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defaultThemeVersion="124226"/>
  <mc:AlternateContent xmlns:mc="http://schemas.openxmlformats.org/markup-compatibility/2006">
    <mc:Choice Requires="x15">
      <x15ac:absPath xmlns:x15ac="http://schemas.microsoft.com/office/spreadsheetml/2010/11/ac" url="/Users/joey/bwu/inst/rmarkdown/templates/neuropsych_report/skeleton/"/>
    </mc:Choice>
  </mc:AlternateContent>
  <xr:revisionPtr revIDLastSave="0" documentId="13_ncr:1_{96E7BF9A-2E30-B740-82A8-26AC605F2E8A}" xr6:coauthVersionLast="47" xr6:coauthVersionMax="47" xr10:uidLastSave="{00000000-0000-0000-0000-000000000000}"/>
  <bookViews>
    <workbookView xWindow="120" yWindow="620" windowWidth="38160" windowHeight="20860" activeTab="2" xr2:uid="{00000000-000D-0000-FFFF-FFFF00000000}"/>
  </bookViews>
  <sheets>
    <sheet name="Instructions" sheetId="14" r:id="rId1"/>
    <sheet name="larragee_cog_domains" sheetId="17" r:id="rId2"/>
    <sheet name="Correlations" sheetId="1" r:id="rId3"/>
    <sheet name="Create Composites" sheetId="15" r:id="rId4"/>
    <sheet name="Composite Stats" sheetId="16" r:id="rId5"/>
    <sheet name="Predictions" sheetId="3" r:id="rId6"/>
    <sheet name="Cs" sheetId="12" state="hidden" r:id="rId7"/>
    <sheet name="ComCalc" sheetId="11" r:id="rId8"/>
    <sheet name="SqCor" sheetId="13" state="hidden" r:id="rId9"/>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E1" i="3"/>
  <c r="R1" i="11"/>
  <c r="B3" i="16" l="1"/>
  <c r="B4" i="16"/>
  <c r="P4" i="11" s="1"/>
  <c r="B5" i="16"/>
  <c r="P5" i="11" s="1"/>
  <c r="B6" i="16"/>
  <c r="P6" i="11" s="1"/>
  <c r="B7" i="16"/>
  <c r="P7" i="11" s="1"/>
  <c r="B8" i="16"/>
  <c r="P8" i="11" s="1"/>
  <c r="B9" i="16"/>
  <c r="P9" i="11" s="1"/>
  <c r="B10" i="16"/>
  <c r="P10" i="11" s="1"/>
  <c r="B11" i="16"/>
  <c r="P11" i="11" s="1"/>
  <c r="B12" i="16"/>
  <c r="P12" i="11" s="1"/>
  <c r="B13" i="16"/>
  <c r="P13" i="11" s="1"/>
  <c r="B14" i="16"/>
  <c r="P14" i="11" s="1"/>
  <c r="B15" i="16"/>
  <c r="P15" i="11" s="1"/>
  <c r="B16" i="16"/>
  <c r="P16" i="11" s="1"/>
  <c r="B17" i="16"/>
  <c r="P17" i="11" s="1"/>
  <c r="B18" i="16"/>
  <c r="P18" i="11" s="1"/>
  <c r="B19" i="16"/>
  <c r="P19" i="11" s="1"/>
  <c r="B20" i="16"/>
  <c r="P20" i="11" s="1"/>
  <c r="B21" i="16"/>
  <c r="P21" i="11" s="1"/>
  <c r="B2" i="16"/>
  <c r="P2" i="11" s="1"/>
  <c r="C4" i="15"/>
  <c r="AP33" i="3"/>
  <c r="AO33" i="3"/>
  <c r="AO26" i="3"/>
  <c r="AP26" i="3"/>
  <c r="C45" i="3"/>
  <c r="AO28" i="3"/>
  <c r="AP28" i="3"/>
  <c r="AO29" i="3"/>
  <c r="AP29" i="3"/>
  <c r="AO30" i="3"/>
  <c r="AP30" i="3"/>
  <c r="AO31" i="3"/>
  <c r="AP31" i="3"/>
  <c r="AO32" i="3"/>
  <c r="AP32" i="3"/>
  <c r="AO25" i="3"/>
  <c r="AP25" i="3"/>
  <c r="AP27" i="3"/>
  <c r="AO27" i="3"/>
  <c r="AO24" i="3"/>
  <c r="U659" i="11"/>
  <c r="K659" i="11"/>
  <c r="L659" i="11"/>
  <c r="M659" i="11"/>
  <c r="N659" i="11"/>
  <c r="O659" i="11"/>
  <c r="O693" i="11" s="1"/>
  <c r="P659" i="11"/>
  <c r="P673" i="11" s="1"/>
  <c r="Q659" i="11"/>
  <c r="Q673" i="11" s="1"/>
  <c r="R659" i="11"/>
  <c r="R693" i="11" s="1"/>
  <c r="S659" i="11"/>
  <c r="S661" i="11" s="1"/>
  <c r="T659" i="11"/>
  <c r="T676" i="11" s="1"/>
  <c r="O692" i="11"/>
  <c r="V660" i="11"/>
  <c r="W660" i="11" s="1"/>
  <c r="A683" i="11" s="1"/>
  <c r="S674" i="11"/>
  <c r="T674" i="11"/>
  <c r="R676" i="11"/>
  <c r="R661" i="11"/>
  <c r="O662" i="11"/>
  <c r="R662" i="11"/>
  <c r="T663" i="11"/>
  <c r="Q664" i="11"/>
  <c r="R665" i="11"/>
  <c r="S665" i="11"/>
  <c r="O666" i="11"/>
  <c r="R666" i="11"/>
  <c r="T667" i="11"/>
  <c r="S668" i="11"/>
  <c r="Q669" i="11"/>
  <c r="R669" i="11"/>
  <c r="O670" i="11"/>
  <c r="R67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s="1"/>
  <c r="P104" i="12"/>
  <c r="Q104" i="12"/>
  <c r="Q1645" i="12" s="1" a="1"/>
  <c r="Q1645" i="12" s="1"/>
  <c r="R104" i="12"/>
  <c r="S104" i="12"/>
  <c r="S924" i="12" s="1"/>
  <c r="T104" i="12"/>
  <c r="T1645" i="12" s="1" a="1"/>
  <c r="T1645" i="12" s="1"/>
  <c r="U104" i="12"/>
  <c r="U924" i="12" s="1"/>
  <c r="L105" i="12"/>
  <c r="L1028" i="12" s="1" a="1"/>
  <c r="L1028" i="12" s="1"/>
  <c r="M105" i="12"/>
  <c r="M925" i="12" s="1"/>
  <c r="N105" i="12"/>
  <c r="N925" i="12" s="1"/>
  <c r="O105" i="12"/>
  <c r="O925" i="12" s="1"/>
  <c r="P105" i="12"/>
  <c r="Q105" i="12"/>
  <c r="Q925" i="12" s="1"/>
  <c r="R105" i="12"/>
  <c r="S105" i="12"/>
  <c r="S925" i="12" s="1"/>
  <c r="T105" i="12"/>
  <c r="T613" i="12" s="1"/>
  <c r="U105" i="12"/>
  <c r="U925" i="12" s="1"/>
  <c r="L106" i="12"/>
  <c r="M106" i="12"/>
  <c r="M926" i="12" s="1"/>
  <c r="N106" i="12"/>
  <c r="N1029" i="12" s="1" a="1"/>
  <c r="N1029" i="12" s="1"/>
  <c r="O106" i="12"/>
  <c r="O926" i="12" s="1"/>
  <c r="P106" i="12"/>
  <c r="P926" i="12" s="1"/>
  <c r="Q106" i="12"/>
  <c r="Q926" i="12" s="1"/>
  <c r="R106" i="12"/>
  <c r="S106" i="12"/>
  <c r="S926" i="12" s="1"/>
  <c r="T106" i="12"/>
  <c r="T926" i="12" s="1"/>
  <c r="U106" i="12"/>
  <c r="U926" i="12" s="1"/>
  <c r="L107" i="12"/>
  <c r="M107" i="12"/>
  <c r="M927" i="12" s="1"/>
  <c r="N107" i="12"/>
  <c r="N927" i="12" s="1"/>
  <c r="O107" i="12"/>
  <c r="O927" i="12" s="1"/>
  <c r="P107" i="12"/>
  <c r="Q107" i="12"/>
  <c r="Q927" i="12" s="1"/>
  <c r="R107" i="12"/>
  <c r="S107" i="12"/>
  <c r="S927" i="12" s="1"/>
  <c r="T107" i="12"/>
  <c r="U107" i="12"/>
  <c r="U927" i="12" s="1"/>
  <c r="L108" i="12"/>
  <c r="M108" i="12"/>
  <c r="M1031" i="12" s="1" a="1"/>
  <c r="M1031" i="12" s="1"/>
  <c r="N108" i="12"/>
  <c r="O108" i="12"/>
  <c r="O928" i="12" s="1"/>
  <c r="P108" i="12"/>
  <c r="P928" i="12" s="1"/>
  <c r="Q108" i="12"/>
  <c r="Q1649" i="12" s="1" a="1"/>
  <c r="Q1649" i="12" s="1"/>
  <c r="R108" i="12"/>
  <c r="S108" i="12"/>
  <c r="S928" i="12" s="1"/>
  <c r="T108" i="12"/>
  <c r="T928" i="12" s="1"/>
  <c r="U108" i="12"/>
  <c r="U928" i="12" s="1"/>
  <c r="L109" i="12"/>
  <c r="M109" i="12"/>
  <c r="M929" i="12" s="1"/>
  <c r="N109" i="12"/>
  <c r="N929" i="12" s="1"/>
  <c r="O109" i="12"/>
  <c r="O929" i="12" s="1"/>
  <c r="P109" i="12"/>
  <c r="P929" i="12" s="1"/>
  <c r="Q109" i="12"/>
  <c r="Q929" i="12" s="1"/>
  <c r="R109" i="12"/>
  <c r="R929" i="12" s="1"/>
  <c r="S109" i="12"/>
  <c r="S929" i="12" s="1"/>
  <c r="T109" i="12"/>
  <c r="T929" i="12" s="1"/>
  <c r="U109" i="12"/>
  <c r="U311" i="12" s="1"/>
  <c r="L110" i="12"/>
  <c r="L930" i="12" s="1"/>
  <c r="M110" i="12"/>
  <c r="M930" i="12" s="1"/>
  <c r="N110" i="12"/>
  <c r="N930" i="12" s="1"/>
  <c r="O110" i="12"/>
  <c r="O930" i="12" s="1"/>
  <c r="P110" i="12"/>
  <c r="P930" i="12" s="1"/>
  <c r="Q110" i="12"/>
  <c r="Q930" i="12" s="1"/>
  <c r="R110" i="12"/>
  <c r="R930" i="12" s="1"/>
  <c r="S110" i="12"/>
  <c r="S930" i="12" s="1"/>
  <c r="T110" i="12"/>
  <c r="T930" i="12" s="1"/>
  <c r="U110" i="12"/>
  <c r="U930" i="12" s="1"/>
  <c r="L111" i="12"/>
  <c r="L931" i="12" s="1"/>
  <c r="M111" i="12"/>
  <c r="M931" i="12" s="1"/>
  <c r="N111" i="12"/>
  <c r="N931" i="12" s="1"/>
  <c r="O111" i="12"/>
  <c r="O931" i="12" s="1"/>
  <c r="P111" i="12"/>
  <c r="P931" i="12" s="1"/>
  <c r="Q111" i="12"/>
  <c r="Q931" i="12" s="1"/>
  <c r="R111" i="12"/>
  <c r="R931" i="12" s="1"/>
  <c r="S111" i="12"/>
  <c r="S931" i="12" s="1"/>
  <c r="T111" i="12"/>
  <c r="T931" i="12" s="1"/>
  <c r="U111" i="12"/>
  <c r="U931" i="12" s="1"/>
  <c r="L112" i="12"/>
  <c r="M112" i="12"/>
  <c r="M932" i="12" s="1"/>
  <c r="N112" i="12"/>
  <c r="O112" i="12"/>
  <c r="O932" i="12" s="1"/>
  <c r="P112" i="12"/>
  <c r="P932" i="12" s="1"/>
  <c r="Q112" i="12"/>
  <c r="Q932" i="12" s="1"/>
  <c r="R112" i="12"/>
  <c r="S112" i="12"/>
  <c r="S932" i="12" s="1"/>
  <c r="T112" i="12"/>
  <c r="T932" i="12" s="1"/>
  <c r="U112" i="12"/>
  <c r="U932" i="12" s="1"/>
  <c r="L113" i="12"/>
  <c r="M113" i="12"/>
  <c r="M933" i="12" s="1"/>
  <c r="N113" i="12"/>
  <c r="O113" i="12"/>
  <c r="O933" i="12" s="1"/>
  <c r="P113" i="12"/>
  <c r="Q113" i="12"/>
  <c r="R113" i="12"/>
  <c r="R214" i="12" s="1"/>
  <c r="R724" i="12" s="1"/>
  <c r="S113" i="12"/>
  <c r="S933" i="12" s="1"/>
  <c r="T113" i="12"/>
  <c r="T214" i="12" s="1"/>
  <c r="T724" i="12" s="1"/>
  <c r="U113" i="12"/>
  <c r="U933" i="12" s="1"/>
  <c r="L114" i="12"/>
  <c r="L934" i="12" s="1"/>
  <c r="M114" i="12"/>
  <c r="M934" i="12" s="1"/>
  <c r="N114" i="12"/>
  <c r="N934" i="12" s="1"/>
  <c r="O114" i="12"/>
  <c r="O934" i="12" s="1"/>
  <c r="P114" i="12"/>
  <c r="P934" i="12" s="1"/>
  <c r="Q114" i="12"/>
  <c r="Q934" i="12" s="1"/>
  <c r="R114" i="12"/>
  <c r="R934" i="12" s="1"/>
  <c r="S114" i="12"/>
  <c r="S934" i="12" s="1"/>
  <c r="T114" i="12"/>
  <c r="T934" i="12" s="1"/>
  <c r="U114" i="12"/>
  <c r="U934" i="12" s="1"/>
  <c r="L115" i="12"/>
  <c r="L935" i="12" s="1"/>
  <c r="M115" i="12"/>
  <c r="M935" i="12" s="1"/>
  <c r="N115" i="12"/>
  <c r="N935" i="12" s="1"/>
  <c r="O115" i="12"/>
  <c r="P115" i="12"/>
  <c r="P935" i="12" s="1"/>
  <c r="Q115" i="12"/>
  <c r="Q935" i="12" s="1"/>
  <c r="R115" i="12"/>
  <c r="S115" i="12"/>
  <c r="S935" i="12" s="1"/>
  <c r="T115" i="12"/>
  <c r="T935" i="12" s="1"/>
  <c r="U115" i="12"/>
  <c r="U935" i="12" s="1"/>
  <c r="L116" i="12"/>
  <c r="L318" i="12" s="1"/>
  <c r="M116" i="12"/>
  <c r="M936" i="12" s="1"/>
  <c r="N116" i="12"/>
  <c r="N936" i="12" s="1"/>
  <c r="O116" i="12"/>
  <c r="P116" i="12"/>
  <c r="P936" i="12" s="1"/>
  <c r="Q116" i="12"/>
  <c r="R116" i="12"/>
  <c r="S116" i="12"/>
  <c r="S936" i="12" s="1"/>
  <c r="T116" i="12"/>
  <c r="T936" i="12" s="1"/>
  <c r="U116" i="12"/>
  <c r="U936" i="12" s="1"/>
  <c r="L117" i="12"/>
  <c r="M117" i="12"/>
  <c r="M937" i="12" s="1"/>
  <c r="N117" i="12"/>
  <c r="N937" i="12" s="1"/>
  <c r="O117" i="12"/>
  <c r="O937" i="12" s="1"/>
  <c r="P117" i="12"/>
  <c r="P937" i="12" s="1"/>
  <c r="Q117" i="12"/>
  <c r="Q937" i="12" s="1"/>
  <c r="R117" i="12"/>
  <c r="R937" i="12" s="1"/>
  <c r="S117" i="12"/>
  <c r="S937" i="12" s="1"/>
  <c r="T117" i="12"/>
  <c r="T937" i="12" s="1"/>
  <c r="U117" i="12"/>
  <c r="U937" i="12" s="1"/>
  <c r="L118" i="12"/>
  <c r="M118" i="12"/>
  <c r="N118" i="12"/>
  <c r="O118" i="12"/>
  <c r="P118" i="12"/>
  <c r="P938" i="12" s="1"/>
  <c r="Q118" i="12"/>
  <c r="Q938" i="12" s="1"/>
  <c r="R118" i="12"/>
  <c r="S118" i="12"/>
  <c r="S320" i="12" s="1"/>
  <c r="T118" i="12"/>
  <c r="T938" i="12" s="1"/>
  <c r="U118" i="12"/>
  <c r="U219" i="12" s="1"/>
  <c r="U729" i="12" s="1"/>
  <c r="L119" i="12"/>
  <c r="L939" i="12" s="1"/>
  <c r="M119" i="12"/>
  <c r="M321" i="12" s="1"/>
  <c r="N119" i="12"/>
  <c r="N220" i="12" s="1"/>
  <c r="N730" i="12" s="1"/>
  <c r="O119" i="12"/>
  <c r="O321" i="12" s="1"/>
  <c r="P119" i="12"/>
  <c r="P939" i="12" s="1"/>
  <c r="Q119" i="12"/>
  <c r="R119" i="12"/>
  <c r="S119" i="12"/>
  <c r="T119" i="12"/>
  <c r="T939" i="12" s="1"/>
  <c r="U119" i="12"/>
  <c r="U939" i="12" s="1"/>
  <c r="L120" i="12"/>
  <c r="L940" i="12" s="1"/>
  <c r="M120" i="12"/>
  <c r="M940" i="12" s="1"/>
  <c r="N120" i="12"/>
  <c r="N940" i="12" s="1"/>
  <c r="O120" i="12"/>
  <c r="O940" i="12" s="1"/>
  <c r="P120" i="12"/>
  <c r="P940" i="12" s="1"/>
  <c r="Q120" i="12"/>
  <c r="Q940" i="12" s="1"/>
  <c r="R120" i="12"/>
  <c r="R322" i="12" s="1"/>
  <c r="S120" i="12"/>
  <c r="S940" i="12" s="1"/>
  <c r="T120" i="12"/>
  <c r="U120" i="12"/>
  <c r="U940" i="12" s="1"/>
  <c r="L121" i="12"/>
  <c r="L323" i="12" s="1"/>
  <c r="M121" i="12"/>
  <c r="M941" i="12" s="1"/>
  <c r="N121" i="12"/>
  <c r="N941" i="12" s="1"/>
  <c r="O121" i="12"/>
  <c r="O941" i="12" s="1"/>
  <c r="P121" i="12"/>
  <c r="P941" i="12" s="1"/>
  <c r="Q121" i="12"/>
  <c r="Q941" i="12" s="1"/>
  <c r="R121" i="12"/>
  <c r="R222" i="12" s="1"/>
  <c r="S121" i="12"/>
  <c r="S941" i="12" s="1"/>
  <c r="T121" i="12"/>
  <c r="T629" i="12" s="1"/>
  <c r="U121" i="12"/>
  <c r="U941" i="12" s="1"/>
  <c r="L122" i="12"/>
  <c r="M122" i="12"/>
  <c r="M942" i="12" s="1"/>
  <c r="N122" i="12"/>
  <c r="N223" i="12" s="1"/>
  <c r="N733" i="12" s="1"/>
  <c r="O122" i="12"/>
  <c r="O942" i="12" s="1"/>
  <c r="P122" i="12"/>
  <c r="P942" i="12" s="1"/>
  <c r="Q122" i="12"/>
  <c r="Q942" i="12" s="1"/>
  <c r="R122" i="12"/>
  <c r="R223" i="12" s="1"/>
  <c r="R733" i="12" s="1"/>
  <c r="S122" i="12"/>
  <c r="S942" i="12" s="1"/>
  <c r="T122" i="12"/>
  <c r="T630" i="12" s="1"/>
  <c r="U122" i="12"/>
  <c r="U942" i="12" s="1"/>
  <c r="L123" i="12"/>
  <c r="L325" i="12" s="1"/>
  <c r="M123" i="12"/>
  <c r="M943" i="12" s="1"/>
  <c r="N123" i="12"/>
  <c r="N224" i="12" s="1"/>
  <c r="O123" i="12"/>
  <c r="P123" i="12"/>
  <c r="P943" i="12" s="1"/>
  <c r="Q123" i="12"/>
  <c r="R123" i="12"/>
  <c r="R325" i="12" s="1"/>
  <c r="S123" i="12"/>
  <c r="T123" i="12"/>
  <c r="T631" i="12" s="1"/>
  <c r="U123" i="12"/>
  <c r="L124" i="12"/>
  <c r="L225" i="12" s="1"/>
  <c r="L735" i="12" s="1"/>
  <c r="M124" i="12"/>
  <c r="M944" i="12" s="1"/>
  <c r="N124" i="12"/>
  <c r="N944" i="12" s="1"/>
  <c r="O124" i="12"/>
  <c r="P124" i="12"/>
  <c r="P944" i="12" s="1"/>
  <c r="Q124" i="12"/>
  <c r="Q944" i="12" s="1"/>
  <c r="R124" i="12"/>
  <c r="S124" i="12"/>
  <c r="S1047" i="12" s="1" a="1"/>
  <c r="S1047" i="12" s="1"/>
  <c r="T124" i="12"/>
  <c r="T944" i="12" s="1"/>
  <c r="U124" i="12"/>
  <c r="U944" i="12" s="1"/>
  <c r="L125" i="12"/>
  <c r="L327" i="12" s="1"/>
  <c r="M125" i="12"/>
  <c r="N125" i="12"/>
  <c r="N945" i="12" s="1"/>
  <c r="O125" i="12"/>
  <c r="O945" i="12" s="1"/>
  <c r="P125" i="12"/>
  <c r="P945" i="12" s="1"/>
  <c r="Q125" i="12"/>
  <c r="Q226" i="12" s="1"/>
  <c r="Q736" i="12" s="1"/>
  <c r="R125" i="12"/>
  <c r="R226" i="12" s="1"/>
  <c r="R736" i="12" s="1"/>
  <c r="S125" i="12"/>
  <c r="S945" i="12" s="1"/>
  <c r="T125" i="12"/>
  <c r="T945" i="12" s="1"/>
  <c r="U125" i="12"/>
  <c r="L126" i="12"/>
  <c r="L946" i="12" s="1"/>
  <c r="M126" i="12"/>
  <c r="N126" i="12"/>
  <c r="O126" i="12"/>
  <c r="P126" i="12"/>
  <c r="P946" i="12" s="1"/>
  <c r="Q126" i="12"/>
  <c r="Q946" i="12" s="1"/>
  <c r="R126" i="12"/>
  <c r="R227" i="12" s="1"/>
  <c r="R737" i="12" s="1"/>
  <c r="S126" i="12"/>
  <c r="T126" i="12"/>
  <c r="T946" i="12" s="1"/>
  <c r="U126" i="12"/>
  <c r="U946" i="12" s="1"/>
  <c r="L127" i="12"/>
  <c r="L947" i="12" s="1"/>
  <c r="M127" i="12"/>
  <c r="N127" i="12"/>
  <c r="N947" i="12" s="1"/>
  <c r="O127" i="12"/>
  <c r="O947" i="12" s="1"/>
  <c r="P127" i="12"/>
  <c r="Q127" i="12"/>
  <c r="R127" i="12"/>
  <c r="R329" i="12" s="1"/>
  <c r="S127" i="12"/>
  <c r="S947" i="12" s="1"/>
  <c r="T127" i="12"/>
  <c r="T329" i="12" s="1"/>
  <c r="U127" i="12"/>
  <c r="L128" i="12"/>
  <c r="L948" i="12" s="1"/>
  <c r="M128" i="12"/>
  <c r="N128" i="12"/>
  <c r="N948" i="12" s="1"/>
  <c r="O128" i="12"/>
  <c r="P128" i="12"/>
  <c r="P948" i="12" s="1"/>
  <c r="Q128" i="12"/>
  <c r="Q948" i="12" s="1"/>
  <c r="R128" i="12"/>
  <c r="R330" i="12" s="1"/>
  <c r="S128" i="12"/>
  <c r="T128" i="12"/>
  <c r="T330" i="12" s="1"/>
  <c r="U128" i="12"/>
  <c r="U948" i="12" s="1"/>
  <c r="L129" i="12"/>
  <c r="L949" i="12" s="1"/>
  <c r="M129" i="12"/>
  <c r="N129" i="12"/>
  <c r="N949" i="12" s="1"/>
  <c r="O129" i="12"/>
  <c r="O949" i="12" s="1"/>
  <c r="P129" i="12"/>
  <c r="Q129" i="12"/>
  <c r="R129" i="12"/>
  <c r="R331" i="12" s="1"/>
  <c r="S129" i="12"/>
  <c r="S949" i="12" s="1"/>
  <c r="T129" i="12"/>
  <c r="T949" i="12" s="1"/>
  <c r="U129" i="12"/>
  <c r="L130" i="12"/>
  <c r="L950" i="12" s="1"/>
  <c r="M130" i="12"/>
  <c r="M950" i="12" s="1"/>
  <c r="N130" i="12"/>
  <c r="N332" i="12" s="1"/>
  <c r="O130" i="12"/>
  <c r="O638" i="12" s="1"/>
  <c r="P130" i="12"/>
  <c r="P950" i="12" s="1"/>
  <c r="Q130" i="12"/>
  <c r="Q950" i="12" s="1"/>
  <c r="R130" i="12"/>
  <c r="R231" i="12" s="1"/>
  <c r="R741" i="12" s="1"/>
  <c r="S130" i="12"/>
  <c r="T130" i="12"/>
  <c r="T950" i="12" s="1"/>
  <c r="U130" i="12"/>
  <c r="U950" i="12" s="1"/>
  <c r="L131" i="12"/>
  <c r="L951" i="12" s="1"/>
  <c r="M131" i="12"/>
  <c r="N131" i="12"/>
  <c r="N333" i="12" s="1"/>
  <c r="O131" i="12"/>
  <c r="O333" i="12" s="1"/>
  <c r="P131" i="12"/>
  <c r="P951" i="12" s="1"/>
  <c r="Q131" i="12"/>
  <c r="Q1054" i="12" s="1" a="1"/>
  <c r="Q1054" i="12" s="1"/>
  <c r="R131" i="12"/>
  <c r="S131" i="12"/>
  <c r="S951" i="12" s="1"/>
  <c r="T131" i="12"/>
  <c r="T951" i="12" s="1"/>
  <c r="U131" i="12"/>
  <c r="U1672" i="12" s="1" a="1"/>
  <c r="U1672" i="12" s="1"/>
  <c r="L132" i="12"/>
  <c r="L334" i="12" s="1"/>
  <c r="M132" i="12"/>
  <c r="M233" i="12" s="1"/>
  <c r="M743" i="12" s="1"/>
  <c r="N132" i="12"/>
  <c r="O132" i="12"/>
  <c r="P132" i="12"/>
  <c r="P952" i="12" s="1"/>
  <c r="Q132" i="12"/>
  <c r="R132" i="12"/>
  <c r="R334" i="12" s="1"/>
  <c r="S132" i="12"/>
  <c r="S640" i="12" s="1"/>
  <c r="T132" i="12"/>
  <c r="U132" i="12"/>
  <c r="U952" i="12" s="1"/>
  <c r="L133" i="12"/>
  <c r="L953" i="12" s="1"/>
  <c r="M133" i="12"/>
  <c r="N133" i="12"/>
  <c r="O133" i="12"/>
  <c r="P133" i="12"/>
  <c r="P953" i="12" s="1"/>
  <c r="Q133" i="12"/>
  <c r="Q641" i="12" s="1"/>
  <c r="R133" i="12"/>
  <c r="R234" i="12" s="1"/>
  <c r="R744" i="12" s="1"/>
  <c r="S133" i="12"/>
  <c r="T133" i="12"/>
  <c r="T953" i="12" s="1"/>
  <c r="U133" i="12"/>
  <c r="L134" i="12"/>
  <c r="L954" i="12" s="1"/>
  <c r="M134" i="12"/>
  <c r="N134" i="12"/>
  <c r="O134" i="12"/>
  <c r="P134" i="12"/>
  <c r="P954" i="12" s="1"/>
  <c r="Q134" i="12"/>
  <c r="Q954" i="12" s="1"/>
  <c r="R134" i="12"/>
  <c r="S134" i="12"/>
  <c r="T134" i="12"/>
  <c r="T954" i="12" s="1"/>
  <c r="U134" i="12"/>
  <c r="U954" i="12" s="1"/>
  <c r="L135" i="12"/>
  <c r="L955" i="12" s="1"/>
  <c r="M135" i="12"/>
  <c r="M236" i="12" s="1"/>
  <c r="M746" i="12" s="1"/>
  <c r="N135" i="12"/>
  <c r="N337" i="12" s="1"/>
  <c r="O135" i="12"/>
  <c r="O955" i="12" s="1"/>
  <c r="P135" i="12"/>
  <c r="P1676" i="12" s="1" a="1"/>
  <c r="P1676" i="12" s="1"/>
  <c r="Q135" i="12"/>
  <c r="R135" i="12"/>
  <c r="S135" i="12"/>
  <c r="T135" i="12"/>
  <c r="T955" i="12" s="1"/>
  <c r="U135" i="12"/>
  <c r="L136" i="12"/>
  <c r="L956" i="12" s="1"/>
  <c r="M136" i="12"/>
  <c r="M956" i="12" s="1"/>
  <c r="N136" i="12"/>
  <c r="N956" i="12" s="1"/>
  <c r="O136" i="12"/>
  <c r="P136" i="12"/>
  <c r="Q136" i="12"/>
  <c r="Q956" i="12" s="1"/>
  <c r="R136" i="12"/>
  <c r="S136" i="12"/>
  <c r="S1059" i="12" s="1" a="1"/>
  <c r="S1059" i="12" s="1"/>
  <c r="T136" i="12"/>
  <c r="T956" i="12" s="1"/>
  <c r="U136" i="12"/>
  <c r="L137" i="12"/>
  <c r="L1060" i="12" s="1" a="1"/>
  <c r="L1060" i="12" s="1"/>
  <c r="M137" i="12"/>
  <c r="N137" i="12"/>
  <c r="O137" i="12"/>
  <c r="O957" i="12" s="1"/>
  <c r="P137" i="12"/>
  <c r="P957" i="12" s="1"/>
  <c r="Q137" i="12"/>
  <c r="R137" i="12"/>
  <c r="R339" i="12" s="1"/>
  <c r="S137" i="12"/>
  <c r="S957" i="12" s="1"/>
  <c r="T137" i="12"/>
  <c r="U137" i="12"/>
  <c r="U1060" i="12" s="1" a="1"/>
  <c r="U1060" i="12" s="1"/>
  <c r="L138" i="12"/>
  <c r="M138" i="12"/>
  <c r="M958" i="12" s="1"/>
  <c r="N138" i="12"/>
  <c r="O138" i="12"/>
  <c r="O958" i="12" s="1"/>
  <c r="P138" i="12"/>
  <c r="P958" i="12" s="1"/>
  <c r="Q138" i="12"/>
  <c r="Q239" i="12" s="1"/>
  <c r="Q749" i="12" s="1"/>
  <c r="R138" i="12"/>
  <c r="S138" i="12"/>
  <c r="T138" i="12"/>
  <c r="U138" i="12"/>
  <c r="L139" i="12"/>
  <c r="M139" i="12"/>
  <c r="N139" i="12"/>
  <c r="N240" i="12" s="1"/>
  <c r="N750" i="12" s="1"/>
  <c r="O139" i="12"/>
  <c r="O959" i="12" s="1"/>
  <c r="P139" i="12"/>
  <c r="P959" i="12" s="1"/>
  <c r="Q139" i="12"/>
  <c r="R139" i="12"/>
  <c r="S139" i="12"/>
  <c r="S647" i="12" s="1"/>
  <c r="T139" i="12"/>
  <c r="T341" i="12" s="1"/>
  <c r="U139" i="12"/>
  <c r="U1062" i="12" s="1" a="1"/>
  <c r="U1062" i="12" s="1"/>
  <c r="L140" i="12"/>
  <c r="L960" i="12" s="1"/>
  <c r="M140" i="12"/>
  <c r="M342" i="12" s="1"/>
  <c r="N140" i="12"/>
  <c r="N960" i="12" s="1"/>
  <c r="O140" i="12"/>
  <c r="O648" i="12" s="1"/>
  <c r="P140" i="12"/>
  <c r="P960" i="12" s="1"/>
  <c r="Q140" i="12"/>
  <c r="R140" i="12"/>
  <c r="S140" i="12"/>
  <c r="T140" i="12"/>
  <c r="U140" i="12"/>
  <c r="U960" i="12" s="1"/>
  <c r="L141" i="12"/>
  <c r="L961" i="12" s="1"/>
  <c r="M141" i="12"/>
  <c r="M343" i="12" s="1"/>
  <c r="N141" i="12"/>
  <c r="N961" i="12" s="1"/>
  <c r="O141" i="12"/>
  <c r="O961" i="12" s="1"/>
  <c r="P141" i="12"/>
  <c r="P343" i="12" s="1"/>
  <c r="Q141" i="12"/>
  <c r="Q242" i="12" s="1"/>
  <c r="Q752" i="12" s="1"/>
  <c r="R141" i="12"/>
  <c r="R242" i="12" s="1"/>
  <c r="R752" i="12" s="1"/>
  <c r="S141" i="12"/>
  <c r="S961" i="12" s="1"/>
  <c r="T141" i="12"/>
  <c r="T343" i="12" s="1"/>
  <c r="U141" i="12"/>
  <c r="U961" i="12" s="1"/>
  <c r="L142" i="12"/>
  <c r="L962" i="12" s="1"/>
  <c r="M142" i="12"/>
  <c r="M962" i="12" s="1"/>
  <c r="N142" i="12"/>
  <c r="N962" i="12" s="1"/>
  <c r="O142" i="12"/>
  <c r="P142" i="12"/>
  <c r="P962" i="12" s="1"/>
  <c r="Q142" i="12"/>
  <c r="R142" i="12"/>
  <c r="S142" i="12"/>
  <c r="S962" i="12" s="1"/>
  <c r="T142" i="12"/>
  <c r="T962" i="12" s="1"/>
  <c r="U142" i="12"/>
  <c r="U962" i="12" s="1"/>
  <c r="L143" i="12"/>
  <c r="L1684" i="12" s="1" a="1"/>
  <c r="L1684" i="12" s="1"/>
  <c r="M143" i="12"/>
  <c r="M963" i="12" s="1"/>
  <c r="N143" i="12"/>
  <c r="N963" i="12" s="1"/>
  <c r="O143" i="12"/>
  <c r="O963" i="12" s="1"/>
  <c r="P143" i="12"/>
  <c r="P963" i="12" s="1"/>
  <c r="Q143" i="12"/>
  <c r="Q963" i="12" s="1"/>
  <c r="R143" i="12"/>
  <c r="S143" i="12"/>
  <c r="S963" i="12" s="1"/>
  <c r="T143" i="12"/>
  <c r="T963" i="12" s="1"/>
  <c r="U143" i="12"/>
  <c r="U345" i="12" s="1"/>
  <c r="L144" i="12"/>
  <c r="L964" i="12" s="1"/>
  <c r="M144" i="12"/>
  <c r="M964" i="12" s="1"/>
  <c r="N144" i="12"/>
  <c r="N964" i="12" s="1"/>
  <c r="O144" i="12"/>
  <c r="O964" i="12" s="1"/>
  <c r="P144" i="12"/>
  <c r="Q144" i="12"/>
  <c r="R144" i="12"/>
  <c r="R346" i="12" s="1"/>
  <c r="S144" i="12"/>
  <c r="S964" i="12" s="1"/>
  <c r="T144" i="12"/>
  <c r="T964" i="12" s="1"/>
  <c r="U144" i="12"/>
  <c r="U964" i="12" s="1"/>
  <c r="L145" i="12"/>
  <c r="L965" i="12" s="1"/>
  <c r="M145" i="12"/>
  <c r="M965" i="12" s="1"/>
  <c r="N145" i="12"/>
  <c r="N965" i="12" s="1"/>
  <c r="O145" i="12"/>
  <c r="O965" i="12" s="1"/>
  <c r="P145" i="12"/>
  <c r="P965" i="12" s="1"/>
  <c r="Q145" i="12"/>
  <c r="Q965" i="12" s="1"/>
  <c r="R145" i="12"/>
  <c r="S145" i="12"/>
  <c r="S965" i="12" s="1"/>
  <c r="T145" i="12"/>
  <c r="T965" i="12" s="1"/>
  <c r="U145" i="12"/>
  <c r="U965" i="12" s="1"/>
  <c r="L146" i="12"/>
  <c r="L966" i="12" s="1"/>
  <c r="M146" i="12"/>
  <c r="N146" i="12"/>
  <c r="N966" i="12" s="1"/>
  <c r="O146" i="12"/>
  <c r="O966" i="12" s="1"/>
  <c r="P146" i="12"/>
  <c r="P966" i="12" s="1"/>
  <c r="Q146" i="12"/>
  <c r="Q348" i="12" s="1"/>
  <c r="R146" i="12"/>
  <c r="R247" i="12" s="1"/>
  <c r="R757" i="12" s="1"/>
  <c r="S146" i="12"/>
  <c r="T146" i="12"/>
  <c r="T966" i="12" s="1"/>
  <c r="U146" i="12"/>
  <c r="U966" i="12" s="1"/>
  <c r="L147" i="12"/>
  <c r="L967" i="12" s="1"/>
  <c r="M147" i="12"/>
  <c r="M967" i="12" s="1"/>
  <c r="N147" i="12"/>
  <c r="N967" i="12" s="1"/>
  <c r="O147" i="12"/>
  <c r="P147" i="12"/>
  <c r="P967" i="12" s="1"/>
  <c r="Q147" i="12"/>
  <c r="Q967" i="12" s="1"/>
  <c r="R147" i="12"/>
  <c r="R967" i="12" s="1"/>
  <c r="S147" i="12"/>
  <c r="S967" i="12" s="1"/>
  <c r="T147" i="12"/>
  <c r="T967" i="12" s="1"/>
  <c r="U147" i="12"/>
  <c r="U967" i="12" s="1"/>
  <c r="L148" i="12"/>
  <c r="L968" i="12" s="1"/>
  <c r="M148" i="12"/>
  <c r="M968" i="12" s="1"/>
  <c r="N148" i="12"/>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Q969" i="12" s="1"/>
  <c r="R149" i="12"/>
  <c r="R969" i="12" s="1"/>
  <c r="S149" i="12"/>
  <c r="S969" i="12" s="1"/>
  <c r="T149" i="12"/>
  <c r="T969" i="12" s="1"/>
  <c r="U149" i="12"/>
  <c r="U969" i="12" s="1"/>
  <c r="L150" i="12"/>
  <c r="L970" i="12" s="1"/>
  <c r="M150" i="12"/>
  <c r="M970" i="12" s="1"/>
  <c r="N150" i="12"/>
  <c r="N970" i="12" s="1"/>
  <c r="O150" i="12"/>
  <c r="O970" i="12" s="1"/>
  <c r="P150" i="12"/>
  <c r="P970" i="12" s="1"/>
  <c r="Q150" i="12"/>
  <c r="R150" i="12"/>
  <c r="R970" i="12" s="1"/>
  <c r="S150" i="12"/>
  <c r="S970" i="12" s="1"/>
  <c r="T150" i="12"/>
  <c r="T970" i="12" s="1"/>
  <c r="U150" i="12"/>
  <c r="U970" i="12" s="1"/>
  <c r="L151" i="12"/>
  <c r="L971" i="12" s="1"/>
  <c r="M151" i="12"/>
  <c r="M971" i="12" s="1"/>
  <c r="N151" i="12"/>
  <c r="N971" i="12" s="1"/>
  <c r="O151" i="12"/>
  <c r="O971" i="12" s="1"/>
  <c r="P151" i="12"/>
  <c r="P971" i="12" s="1"/>
  <c r="Q151" i="12"/>
  <c r="R151" i="12"/>
  <c r="S151" i="12"/>
  <c r="S971" i="12" s="1"/>
  <c r="T151" i="12"/>
  <c r="T971" i="12" s="1"/>
  <c r="U151" i="12"/>
  <c r="L152" i="12"/>
  <c r="L972" i="12" s="1"/>
  <c r="M152" i="12"/>
  <c r="M972" i="12" s="1"/>
  <c r="N152" i="12"/>
  <c r="O152" i="12"/>
  <c r="O972" i="12" s="1"/>
  <c r="P152" i="12"/>
  <c r="P972" i="12" s="1"/>
  <c r="Q152" i="12"/>
  <c r="Q972" i="12" s="1"/>
  <c r="R152" i="12"/>
  <c r="R660" i="12" s="1"/>
  <c r="S152" i="12"/>
  <c r="S972" i="12" s="1"/>
  <c r="T152" i="12"/>
  <c r="T972" i="12" s="1"/>
  <c r="U152" i="12"/>
  <c r="U660" i="12" s="1"/>
  <c r="L153" i="12"/>
  <c r="L973" i="12" s="1"/>
  <c r="M153" i="12"/>
  <c r="M973" i="12" s="1"/>
  <c r="N153" i="12"/>
  <c r="N973" i="12" s="1"/>
  <c r="O153" i="12"/>
  <c r="O973" i="12" s="1"/>
  <c r="P153" i="12"/>
  <c r="P254" i="12" s="1"/>
  <c r="P764" i="12" s="1"/>
  <c r="Q153" i="12"/>
  <c r="Q973" i="12" s="1"/>
  <c r="R153" i="12"/>
  <c r="R355" i="12" s="1"/>
  <c r="S153" i="12"/>
  <c r="S973" i="12" s="1"/>
  <c r="T153" i="12"/>
  <c r="U153" i="12"/>
  <c r="L154" i="12"/>
  <c r="L974" i="12" s="1"/>
  <c r="M154" i="12"/>
  <c r="M974" i="12" s="1"/>
  <c r="N154" i="12"/>
  <c r="N974" i="12" s="1"/>
  <c r="O154" i="12"/>
  <c r="O974" i="12" s="1"/>
  <c r="P154" i="12"/>
  <c r="P974" i="12" s="1"/>
  <c r="Q154" i="12"/>
  <c r="R154" i="12"/>
  <c r="R662" i="12" s="1"/>
  <c r="S154" i="12"/>
  <c r="T154" i="12"/>
  <c r="T974" i="12" s="1"/>
  <c r="U154" i="12"/>
  <c r="U974" i="12" s="1"/>
  <c r="L155" i="12"/>
  <c r="L975" i="12" s="1"/>
  <c r="M155" i="12"/>
  <c r="M975" i="12" s="1"/>
  <c r="N155" i="12"/>
  <c r="N663" i="12" s="1"/>
  <c r="N975" i="12"/>
  <c r="O155" i="12"/>
  <c r="O975" i="12" s="1"/>
  <c r="P155" i="12"/>
  <c r="P975" i="12" s="1"/>
  <c r="Q155" i="12"/>
  <c r="Q975" i="12" s="1"/>
  <c r="R155" i="12"/>
  <c r="S155" i="12"/>
  <c r="S975" i="12" s="1"/>
  <c r="T155" i="12"/>
  <c r="T975" i="12" s="1"/>
  <c r="U155" i="12"/>
  <c r="U663" i="12" s="1"/>
  <c r="L156" i="12"/>
  <c r="L976" i="12" s="1"/>
  <c r="M156" i="12"/>
  <c r="M976" i="12" s="1"/>
  <c r="N156" i="12"/>
  <c r="N976" i="12" s="1"/>
  <c r="O156" i="12"/>
  <c r="O976" i="12" s="1"/>
  <c r="P156" i="12"/>
  <c r="P976" i="12" s="1"/>
  <c r="Q156" i="12"/>
  <c r="Q976" i="12" s="1"/>
  <c r="R156" i="12"/>
  <c r="R976" i="12" s="1"/>
  <c r="S156" i="12"/>
  <c r="S976" i="12" s="1"/>
  <c r="T156" i="12"/>
  <c r="T976" i="12" s="1"/>
  <c r="U156" i="12"/>
  <c r="U976" i="12" s="1"/>
  <c r="L157" i="12"/>
  <c r="L977" i="12" s="1"/>
  <c r="M157" i="12"/>
  <c r="M977" i="12" s="1"/>
  <c r="N157" i="12"/>
  <c r="N977" i="12" s="1"/>
  <c r="O157" i="12"/>
  <c r="O977" i="12" s="1"/>
  <c r="P157" i="12"/>
  <c r="P977" i="12" s="1"/>
  <c r="Q157" i="12"/>
  <c r="Q977" i="12" s="1"/>
  <c r="R157" i="12"/>
  <c r="R977" i="12" s="1"/>
  <c r="S157" i="12"/>
  <c r="S977" i="12" s="1"/>
  <c r="T157" i="12"/>
  <c r="T977" i="12" s="1"/>
  <c r="U157" i="12"/>
  <c r="U977" i="12" s="1"/>
  <c r="L158" i="12"/>
  <c r="M158" i="12"/>
  <c r="N158" i="12"/>
  <c r="O158" i="12"/>
  <c r="P158" i="12"/>
  <c r="Q158" i="12"/>
  <c r="R158" i="12"/>
  <c r="S158" i="12"/>
  <c r="S978" i="12" s="1"/>
  <c r="T158" i="12"/>
  <c r="T978" i="12" s="1"/>
  <c r="U158" i="12"/>
  <c r="U978" i="12" s="1"/>
  <c r="L159" i="12"/>
  <c r="L979" i="12" s="1"/>
  <c r="M159" i="12"/>
  <c r="M979" i="12" s="1"/>
  <c r="N159" i="12"/>
  <c r="N979" i="12" s="1"/>
  <c r="O159" i="12"/>
  <c r="O979" i="12" s="1"/>
  <c r="P159" i="12"/>
  <c r="P979" i="12" s="1"/>
  <c r="Q159" i="12"/>
  <c r="Q979" i="12" s="1"/>
  <c r="R159" i="12"/>
  <c r="R979" i="12" s="1"/>
  <c r="S159" i="12"/>
  <c r="S979" i="12" s="1"/>
  <c r="T159" i="12"/>
  <c r="T979" i="12" s="1"/>
  <c r="U159" i="12"/>
  <c r="U979" i="12" s="1"/>
  <c r="L160" i="12"/>
  <c r="L980" i="12" s="1"/>
  <c r="M160" i="12"/>
  <c r="M980" i="12" s="1"/>
  <c r="N160" i="12"/>
  <c r="N980" i="12" s="1"/>
  <c r="O160" i="12"/>
  <c r="O980" i="12" s="1"/>
  <c r="P160" i="12"/>
  <c r="P980" i="12" s="1"/>
  <c r="Q160" i="12"/>
  <c r="Q980" i="12" s="1"/>
  <c r="R160" i="12"/>
  <c r="R980" i="12" s="1"/>
  <c r="S160" i="12"/>
  <c r="S980" i="12" s="1"/>
  <c r="T160" i="12"/>
  <c r="T980" i="12" s="1"/>
  <c r="U160" i="12"/>
  <c r="U980" i="12" s="1"/>
  <c r="L161" i="12"/>
  <c r="L981" i="12" s="1"/>
  <c r="M161" i="12"/>
  <c r="M981" i="12" s="1"/>
  <c r="N161" i="12"/>
  <c r="N981" i="12" s="1"/>
  <c r="O161" i="12"/>
  <c r="O981" i="12" s="1"/>
  <c r="P161" i="12"/>
  <c r="P981" i="12" s="1"/>
  <c r="Q161" i="12"/>
  <c r="Q981" i="12" s="1"/>
  <c r="R161" i="12"/>
  <c r="R981" i="12" s="1"/>
  <c r="S161" i="12"/>
  <c r="S981" i="12" s="1"/>
  <c r="T161" i="12"/>
  <c r="T981" i="12" s="1"/>
  <c r="U161" i="12"/>
  <c r="U981" i="12" s="1"/>
  <c r="L162" i="12"/>
  <c r="M162" i="12"/>
  <c r="N162" i="12"/>
  <c r="N364" i="12" s="1"/>
  <c r="O162" i="12"/>
  <c r="P162" i="12"/>
  <c r="P982" i="12" s="1"/>
  <c r="Q162" i="12"/>
  <c r="R162" i="12"/>
  <c r="S162" i="12"/>
  <c r="S982" i="12" s="1"/>
  <c r="T162" i="12"/>
  <c r="T982" i="12" s="1"/>
  <c r="U162" i="12"/>
  <c r="U982" i="12" s="1"/>
  <c r="L163" i="12"/>
  <c r="L983" i="12" s="1"/>
  <c r="M163" i="12"/>
  <c r="M983" i="12" s="1"/>
  <c r="N163" i="12"/>
  <c r="N983" i="12" s="1"/>
  <c r="O163" i="12"/>
  <c r="O983" i="12" s="1"/>
  <c r="P163" i="12"/>
  <c r="P983" i="12" s="1"/>
  <c r="Q163" i="12"/>
  <c r="Q983" i="12" s="1"/>
  <c r="R163" i="12"/>
  <c r="R983" i="12" s="1"/>
  <c r="S163" i="12"/>
  <c r="S983" i="12" s="1"/>
  <c r="T163" i="12"/>
  <c r="T983" i="12" s="1"/>
  <c r="U163" i="12"/>
  <c r="U983" i="12" s="1"/>
  <c r="L164" i="12"/>
  <c r="M164" i="12"/>
  <c r="M265" i="12" s="1"/>
  <c r="M775" i="12" s="1"/>
  <c r="N164" i="12"/>
  <c r="O164" i="12"/>
  <c r="P164" i="12"/>
  <c r="Q164" i="12"/>
  <c r="R164" i="12"/>
  <c r="S164" i="12"/>
  <c r="S984" i="12" s="1"/>
  <c r="T164" i="12"/>
  <c r="T984" i="12" s="1"/>
  <c r="U164" i="12"/>
  <c r="U984" i="12" s="1"/>
  <c r="L165" i="12"/>
  <c r="L985" i="12" s="1"/>
  <c r="M165" i="12"/>
  <c r="M985" i="12" s="1"/>
  <c r="N165" i="12"/>
  <c r="N985" i="12" s="1"/>
  <c r="O165" i="12"/>
  <c r="O985" i="12" s="1"/>
  <c r="P165" i="12"/>
  <c r="P985" i="12" s="1"/>
  <c r="Q165" i="12"/>
  <c r="Q985" i="12" s="1"/>
  <c r="R165" i="12"/>
  <c r="R985" i="12" s="1"/>
  <c r="S165" i="12"/>
  <c r="S985" i="12" s="1"/>
  <c r="T165" i="12"/>
  <c r="T985" i="12" s="1"/>
  <c r="U165" i="12"/>
  <c r="U985" i="12" s="1"/>
  <c r="L166" i="12"/>
  <c r="M166" i="12"/>
  <c r="N166" i="12"/>
  <c r="O166" i="12"/>
  <c r="P166" i="12"/>
  <c r="Q166" i="12"/>
  <c r="R166" i="12"/>
  <c r="S166" i="12"/>
  <c r="S986" i="12" s="1"/>
  <c r="T166" i="12"/>
  <c r="T986" i="12" s="1"/>
  <c r="U166" i="12"/>
  <c r="U986" i="12" s="1"/>
  <c r="L167" i="12"/>
  <c r="L987" i="12" s="1"/>
  <c r="M167" i="12"/>
  <c r="M987" i="12" s="1"/>
  <c r="N167" i="12"/>
  <c r="N987" i="12" s="1"/>
  <c r="N675" i="12"/>
  <c r="O167" i="12"/>
  <c r="O987" i="12" s="1"/>
  <c r="P167" i="12"/>
  <c r="P987" i="12" s="1"/>
  <c r="Q167" i="12"/>
  <c r="Q987" i="12" s="1"/>
  <c r="R167" i="12"/>
  <c r="R987" i="12" s="1"/>
  <c r="S167" i="12"/>
  <c r="S987" i="12" s="1"/>
  <c r="T167" i="12"/>
  <c r="T987" i="12" s="1"/>
  <c r="U167" i="12"/>
  <c r="U987" i="12" s="1"/>
  <c r="L168" i="12"/>
  <c r="M168" i="12"/>
  <c r="N168" i="12"/>
  <c r="O168" i="12"/>
  <c r="P168" i="12"/>
  <c r="P988" i="12" s="1"/>
  <c r="Q168" i="12"/>
  <c r="Q988" i="12" s="1"/>
  <c r="R168" i="12"/>
  <c r="R988" i="12" s="1"/>
  <c r="S168" i="12"/>
  <c r="S988" i="12" s="1"/>
  <c r="T168" i="12"/>
  <c r="T988" i="12" s="1"/>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M990" i="12" s="1"/>
  <c r="N170" i="12"/>
  <c r="N990" i="12" s="1"/>
  <c r="O170" i="12"/>
  <c r="O990" i="12" s="1"/>
  <c r="P170" i="12"/>
  <c r="P990" i="12" s="1"/>
  <c r="Q170" i="12"/>
  <c r="Q990" i="12" s="1"/>
  <c r="R170" i="12"/>
  <c r="R990" i="12" s="1"/>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S991" i="12" s="1"/>
  <c r="T171" i="12"/>
  <c r="T991" i="12" s="1"/>
  <c r="U171" i="12"/>
  <c r="U991" i="12" s="1"/>
  <c r="L172" i="12"/>
  <c r="L992" i="12" s="1"/>
  <c r="M172" i="12"/>
  <c r="M992" i="12" s="1"/>
  <c r="N172" i="12"/>
  <c r="N992" i="12" s="1"/>
  <c r="O172" i="12"/>
  <c r="O992" i="12" s="1"/>
  <c r="P172" i="12"/>
  <c r="P992" i="12" s="1"/>
  <c r="Q172" i="12"/>
  <c r="Q992" i="12" s="1"/>
  <c r="Q680" i="12"/>
  <c r="R172" i="12"/>
  <c r="R680" i="12" s="1"/>
  <c r="R992" i="12"/>
  <c r="S172" i="12"/>
  <c r="S992" i="12" s="1"/>
  <c r="T172" i="12"/>
  <c r="T992" i="12" s="1"/>
  <c r="U172" i="12"/>
  <c r="U992" i="12" s="1"/>
  <c r="L173" i="12"/>
  <c r="L993" i="12" s="1"/>
  <c r="M173" i="12"/>
  <c r="M993" i="12" s="1"/>
  <c r="N173" i="12"/>
  <c r="N993" i="12" s="1"/>
  <c r="O173" i="12"/>
  <c r="O993" i="12" s="1"/>
  <c r="P173" i="12"/>
  <c r="P993" i="12" s="1"/>
  <c r="Q173" i="12"/>
  <c r="Q993" i="12" s="1"/>
  <c r="R173" i="12"/>
  <c r="R993" i="12" s="1"/>
  <c r="S173" i="12"/>
  <c r="S993" i="12" s="1"/>
  <c r="T173" i="12"/>
  <c r="T993" i="12" s="1"/>
  <c r="U173" i="12"/>
  <c r="U993" i="12" s="1"/>
  <c r="L174" i="12"/>
  <c r="L994" i="12" s="1"/>
  <c r="L682" i="12"/>
  <c r="M174" i="12"/>
  <c r="M994" i="12" s="1"/>
  <c r="N174" i="12"/>
  <c r="O174" i="12"/>
  <c r="O994" i="12" s="1"/>
  <c r="P174" i="12"/>
  <c r="P994" i="12"/>
  <c r="Q174" i="12"/>
  <c r="Q994" i="12" s="1"/>
  <c r="R174" i="12"/>
  <c r="S174" i="12"/>
  <c r="S994" i="12" s="1"/>
  <c r="T174" i="12"/>
  <c r="T994" i="12" s="1"/>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M996" i="12" s="1"/>
  <c r="N176" i="12"/>
  <c r="N996" i="12" s="1"/>
  <c r="N684" i="12"/>
  <c r="O176" i="12"/>
  <c r="O996" i="12" s="1"/>
  <c r="P176" i="12"/>
  <c r="P996" i="12" s="1"/>
  <c r="Q176" i="12"/>
  <c r="Q996" i="12" s="1"/>
  <c r="R176" i="12"/>
  <c r="R996" i="12" s="1"/>
  <c r="S176" i="12"/>
  <c r="S996" i="12" s="1"/>
  <c r="T176" i="12"/>
  <c r="T996" i="12" s="1"/>
  <c r="U176" i="12"/>
  <c r="U996" i="12" s="1"/>
  <c r="L177" i="12"/>
  <c r="L997" i="12" s="1"/>
  <c r="M177" i="12"/>
  <c r="M997" i="12" s="1"/>
  <c r="N177" i="12"/>
  <c r="N997" i="12" s="1"/>
  <c r="O177" i="12"/>
  <c r="O997" i="12" s="1"/>
  <c r="P177" i="12"/>
  <c r="P997" i="12" s="1"/>
  <c r="Q177" i="12"/>
  <c r="Q997" i="12" s="1"/>
  <c r="R177" i="12"/>
  <c r="R997" i="12" s="1"/>
  <c r="S177" i="12"/>
  <c r="S997" i="12" s="1"/>
  <c r="T177" i="12"/>
  <c r="T997" i="12" s="1"/>
  <c r="U177" i="12"/>
  <c r="U997" i="12" s="1"/>
  <c r="L178" i="12"/>
  <c r="L998" i="12" s="1"/>
  <c r="M178" i="12"/>
  <c r="M998" i="12" s="1"/>
  <c r="N178" i="12"/>
  <c r="N998" i="12" s="1"/>
  <c r="O178" i="12"/>
  <c r="O998" i="12" s="1"/>
  <c r="P178" i="12"/>
  <c r="P998" i="12" s="1"/>
  <c r="Q178" i="12"/>
  <c r="Q998" i="12" s="1"/>
  <c r="R178" i="12"/>
  <c r="R998" i="12" s="1"/>
  <c r="S178" i="12"/>
  <c r="S998" i="12" s="1"/>
  <c r="T178" i="12"/>
  <c r="T998" i="12" s="1"/>
  <c r="U178" i="12"/>
  <c r="U998" i="12" s="1"/>
  <c r="L179" i="12"/>
  <c r="L999" i="12" s="1"/>
  <c r="M179" i="12"/>
  <c r="M999" i="12" s="1"/>
  <c r="N179" i="12"/>
  <c r="N999" i="12" s="1"/>
  <c r="O179" i="12"/>
  <c r="O999" i="12" s="1"/>
  <c r="P179" i="12"/>
  <c r="P999" i="12" s="1"/>
  <c r="Q179" i="12"/>
  <c r="Q999" i="12" s="1"/>
  <c r="R179" i="12"/>
  <c r="R999" i="12" s="1"/>
  <c r="S179" i="12"/>
  <c r="S999" i="12" s="1"/>
  <c r="T179" i="12"/>
  <c r="T999" i="12" s="1"/>
  <c r="U179" i="12"/>
  <c r="U999" i="12" s="1"/>
  <c r="L180" i="12"/>
  <c r="L1000" i="12" s="1"/>
  <c r="M180" i="12"/>
  <c r="M1000" i="12" s="1"/>
  <c r="N180" i="12"/>
  <c r="N1000" i="12" s="1"/>
  <c r="O180" i="12"/>
  <c r="O1000" i="12" s="1"/>
  <c r="P180" i="12"/>
  <c r="P1000" i="12" s="1"/>
  <c r="Q180" i="12"/>
  <c r="Q1000" i="12" s="1"/>
  <c r="R180" i="12"/>
  <c r="R1000" i="12" s="1"/>
  <c r="S180" i="12"/>
  <c r="S1000" i="12" s="1"/>
  <c r="T180" i="12"/>
  <c r="T1000" i="12" s="1"/>
  <c r="U180" i="12"/>
  <c r="U1000" i="12" s="1"/>
  <c r="L181" i="12"/>
  <c r="L1001" i="12" s="1"/>
  <c r="M181" i="12"/>
  <c r="M1001" i="12" s="1"/>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N690" i="12"/>
  <c r="O182" i="12"/>
  <c r="O1002" i="12" s="1"/>
  <c r="P182" i="12"/>
  <c r="P1002" i="12"/>
  <c r="Q182" i="12"/>
  <c r="Q1002" i="12" s="1"/>
  <c r="R182" i="12"/>
  <c r="R1002" i="12"/>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O190" i="12"/>
  <c r="O1010" i="12" s="1"/>
  <c r="P190" i="12"/>
  <c r="P1010" i="12" s="1"/>
  <c r="Q190" i="12"/>
  <c r="Q1010" i="12" s="1"/>
  <c r="R190" i="12"/>
  <c r="R1010" i="12" s="1"/>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N1012" i="12" s="1"/>
  <c r="O192" i="12"/>
  <c r="O1012" i="12" s="1"/>
  <c r="P192" i="12"/>
  <c r="P1012" i="12" s="1"/>
  <c r="Q192" i="12"/>
  <c r="Q1012" i="12" s="1"/>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P194" i="12"/>
  <c r="Q194" i="12"/>
  <c r="Q1014" i="12"/>
  <c r="R194" i="12"/>
  <c r="R702" i="12" s="1"/>
  <c r="R1014" i="12"/>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O196" i="12"/>
  <c r="O1016" i="12" s="1"/>
  <c r="O398" i="12"/>
  <c r="P196" i="12"/>
  <c r="P1016" i="12" s="1"/>
  <c r="Q196" i="12"/>
  <c r="Q398" i="12" s="1"/>
  <c r="Q1016" i="12"/>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M198" i="12"/>
  <c r="M1018" i="12" s="1"/>
  <c r="N198" i="12"/>
  <c r="N1018" i="12" s="1"/>
  <c r="O198" i="12"/>
  <c r="O1018" i="12" s="1"/>
  <c r="P198" i="12"/>
  <c r="P1018" i="12" s="1"/>
  <c r="Q198" i="12"/>
  <c r="Q1018" i="12" s="1"/>
  <c r="R198" i="12"/>
  <c r="R1018" i="12" s="1"/>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O200" i="12"/>
  <c r="O1020" i="12" s="1"/>
  <c r="P200" i="12"/>
  <c r="P1020" i="12" s="1"/>
  <c r="Q200" i="12"/>
  <c r="Q1020" i="12" s="1"/>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L710" i="12"/>
  <c r="M202" i="12"/>
  <c r="M1022" i="12" s="1"/>
  <c r="N202" i="12"/>
  <c r="O202" i="12"/>
  <c r="O1022" i="12" s="1"/>
  <c r="O404" i="12"/>
  <c r="P202" i="12"/>
  <c r="P1022" i="12" s="1"/>
  <c r="Q202" i="12"/>
  <c r="Q1022" i="12"/>
  <c r="R202"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C11" i="15"/>
  <c r="C12" i="15"/>
  <c r="C13" i="15"/>
  <c r="C14" i="15"/>
  <c r="C15" i="15"/>
  <c r="C16" i="15"/>
  <c r="C17" i="15"/>
  <c r="C18" i="15"/>
  <c r="C19" i="15"/>
  <c r="C20" i="15"/>
  <c r="C21" i="15"/>
  <c r="C22" i="15"/>
  <c r="C23" i="15"/>
  <c r="C24" i="15"/>
  <c r="R632" i="12" s="1"/>
  <c r="C25" i="15"/>
  <c r="C26" i="15"/>
  <c r="H634" i="12" s="1"/>
  <c r="C27" i="15"/>
  <c r="C28" i="15"/>
  <c r="R636" i="12" s="1"/>
  <c r="C29" i="15"/>
  <c r="C30" i="15"/>
  <c r="C31" i="15"/>
  <c r="C32" i="15"/>
  <c r="Q640" i="12" s="1"/>
  <c r="C33" i="15"/>
  <c r="C34" i="15"/>
  <c r="C35" i="15"/>
  <c r="C36" i="15"/>
  <c r="C37" i="15"/>
  <c r="N645" i="12" s="1"/>
  <c r="C38" i="15"/>
  <c r="C39" i="15"/>
  <c r="C40" i="15"/>
  <c r="C41" i="15"/>
  <c r="C42" i="15"/>
  <c r="O650" i="12" s="1"/>
  <c r="C43" i="15"/>
  <c r="C44" i="15"/>
  <c r="C45" i="15"/>
  <c r="C46" i="15"/>
  <c r="C47" i="15"/>
  <c r="L655" i="12"/>
  <c r="C48" i="15"/>
  <c r="C49" i="15"/>
  <c r="C50" i="15"/>
  <c r="C51" i="15"/>
  <c r="C52" i="15"/>
  <c r="C53" i="15"/>
  <c r="C54" i="15"/>
  <c r="Q662" i="12"/>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H103" i="15" s="1"/>
  <c r="A102" i="15"/>
  <c r="AH102" i="15" s="1"/>
  <c r="A101" i="15"/>
  <c r="AH101" i="15" s="1"/>
  <c r="A100" i="15"/>
  <c r="A99" i="12" s="1"/>
  <c r="A200" i="12" s="1"/>
  <c r="A301" i="12" s="1"/>
  <c r="A402" i="12" s="1"/>
  <c r="A505" i="12" s="1"/>
  <c r="A99" i="15"/>
  <c r="L99" i="15" s="1"/>
  <c r="A98" i="15"/>
  <c r="AH98" i="15" s="1"/>
  <c r="A97" i="15"/>
  <c r="A96" i="15"/>
  <c r="AH96" i="15" s="1"/>
  <c r="A95" i="15"/>
  <c r="AH95" i="15" s="1"/>
  <c r="A94" i="15"/>
  <c r="AH94" i="15" s="1"/>
  <c r="A93" i="15"/>
  <c r="A92" i="12" s="1"/>
  <c r="A193" i="12" s="1"/>
  <c r="A294" i="12" s="1"/>
  <c r="A395" i="12" s="1"/>
  <c r="A498" i="12" s="1"/>
  <c r="A701" i="12" s="1"/>
  <c r="A804" i="12" s="1"/>
  <c r="A910" i="12" s="1"/>
  <c r="A1013" i="12" s="1"/>
  <c r="A1116" i="12" s="1"/>
  <c r="A1219" i="12" s="1"/>
  <c r="A1322" i="12" s="1"/>
  <c r="A1425" i="12" s="1"/>
  <c r="A1528" i="12" s="1"/>
  <c r="A1631" i="12" s="1"/>
  <c r="A1734" i="12" s="1"/>
  <c r="A1837" i="12" s="1"/>
  <c r="A92" i="15"/>
  <c r="AH92" i="15" s="1"/>
  <c r="A91" i="15"/>
  <c r="A90" i="15"/>
  <c r="AH90" i="15" s="1"/>
  <c r="A89" i="15"/>
  <c r="A88" i="12" s="1"/>
  <c r="A189" i="12" s="1"/>
  <c r="A290" i="12" s="1"/>
  <c r="A391" i="12" s="1"/>
  <c r="A494" i="12" s="1"/>
  <c r="A697" i="12" s="1"/>
  <c r="A800" i="12" s="1"/>
  <c r="A906" i="12" s="1"/>
  <c r="A1009" i="12" s="1"/>
  <c r="A1112" i="12" s="1"/>
  <c r="A1215" i="12" s="1"/>
  <c r="A1318" i="12" s="1"/>
  <c r="A1421" i="12" s="1"/>
  <c r="A1524" i="12" s="1"/>
  <c r="A1627" i="12" s="1"/>
  <c r="A1730" i="12" s="1"/>
  <c r="A1833" i="12" s="1"/>
  <c r="A88" i="15"/>
  <c r="AH88" i="15" s="1"/>
  <c r="A87" i="15"/>
  <c r="A86" i="12" s="1"/>
  <c r="A187" i="12" s="1"/>
  <c r="A288" i="12" s="1"/>
  <c r="A389" i="12" s="1"/>
  <c r="A492" i="12" s="1"/>
  <c r="A86" i="15"/>
  <c r="AH86" i="15" s="1"/>
  <c r="A85" i="15"/>
  <c r="A84" i="12" s="1"/>
  <c r="A185" i="12" s="1"/>
  <c r="A286" i="12" s="1"/>
  <c r="A387" i="12" s="1"/>
  <c r="A490" i="12" s="1"/>
  <c r="A693" i="12" s="1"/>
  <c r="A796" i="12" s="1"/>
  <c r="A902" i="12" s="1"/>
  <c r="A1005" i="12" s="1"/>
  <c r="A1108" i="12" s="1"/>
  <c r="A1211" i="12" s="1"/>
  <c r="A1314" i="12" s="1"/>
  <c r="A1417" i="12" s="1"/>
  <c r="A1520" i="12" s="1"/>
  <c r="A1623" i="12" s="1"/>
  <c r="A1726" i="12" s="1"/>
  <c r="A1829" i="12" s="1"/>
  <c r="A84" i="15"/>
  <c r="AH84" i="15" s="1"/>
  <c r="A83" i="15"/>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s="1"/>
  <c r="A63" i="15"/>
  <c r="AH63" i="15" s="1"/>
  <c r="A62" i="15"/>
  <c r="A61" i="15"/>
  <c r="AH61" i="15" s="1"/>
  <c r="A60" i="15"/>
  <c r="AH60" i="15" s="1"/>
  <c r="A59" i="15"/>
  <c r="AH59" i="15" s="1"/>
  <c r="A58" i="15"/>
  <c r="AH58" i="15" s="1"/>
  <c r="A57" i="15"/>
  <c r="AH57" i="15" s="1"/>
  <c r="A56" i="15"/>
  <c r="AH56" i="15" s="1"/>
  <c r="A55" i="15"/>
  <c r="AH55" i="15" s="1"/>
  <c r="A54" i="15"/>
  <c r="A53" i="12" s="1"/>
  <c r="A154" i="12" s="1"/>
  <c r="A255" i="12" s="1"/>
  <c r="A356" i="12" s="1"/>
  <c r="A459" i="12" s="1"/>
  <c r="A53" i="15"/>
  <c r="A52" i="12" s="1"/>
  <c r="A153" i="12" s="1"/>
  <c r="A254" i="12" s="1"/>
  <c r="A355" i="12" s="1"/>
  <c r="A458" i="12" s="1"/>
  <c r="A52" i="15"/>
  <c r="A51" i="12" s="1"/>
  <c r="A152" i="12" s="1"/>
  <c r="A253" i="12" s="1"/>
  <c r="A354" i="12" s="1"/>
  <c r="A457" i="12" s="1"/>
  <c r="A660" i="12" s="1"/>
  <c r="A763" i="12" s="1"/>
  <c r="A869" i="12" s="1"/>
  <c r="A972" i="12" s="1"/>
  <c r="A1075" i="12" s="1"/>
  <c r="A1178" i="12" s="1"/>
  <c r="A1281" i="12" s="1"/>
  <c r="A1384" i="12" s="1"/>
  <c r="A1487" i="12" s="1"/>
  <c r="A1590" i="12" s="1"/>
  <c r="A1693" i="12" s="1"/>
  <c r="A1796" i="12" s="1"/>
  <c r="A51" i="15"/>
  <c r="A50" i="15"/>
  <c r="A49" i="15"/>
  <c r="A48" i="12" s="1"/>
  <c r="A149" i="12" s="1"/>
  <c r="A250" i="12" s="1"/>
  <c r="A351" i="12" s="1"/>
  <c r="A454" i="12" s="1"/>
  <c r="A555" i="12" s="1"/>
  <c r="A48" i="15"/>
  <c r="AX2" i="1" s="1"/>
  <c r="A47" i="15"/>
  <c r="A46" i="15"/>
  <c r="A45" i="12" s="1"/>
  <c r="A146" i="12" s="1"/>
  <c r="A247" i="12" s="1"/>
  <c r="A348" i="12" s="1"/>
  <c r="A451" i="12" s="1"/>
  <c r="A45" i="15"/>
  <c r="A44" i="12" s="1"/>
  <c r="A145" i="12" s="1"/>
  <c r="A246" i="12" s="1"/>
  <c r="A347" i="12" s="1"/>
  <c r="A450" i="12" s="1"/>
  <c r="A653" i="12" s="1"/>
  <c r="A756" i="12" s="1"/>
  <c r="A862" i="12" s="1"/>
  <c r="A965" i="12" s="1"/>
  <c r="A1068" i="12" s="1"/>
  <c r="A1171" i="12" s="1"/>
  <c r="A1274" i="12" s="1"/>
  <c r="A1377" i="12" s="1"/>
  <c r="A1480" i="12" s="1"/>
  <c r="A1583" i="12" s="1"/>
  <c r="A1686" i="12" s="1"/>
  <c r="A1789" i="12" s="1"/>
  <c r="A44" i="15"/>
  <c r="AT2" i="1" s="1"/>
  <c r="A43" i="15"/>
  <c r="A42" i="12" s="1"/>
  <c r="A143" i="12" s="1"/>
  <c r="A244" i="12" s="1"/>
  <c r="A345" i="12" s="1"/>
  <c r="A448" i="12" s="1"/>
  <c r="A42" i="15"/>
  <c r="AR2" i="1" s="1"/>
  <c r="A41" i="15"/>
  <c r="A40" i="12" s="1"/>
  <c r="A141" i="12" s="1"/>
  <c r="A242" i="12" s="1"/>
  <c r="A343" i="12" s="1"/>
  <c r="A446" i="12" s="1"/>
  <c r="A649" i="12" s="1"/>
  <c r="A40" i="15"/>
  <c r="A39" i="12" s="1"/>
  <c r="A140" i="12" s="1"/>
  <c r="A241" i="12" s="1"/>
  <c r="A342" i="12" s="1"/>
  <c r="A445" i="12" s="1"/>
  <c r="A648" i="12" s="1"/>
  <c r="A751" i="12" s="1"/>
  <c r="A857" i="12" s="1"/>
  <c r="A960" i="12" s="1"/>
  <c r="A1063" i="12" s="1"/>
  <c r="A1166" i="12" s="1"/>
  <c r="A1269" i="12" s="1"/>
  <c r="A1372" i="12" s="1"/>
  <c r="A1475" i="12" s="1"/>
  <c r="A1578" i="12" s="1"/>
  <c r="A1681" i="12" s="1"/>
  <c r="A1784" i="12" s="1"/>
  <c r="A39" i="15"/>
  <c r="A38" i="12" s="1"/>
  <c r="A139" i="12" s="1"/>
  <c r="A240" i="12" s="1"/>
  <c r="A341" i="12" s="1"/>
  <c r="A444" i="12" s="1"/>
  <c r="A647" i="12" s="1"/>
  <c r="A750" i="12" s="1"/>
  <c r="A856" i="12" s="1"/>
  <c r="A959" i="12" s="1"/>
  <c r="A1062" i="12" s="1"/>
  <c r="A1165" i="12" s="1"/>
  <c r="A1268" i="12" s="1"/>
  <c r="A1371" i="12" s="1"/>
  <c r="A1474" i="12" s="1"/>
  <c r="A1577" i="12" s="1"/>
  <c r="A1680" i="12" s="1"/>
  <c r="A1783" i="12" s="1"/>
  <c r="A38" i="15"/>
  <c r="A37" i="12" s="1"/>
  <c r="A138" i="12" s="1"/>
  <c r="A239" i="12" s="1"/>
  <c r="A340" i="12" s="1"/>
  <c r="A443" i="12" s="1"/>
  <c r="A646" i="12" s="1"/>
  <c r="A749" i="12" s="1"/>
  <c r="A855" i="12" s="1"/>
  <c r="A958" i="12" s="1"/>
  <c r="A1061" i="12" s="1"/>
  <c r="A1164" i="12" s="1"/>
  <c r="A1267" i="12" s="1"/>
  <c r="A1370" i="12" s="1"/>
  <c r="A1473" i="12" s="1"/>
  <c r="A1576" i="12" s="1"/>
  <c r="A1679" i="12" s="1"/>
  <c r="A1782" i="12" s="1"/>
  <c r="A37" i="15"/>
  <c r="A36" i="12" s="1"/>
  <c r="A137" i="12" s="1"/>
  <c r="A238" i="12" s="1"/>
  <c r="A339" i="12" s="1"/>
  <c r="A442" i="12" s="1"/>
  <c r="A645" i="12" s="1"/>
  <c r="A748" i="12" s="1"/>
  <c r="A854" i="12" s="1"/>
  <c r="A957" i="12" s="1"/>
  <c r="A1060" i="12" s="1"/>
  <c r="A1163" i="12" s="1"/>
  <c r="A1266" i="12" s="1"/>
  <c r="A1369" i="12" s="1"/>
  <c r="A1472" i="12" s="1"/>
  <c r="A1575" i="12" s="1"/>
  <c r="A1678" i="12" s="1"/>
  <c r="A1781" i="12" s="1"/>
  <c r="A36" i="15"/>
  <c r="AL2" i="1" s="1"/>
  <c r="A35" i="15"/>
  <c r="A34" i="12" s="1"/>
  <c r="A135" i="12" s="1"/>
  <c r="A236" i="12" s="1"/>
  <c r="A337" i="12" s="1"/>
  <c r="A440" i="12" s="1"/>
  <c r="A643" i="12" s="1"/>
  <c r="A746" i="12" s="1"/>
  <c r="A852" i="12" s="1"/>
  <c r="A955" i="12" s="1"/>
  <c r="A1058" i="12" s="1"/>
  <c r="A1161" i="12" s="1"/>
  <c r="A1264" i="12" s="1"/>
  <c r="A1367" i="12" s="1"/>
  <c r="A1470" i="12" s="1"/>
  <c r="A1573" i="12" s="1"/>
  <c r="A1676" i="12" s="1"/>
  <c r="A1779" i="12" s="1"/>
  <c r="A34" i="15"/>
  <c r="A33" i="12" s="1"/>
  <c r="A134" i="12" s="1"/>
  <c r="A235" i="12" s="1"/>
  <c r="A336" i="12" s="1"/>
  <c r="A439" i="12" s="1"/>
  <c r="A642" i="12" s="1"/>
  <c r="A745" i="12" s="1"/>
  <c r="A851" i="12" s="1"/>
  <c r="A954" i="12" s="1"/>
  <c r="A1057" i="12" s="1"/>
  <c r="A1160" i="12" s="1"/>
  <c r="A1263" i="12" s="1"/>
  <c r="A1366" i="12" s="1"/>
  <c r="A1469" i="12" s="1"/>
  <c r="A1572" i="12" s="1"/>
  <c r="A1675" i="12" s="1"/>
  <c r="A1778" i="12" s="1"/>
  <c r="A33" i="15"/>
  <c r="A32" i="12" s="1"/>
  <c r="A133" i="12" s="1"/>
  <c r="A234" i="12" s="1"/>
  <c r="A335" i="12" s="1"/>
  <c r="A438" i="12" s="1"/>
  <c r="A641" i="12" s="1"/>
  <c r="A744" i="12" s="1"/>
  <c r="A850" i="12" s="1"/>
  <c r="A953" i="12" s="1"/>
  <c r="A1056" i="12" s="1"/>
  <c r="A1159" i="12" s="1"/>
  <c r="A1262" i="12" s="1"/>
  <c r="A1365" i="12" s="1"/>
  <c r="A1468" i="12" s="1"/>
  <c r="A1571" i="12" s="1"/>
  <c r="A1674" i="12" s="1"/>
  <c r="A1777" i="12" s="1"/>
  <c r="A32" i="15"/>
  <c r="AH2" i="1" s="1"/>
  <c r="A31" i="15"/>
  <c r="AG2" i="1" s="1"/>
  <c r="A30" i="15"/>
  <c r="A29" i="12" s="1"/>
  <c r="A130" i="12" s="1"/>
  <c r="A231" i="12" s="1"/>
  <c r="A332" i="12" s="1"/>
  <c r="A435" i="12" s="1"/>
  <c r="A29" i="15"/>
  <c r="A28" i="12" s="1"/>
  <c r="A129" i="12" s="1"/>
  <c r="A230" i="12" s="1"/>
  <c r="A331" i="12" s="1"/>
  <c r="A434" i="12" s="1"/>
  <c r="A535" i="12" s="1"/>
  <c r="A28" i="15"/>
  <c r="AD2" i="1" s="1"/>
  <c r="A27" i="15"/>
  <c r="A26" i="12" s="1"/>
  <c r="A127" i="12" s="1"/>
  <c r="A228" i="12" s="1"/>
  <c r="A329" i="12" s="1"/>
  <c r="A432" i="12" s="1"/>
  <c r="A635" i="12" s="1"/>
  <c r="A738" i="12" s="1"/>
  <c r="A844" i="12" s="1"/>
  <c r="A947" i="12" s="1"/>
  <c r="A1050" i="12" s="1"/>
  <c r="A1153" i="12" s="1"/>
  <c r="A1256" i="12" s="1"/>
  <c r="A1359" i="12" s="1"/>
  <c r="A1462" i="12" s="1"/>
  <c r="A1565" i="12" s="1"/>
  <c r="A1668" i="12" s="1"/>
  <c r="A1771" i="12" s="1"/>
  <c r="A26" i="15"/>
  <c r="AH26" i="15" s="1"/>
  <c r="A25" i="15"/>
  <c r="A24" i="12" s="1"/>
  <c r="A125" i="12" s="1"/>
  <c r="A226" i="12" s="1"/>
  <c r="A327" i="12" s="1"/>
  <c r="A430" i="12" s="1"/>
  <c r="A531" i="12" s="1"/>
  <c r="A24" i="15"/>
  <c r="Z2" i="1" s="1"/>
  <c r="A23" i="15"/>
  <c r="A22" i="12" s="1"/>
  <c r="A123" i="12" s="1"/>
  <c r="A224" i="12" s="1"/>
  <c r="A325" i="12" s="1"/>
  <c r="A428" i="12" s="1"/>
  <c r="A631" i="12" s="1"/>
  <c r="A734" i="12" s="1"/>
  <c r="A840" i="12" s="1"/>
  <c r="A943" i="12" s="1"/>
  <c r="A1046" i="12" s="1"/>
  <c r="A1149" i="12" s="1"/>
  <c r="A1252" i="12" s="1"/>
  <c r="A1355" i="12" s="1"/>
  <c r="A1458" i="12" s="1"/>
  <c r="A1561" i="12" s="1"/>
  <c r="A1664" i="12" s="1"/>
  <c r="A1767" i="12" s="1"/>
  <c r="A22" i="15"/>
  <c r="A21" i="12" s="1"/>
  <c r="A122" i="12" s="1"/>
  <c r="A223" i="12" s="1"/>
  <c r="A324" i="12" s="1"/>
  <c r="A427" i="12" s="1"/>
  <c r="A21" i="15"/>
  <c r="AH21" i="15" s="1"/>
  <c r="A20" i="15"/>
  <c r="A19" i="12" s="1"/>
  <c r="A120" i="12" s="1"/>
  <c r="A221" i="12" s="1"/>
  <c r="A322" i="12" s="1"/>
  <c r="A425" i="12" s="1"/>
  <c r="A628" i="12" s="1"/>
  <c r="A731" i="12" s="1"/>
  <c r="A837" i="12" s="1"/>
  <c r="A940" i="12" s="1"/>
  <c r="A1043" i="12" s="1"/>
  <c r="A1146" i="12" s="1"/>
  <c r="A1249" i="12" s="1"/>
  <c r="A1352" i="12" s="1"/>
  <c r="A1455" i="12" s="1"/>
  <c r="A1558" i="12" s="1"/>
  <c r="A1661" i="12" s="1"/>
  <c r="A1764" i="12" s="1"/>
  <c r="A19" i="15"/>
  <c r="A18" i="12" s="1"/>
  <c r="A119" i="12" s="1"/>
  <c r="A220" i="12" s="1"/>
  <c r="A321" i="12" s="1"/>
  <c r="A424" i="12" s="1"/>
  <c r="A18" i="15"/>
  <c r="A17" i="12" s="1"/>
  <c r="A118" i="12" s="1"/>
  <c r="A219" i="12" s="1"/>
  <c r="A320" i="12" s="1"/>
  <c r="A423" i="12" s="1"/>
  <c r="A17" i="15"/>
  <c r="S2" i="1" s="1"/>
  <c r="A16" i="15"/>
  <c r="A15" i="12" s="1"/>
  <c r="A116" i="12" s="1"/>
  <c r="A217" i="12" s="1"/>
  <c r="A318" i="12" s="1"/>
  <c r="A421" i="12" s="1"/>
  <c r="A624" i="12" s="1"/>
  <c r="A727" i="12" s="1"/>
  <c r="A833" i="12" s="1"/>
  <c r="A936" i="12" s="1"/>
  <c r="A1039" i="12" s="1"/>
  <c r="A1142" i="12" s="1"/>
  <c r="A1245" i="12" s="1"/>
  <c r="A1348" i="12" s="1"/>
  <c r="A1451" i="12" s="1"/>
  <c r="A1554" i="12" s="1"/>
  <c r="A1657" i="12" s="1"/>
  <c r="A1760" i="12" s="1"/>
  <c r="A15" i="15"/>
  <c r="A14" i="12" s="1"/>
  <c r="A115" i="12" s="1"/>
  <c r="A216" i="12" s="1"/>
  <c r="A317" i="12" s="1"/>
  <c r="A420" i="12" s="1"/>
  <c r="A623" i="12" s="1"/>
  <c r="A726" i="12" s="1"/>
  <c r="A832" i="12" s="1"/>
  <c r="A935" i="12" s="1"/>
  <c r="A1038" i="12" s="1"/>
  <c r="A1141" i="12" s="1"/>
  <c r="A1244" i="12" s="1"/>
  <c r="A1347" i="12" s="1"/>
  <c r="A1450" i="12" s="1"/>
  <c r="A1553" i="12" s="1"/>
  <c r="A1656" i="12" s="1"/>
  <c r="A1759" i="12" s="1"/>
  <c r="A14" i="15"/>
  <c r="A13" i="12" s="1"/>
  <c r="A114" i="12" s="1"/>
  <c r="A215" i="12" s="1"/>
  <c r="A316" i="12" s="1"/>
  <c r="A419" i="12" s="1"/>
  <c r="A13" i="15"/>
  <c r="AH13" i="15" s="1"/>
  <c r="A12" i="15"/>
  <c r="A11" i="12" s="1"/>
  <c r="A112" i="12" s="1"/>
  <c r="A213" i="12" s="1"/>
  <c r="A314" i="12" s="1"/>
  <c r="A417" i="12" s="1"/>
  <c r="A518" i="12" s="1"/>
  <c r="A11" i="15"/>
  <c r="A10" i="12" s="1"/>
  <c r="A111" i="12" s="1"/>
  <c r="A212" i="12" s="1"/>
  <c r="A313" i="12" s="1"/>
  <c r="A416" i="12" s="1"/>
  <c r="A10" i="15"/>
  <c r="A9" i="12" s="1"/>
  <c r="A110" i="12" s="1"/>
  <c r="A211" i="12" s="1"/>
  <c r="A312" i="12" s="1"/>
  <c r="A415" i="12" s="1"/>
  <c r="A9" i="15"/>
  <c r="A8" i="12" s="1"/>
  <c r="A109" i="12" s="1"/>
  <c r="A210" i="12" s="1"/>
  <c r="A311" i="12" s="1"/>
  <c r="A414" i="12" s="1"/>
  <c r="A8" i="15"/>
  <c r="A7" i="12" s="1"/>
  <c r="A108" i="12" s="1"/>
  <c r="A209" i="12" s="1"/>
  <c r="A310" i="12" s="1"/>
  <c r="A413" i="12" s="1"/>
  <c r="A7" i="15"/>
  <c r="A6" i="15"/>
  <c r="A5" i="15"/>
  <c r="A4" i="12" s="1"/>
  <c r="A105" i="12" s="1"/>
  <c r="A206" i="12" s="1"/>
  <c r="A307" i="12" s="1"/>
  <c r="A410" i="12" s="1"/>
  <c r="A613" i="12" s="1"/>
  <c r="A716" i="12" s="1"/>
  <c r="A822" i="12" s="1"/>
  <c r="A925" i="12" s="1"/>
  <c r="A1028" i="12" s="1"/>
  <c r="A1131" i="12" s="1"/>
  <c r="A1234" i="12" s="1"/>
  <c r="A1337" i="12" s="1"/>
  <c r="A1440" i="12" s="1"/>
  <c r="A1543" i="12" s="1"/>
  <c r="A1646" i="12" s="1"/>
  <c r="A1749" i="12" s="1"/>
  <c r="A4" i="15"/>
  <c r="F2" i="1" s="1"/>
  <c r="D109" i="12"/>
  <c r="D311" i="12" s="1"/>
  <c r="D108" i="12"/>
  <c r="D1649" i="12" s="1" a="1"/>
  <c r="D1649" i="12" s="1"/>
  <c r="D111" i="12"/>
  <c r="D112" i="12"/>
  <c r="D932" i="12" s="1"/>
  <c r="D113" i="12"/>
  <c r="D933" i="12" s="1"/>
  <c r="D114" i="12"/>
  <c r="D934" i="12" s="1"/>
  <c r="D115" i="12"/>
  <c r="D935" i="12" s="1"/>
  <c r="D116" i="12"/>
  <c r="D217" i="12" s="1"/>
  <c r="D727" i="12" s="1"/>
  <c r="D117" i="12"/>
  <c r="D118" i="12"/>
  <c r="D320" i="12" s="1"/>
  <c r="D119" i="12"/>
  <c r="D1042" i="12" s="1" a="1"/>
  <c r="D1042" i="12" s="1"/>
  <c r="D120" i="12"/>
  <c r="D221" i="12" s="1"/>
  <c r="D731" i="12" s="1"/>
  <c r="D121" i="12"/>
  <c r="D629" i="12" s="1"/>
  <c r="D122" i="12"/>
  <c r="D942" i="12" s="1"/>
  <c r="D123" i="12"/>
  <c r="D943" i="12" s="1"/>
  <c r="D124" i="12"/>
  <c r="D632" i="12" s="1"/>
  <c r="D125" i="12"/>
  <c r="D226" i="12" s="1"/>
  <c r="D126" i="12"/>
  <c r="D1667" i="12" s="1" a="1"/>
  <c r="D1667" i="12" s="1"/>
  <c r="D127" i="12"/>
  <c r="D329" i="12" s="1"/>
  <c r="D128" i="12"/>
  <c r="D948" i="12" s="1"/>
  <c r="D129" i="12"/>
  <c r="D949" i="12" s="1"/>
  <c r="D130" i="12"/>
  <c r="D332" i="12" s="1"/>
  <c r="D131" i="12"/>
  <c r="D333" i="12" s="1"/>
  <c r="D132" i="12"/>
  <c r="D952" i="12" s="1"/>
  <c r="D133" i="12"/>
  <c r="D134" i="12"/>
  <c r="D135" i="12"/>
  <c r="D236" i="12" s="1"/>
  <c r="D746" i="12" s="1"/>
  <c r="D136" i="12"/>
  <c r="D956" i="12" s="1"/>
  <c r="D137" i="12"/>
  <c r="D957" i="12" s="1"/>
  <c r="D138" i="12"/>
  <c r="D340" i="12" s="1"/>
  <c r="D139" i="12"/>
  <c r="D341" i="12" s="1"/>
  <c r="D140" i="12"/>
  <c r="D960" i="12" s="1"/>
  <c r="D141" i="12"/>
  <c r="D142" i="12"/>
  <c r="D143" i="12"/>
  <c r="D963" i="12" s="1"/>
  <c r="D144" i="12"/>
  <c r="D964" i="12" s="1"/>
  <c r="D145" i="12"/>
  <c r="D146" i="12"/>
  <c r="D966" i="12" s="1"/>
  <c r="D147" i="12"/>
  <c r="D967" i="12" s="1"/>
  <c r="D148" i="12"/>
  <c r="D968" i="12" s="1"/>
  <c r="D149" i="12"/>
  <c r="D150" i="12"/>
  <c r="D970" i="12" s="1"/>
  <c r="D151" i="12"/>
  <c r="D971" i="12" s="1"/>
  <c r="D152" i="12"/>
  <c r="D972" i="12" s="1"/>
  <c r="D153" i="12"/>
  <c r="D973" i="12" s="1"/>
  <c r="D154" i="12"/>
  <c r="D974" i="12" s="1"/>
  <c r="K154" i="12"/>
  <c r="K974" i="12" s="1"/>
  <c r="B154" i="12"/>
  <c r="B974" i="12" s="1"/>
  <c r="C154" i="12"/>
  <c r="E154" i="12"/>
  <c r="E356" i="12" s="1"/>
  <c r="F154" i="12"/>
  <c r="F974" i="12" s="1"/>
  <c r="G154" i="12"/>
  <c r="H154" i="12"/>
  <c r="H974" i="12" s="1"/>
  <c r="I154" i="12"/>
  <c r="J154" i="12"/>
  <c r="CG2" i="1"/>
  <c r="CO2" i="1"/>
  <c r="CS2" i="1"/>
  <c r="B108" i="12"/>
  <c r="B104" i="12"/>
  <c r="B306" i="12" s="1"/>
  <c r="B105" i="12"/>
  <c r="B106" i="12"/>
  <c r="B207" i="12" s="1"/>
  <c r="B717" i="12" s="1"/>
  <c r="B107" i="12"/>
  <c r="B309" i="12" s="1"/>
  <c r="B109" i="12"/>
  <c r="B311" i="12" s="1"/>
  <c r="B110" i="12"/>
  <c r="B312" i="12" s="1"/>
  <c r="B111" i="12"/>
  <c r="B112" i="12"/>
  <c r="B314" i="12" s="1"/>
  <c r="B113" i="12"/>
  <c r="B315" i="12" s="1"/>
  <c r="B114" i="12"/>
  <c r="B115" i="12"/>
  <c r="B623" i="12" s="1"/>
  <c r="B116" i="12"/>
  <c r="B217" i="12" s="1"/>
  <c r="B727" i="12" s="1"/>
  <c r="B117" i="12"/>
  <c r="B118" i="12"/>
  <c r="B626" i="12" s="1"/>
  <c r="B119" i="12"/>
  <c r="B321" i="12" s="1"/>
  <c r="B120" i="12"/>
  <c r="B940" i="12" s="1"/>
  <c r="B121" i="12"/>
  <c r="B941" i="12" s="1"/>
  <c r="B122" i="12"/>
  <c r="B324" i="12" s="1"/>
  <c r="B123" i="12"/>
  <c r="B631" i="12" s="1"/>
  <c r="B124" i="12"/>
  <c r="B125" i="12"/>
  <c r="B126" i="12"/>
  <c r="B946" i="12" s="1"/>
  <c r="B127" i="12"/>
  <c r="B635" i="12" s="1"/>
  <c r="B128" i="12"/>
  <c r="B330" i="12" s="1"/>
  <c r="B129" i="12"/>
  <c r="B949" i="12" s="1"/>
  <c r="B130" i="12"/>
  <c r="B950" i="12" s="1"/>
  <c r="B131" i="12"/>
  <c r="B132" i="12"/>
  <c r="B133" i="12"/>
  <c r="B953" i="12" s="1"/>
  <c r="B134" i="12"/>
  <c r="B954" i="12" s="1"/>
  <c r="B135" i="12"/>
  <c r="B643" i="12" s="1"/>
  <c r="B136" i="12"/>
  <c r="B137" i="12"/>
  <c r="B138" i="12"/>
  <c r="B646" i="12" s="1"/>
  <c r="B139" i="12"/>
  <c r="B647" i="12" s="1"/>
  <c r="B140" i="12"/>
  <c r="B1063" i="12" s="1" a="1"/>
  <c r="B1063" i="12" s="1"/>
  <c r="B141" i="12"/>
  <c r="B961" i="12" s="1"/>
  <c r="B142" i="12"/>
  <c r="B344" i="12" s="1"/>
  <c r="B143" i="12"/>
  <c r="B1066" i="12" s="1" a="1"/>
  <c r="B1066" i="12" s="1"/>
  <c r="B144" i="12"/>
  <c r="B1067" i="12" s="1" a="1"/>
  <c r="B1067" i="12" s="1"/>
  <c r="B145" i="12"/>
  <c r="B146" i="12"/>
  <c r="B247" i="12" s="1"/>
  <c r="B757" i="12" s="1"/>
  <c r="B147" i="12"/>
  <c r="B148" i="12"/>
  <c r="B149" i="12"/>
  <c r="B969" i="12" s="1"/>
  <c r="B150" i="12"/>
  <c r="B151" i="12"/>
  <c r="B252" i="12" s="1"/>
  <c r="B762" i="12" s="1"/>
  <c r="B152" i="12"/>
  <c r="B253" i="12" s="1"/>
  <c r="B763" i="12" s="1"/>
  <c r="B153" i="12"/>
  <c r="B973" i="12" s="1"/>
  <c r="B155" i="12"/>
  <c r="B156" i="12"/>
  <c r="B976" i="12" s="1"/>
  <c r="B157" i="12"/>
  <c r="B158" i="12"/>
  <c r="B978" i="12" s="1"/>
  <c r="B159" i="12"/>
  <c r="B160" i="12"/>
  <c r="B161" i="12"/>
  <c r="B162" i="12"/>
  <c r="B982" i="12" s="1"/>
  <c r="B163" i="12"/>
  <c r="B365" i="12" s="1"/>
  <c r="B164" i="12"/>
  <c r="B984" i="12" s="1"/>
  <c r="B165" i="12"/>
  <c r="B673" i="12" s="1"/>
  <c r="B166" i="12"/>
  <c r="B986" i="12" s="1"/>
  <c r="B167" i="12"/>
  <c r="B168" i="12"/>
  <c r="B988" i="12" s="1"/>
  <c r="B169" i="12"/>
  <c r="B170" i="12"/>
  <c r="B990" i="12" s="1"/>
  <c r="B171" i="12"/>
  <c r="B991" i="12" s="1"/>
  <c r="B172" i="12"/>
  <c r="B992" i="12" s="1"/>
  <c r="B374" i="12"/>
  <c r="B173" i="12"/>
  <c r="B993" i="12" s="1"/>
  <c r="B174" i="12"/>
  <c r="B994" i="12" s="1"/>
  <c r="B175" i="12"/>
  <c r="B995" i="12" s="1"/>
  <c r="B176" i="12"/>
  <c r="B996" i="12" s="1"/>
  <c r="B177" i="12"/>
  <c r="B178" i="12"/>
  <c r="B998" i="12" s="1"/>
  <c r="B179" i="12"/>
  <c r="B999" i="12" s="1"/>
  <c r="B180" i="12"/>
  <c r="B1000" i="12" s="1"/>
  <c r="B181" i="12"/>
  <c r="B1001" i="12" s="1"/>
  <c r="B182" i="12"/>
  <c r="B1002" i="12" s="1"/>
  <c r="B183" i="12"/>
  <c r="B184" i="12"/>
  <c r="B185" i="12"/>
  <c r="B1005" i="12" s="1"/>
  <c r="B186" i="12"/>
  <c r="B1006" i="12" s="1"/>
  <c r="B187" i="12"/>
  <c r="B1007" i="12" s="1"/>
  <c r="B188" i="12"/>
  <c r="B1008" i="12" s="1"/>
  <c r="B189" i="12"/>
  <c r="B1009" i="12" s="1"/>
  <c r="B190" i="12"/>
  <c r="B1010" i="12" s="1"/>
  <c r="B191" i="12"/>
  <c r="B1011" i="12" s="1"/>
  <c r="B192" i="12"/>
  <c r="B1012" i="12" s="1"/>
  <c r="B193" i="12"/>
  <c r="B1013" i="12" s="1"/>
  <c r="B194" i="12"/>
  <c r="B1014" i="12" s="1"/>
  <c r="B195" i="12"/>
  <c r="B1015" i="12" s="1"/>
  <c r="B196" i="12"/>
  <c r="B197" i="12"/>
  <c r="B1017" i="12" s="1"/>
  <c r="B198" i="12"/>
  <c r="B1018" i="12" s="1"/>
  <c r="B199" i="12"/>
  <c r="B300" i="12" s="1"/>
  <c r="B810" i="12" s="1"/>
  <c r="B200" i="12"/>
  <c r="B201" i="12"/>
  <c r="B1021" i="12" s="1"/>
  <c r="B202" i="12"/>
  <c r="B1022" i="12" s="1"/>
  <c r="B203" i="12"/>
  <c r="B1023" i="12" s="1"/>
  <c r="C155" i="12"/>
  <c r="D155" i="12"/>
  <c r="D975" i="12" s="1"/>
  <c r="E155" i="12"/>
  <c r="E975" i="12" s="1"/>
  <c r="F155" i="12"/>
  <c r="F975" i="12" s="1"/>
  <c r="G155" i="12"/>
  <c r="G975" i="12" s="1"/>
  <c r="H155" i="12"/>
  <c r="H975" i="12" s="1"/>
  <c r="I155" i="12"/>
  <c r="J155" i="12"/>
  <c r="J975" i="12" s="1"/>
  <c r="K155" i="12"/>
  <c r="C156" i="12"/>
  <c r="D156" i="12"/>
  <c r="D976" i="12" s="1"/>
  <c r="E156" i="12"/>
  <c r="E976" i="12" s="1"/>
  <c r="F156" i="12"/>
  <c r="F976" i="12" s="1"/>
  <c r="G156" i="12"/>
  <c r="H156" i="12"/>
  <c r="H976" i="12" s="1"/>
  <c r="I156" i="12"/>
  <c r="I976" i="12" s="1"/>
  <c r="J156" i="12"/>
  <c r="K156" i="12"/>
  <c r="K976" i="12" s="1"/>
  <c r="C157" i="12"/>
  <c r="C977" i="12" s="1"/>
  <c r="D157" i="12"/>
  <c r="D977" i="12" s="1"/>
  <c r="E157" i="12"/>
  <c r="E977" i="12" s="1"/>
  <c r="F157" i="12"/>
  <c r="F977" i="12" s="1"/>
  <c r="G157" i="12"/>
  <c r="G977" i="12" s="1"/>
  <c r="H157" i="12"/>
  <c r="H977" i="12" s="1"/>
  <c r="I157" i="12"/>
  <c r="J157" i="12"/>
  <c r="J977" i="12" s="1"/>
  <c r="K157" i="12"/>
  <c r="K977" i="12" s="1"/>
  <c r="C158" i="12"/>
  <c r="C360" i="12" s="1"/>
  <c r="D158" i="12"/>
  <c r="D978" i="12" s="1"/>
  <c r="E158" i="12"/>
  <c r="E978" i="12" s="1"/>
  <c r="F158" i="12"/>
  <c r="F978" i="12" s="1"/>
  <c r="G158" i="12"/>
  <c r="H158" i="12"/>
  <c r="H978" i="12" s="1"/>
  <c r="I158" i="12"/>
  <c r="J158" i="12"/>
  <c r="J978" i="12" s="1"/>
  <c r="K158" i="12"/>
  <c r="K978" i="12" s="1"/>
  <c r="C159" i="12"/>
  <c r="C979" i="12" s="1"/>
  <c r="D159" i="12"/>
  <c r="D979" i="12" s="1"/>
  <c r="E159" i="12"/>
  <c r="E979" i="12" s="1"/>
  <c r="F159" i="12"/>
  <c r="G159" i="12"/>
  <c r="H159" i="12"/>
  <c r="I159" i="12"/>
  <c r="I979" i="12" s="1"/>
  <c r="J159" i="12"/>
  <c r="K159" i="12"/>
  <c r="K979" i="12" s="1"/>
  <c r="C160" i="12"/>
  <c r="D160" i="12"/>
  <c r="D980" i="12" s="1"/>
  <c r="E160" i="12"/>
  <c r="F160" i="12"/>
  <c r="G160" i="12"/>
  <c r="G980" i="12" s="1"/>
  <c r="H160" i="12"/>
  <c r="H980" i="12" s="1"/>
  <c r="I160" i="12"/>
  <c r="J160" i="12"/>
  <c r="J980" i="12" s="1"/>
  <c r="K160" i="12"/>
  <c r="K980" i="12" s="1"/>
  <c r="C161" i="12"/>
  <c r="C981" i="12" s="1"/>
  <c r="D161" i="12"/>
  <c r="E161" i="12"/>
  <c r="E981" i="12" s="1"/>
  <c r="F161" i="12"/>
  <c r="F981" i="12" s="1"/>
  <c r="G161" i="12"/>
  <c r="G981" i="12" s="1"/>
  <c r="H161" i="12"/>
  <c r="H981" i="12" s="1"/>
  <c r="I161" i="12"/>
  <c r="I981" i="12" s="1"/>
  <c r="J161" i="12"/>
  <c r="J981" i="12" s="1"/>
  <c r="K161" i="12"/>
  <c r="K981" i="12" s="1"/>
  <c r="C162" i="12"/>
  <c r="D162" i="12"/>
  <c r="E162" i="12"/>
  <c r="E982" i="12" s="1"/>
  <c r="F162" i="12"/>
  <c r="F982" i="12" s="1"/>
  <c r="G162" i="12"/>
  <c r="H162" i="12"/>
  <c r="H982" i="12" s="1"/>
  <c r="I162" i="12"/>
  <c r="I982" i="12" s="1"/>
  <c r="J162" i="12"/>
  <c r="J982" i="12" s="1"/>
  <c r="K162" i="12"/>
  <c r="C163" i="12"/>
  <c r="C983" i="12" s="1"/>
  <c r="D163" i="12"/>
  <c r="D983" i="12" s="1"/>
  <c r="E163" i="12"/>
  <c r="F163" i="12"/>
  <c r="F983" i="12" s="1"/>
  <c r="G163" i="12"/>
  <c r="G983" i="12" s="1"/>
  <c r="H163" i="12"/>
  <c r="H983" i="12" s="1"/>
  <c r="I163" i="12"/>
  <c r="I983" i="12" s="1"/>
  <c r="J163" i="12"/>
  <c r="K163" i="12"/>
  <c r="K983" i="12" s="1"/>
  <c r="C164" i="12"/>
  <c r="D164" i="12"/>
  <c r="D984" i="12" s="1"/>
  <c r="E164" i="12"/>
  <c r="F164" i="12"/>
  <c r="F984" i="12" s="1"/>
  <c r="G164" i="12"/>
  <c r="H164" i="12"/>
  <c r="I164" i="12"/>
  <c r="I984" i="12" s="1"/>
  <c r="J164" i="12"/>
  <c r="J984" i="12" s="1"/>
  <c r="K164" i="12"/>
  <c r="K984" i="12" s="1"/>
  <c r="C165" i="12"/>
  <c r="C985" i="12" s="1"/>
  <c r="D165" i="12"/>
  <c r="D985" i="12" s="1"/>
  <c r="E165" i="12"/>
  <c r="E985" i="12" s="1"/>
  <c r="F165" i="12"/>
  <c r="F985" i="12" s="1"/>
  <c r="G165" i="12"/>
  <c r="G985" i="12" s="1"/>
  <c r="H165" i="12"/>
  <c r="H985" i="12" s="1"/>
  <c r="I165" i="12"/>
  <c r="J165" i="12"/>
  <c r="J985" i="12" s="1"/>
  <c r="K165" i="12"/>
  <c r="K985" i="12" s="1"/>
  <c r="C166" i="12"/>
  <c r="C986" i="12" s="1"/>
  <c r="D166" i="12"/>
  <c r="D368" i="12" s="1"/>
  <c r="E166" i="12"/>
  <c r="F166" i="12"/>
  <c r="F986" i="12" s="1"/>
  <c r="G166" i="12"/>
  <c r="G986" i="12" s="1"/>
  <c r="H166" i="12"/>
  <c r="H986" i="12" s="1"/>
  <c r="I166" i="12"/>
  <c r="I986" i="12" s="1"/>
  <c r="J166" i="12"/>
  <c r="J986" i="12" s="1"/>
  <c r="K166" i="12"/>
  <c r="C167" i="12"/>
  <c r="D167" i="12"/>
  <c r="D987" i="12" s="1"/>
  <c r="E167" i="12"/>
  <c r="E369" i="12" s="1"/>
  <c r="E987" i="12"/>
  <c r="F167" i="12"/>
  <c r="F987" i="12" s="1"/>
  <c r="G167" i="12"/>
  <c r="G987" i="12" s="1"/>
  <c r="H167" i="12"/>
  <c r="I167" i="12"/>
  <c r="I987" i="12" s="1"/>
  <c r="J167" i="12"/>
  <c r="J987" i="12" s="1"/>
  <c r="K167" i="12"/>
  <c r="K987" i="12" s="1"/>
  <c r="C168" i="12"/>
  <c r="D168" i="12"/>
  <c r="D988" i="12" s="1"/>
  <c r="E168" i="12"/>
  <c r="E988" i="12" s="1"/>
  <c r="F168" i="12"/>
  <c r="F988" i="12" s="1"/>
  <c r="G168" i="12"/>
  <c r="G988" i="12" s="1"/>
  <c r="H168" i="12"/>
  <c r="I168" i="12"/>
  <c r="I988" i="12" s="1"/>
  <c r="J168" i="12"/>
  <c r="J988" i="12" s="1"/>
  <c r="K168" i="12"/>
  <c r="K988" i="12" s="1"/>
  <c r="C169" i="12"/>
  <c r="C989" i="12" s="1"/>
  <c r="D169" i="12"/>
  <c r="E169" i="12"/>
  <c r="E989" i="12" s="1"/>
  <c r="F169" i="12"/>
  <c r="F989" i="12"/>
  <c r="G169" i="12"/>
  <c r="G989" i="12" s="1"/>
  <c r="H169" i="12"/>
  <c r="H989" i="12" s="1"/>
  <c r="I169" i="12"/>
  <c r="J169" i="12"/>
  <c r="K169" i="12"/>
  <c r="K989" i="12" s="1"/>
  <c r="C170" i="12"/>
  <c r="C990" i="12" s="1"/>
  <c r="D170" i="12"/>
  <c r="D990" i="12" s="1"/>
  <c r="E170" i="12"/>
  <c r="E990" i="12" s="1"/>
  <c r="F170" i="12"/>
  <c r="F990" i="12" s="1"/>
  <c r="G170" i="12"/>
  <c r="G990" i="12" s="1"/>
  <c r="H170" i="12"/>
  <c r="H990" i="12" s="1"/>
  <c r="I170" i="12"/>
  <c r="J170" i="12"/>
  <c r="J990" i="12" s="1"/>
  <c r="K170" i="12"/>
  <c r="K990" i="12" s="1"/>
  <c r="C171" i="12"/>
  <c r="D171" i="12"/>
  <c r="E171" i="12"/>
  <c r="E991" i="12" s="1"/>
  <c r="F171" i="12"/>
  <c r="G171" i="12"/>
  <c r="G991" i="12" s="1"/>
  <c r="H171" i="12"/>
  <c r="H991" i="12"/>
  <c r="I171" i="12"/>
  <c r="I991" i="12" s="1"/>
  <c r="J171" i="12"/>
  <c r="J991" i="12"/>
  <c r="K171" i="12"/>
  <c r="K991" i="12" s="1"/>
  <c r="C172" i="12"/>
  <c r="C992" i="12" s="1"/>
  <c r="D172" i="12"/>
  <c r="D992" i="12" s="1"/>
  <c r="E172" i="12"/>
  <c r="F172" i="12"/>
  <c r="F992" i="12" s="1"/>
  <c r="G172" i="12"/>
  <c r="G992" i="12" s="1"/>
  <c r="H172" i="12"/>
  <c r="I172" i="12"/>
  <c r="I992" i="12" s="1"/>
  <c r="J172" i="12"/>
  <c r="K172" i="12"/>
  <c r="K992" i="12" s="1"/>
  <c r="C173" i="12"/>
  <c r="C993" i="12" s="1"/>
  <c r="D173" i="12"/>
  <c r="D993" i="12" s="1"/>
  <c r="E173" i="12"/>
  <c r="E993" i="12" s="1"/>
  <c r="F173" i="12"/>
  <c r="G173" i="12"/>
  <c r="G993" i="12" s="1"/>
  <c r="H173" i="12"/>
  <c r="H993" i="12" s="1"/>
  <c r="I173" i="12"/>
  <c r="I993" i="12"/>
  <c r="J173" i="12"/>
  <c r="J993" i="12" s="1"/>
  <c r="K173" i="12"/>
  <c r="K993" i="12" s="1"/>
  <c r="C174" i="12"/>
  <c r="D174" i="12"/>
  <c r="E174" i="12"/>
  <c r="F174" i="12"/>
  <c r="F994" i="12" s="1"/>
  <c r="G174" i="12"/>
  <c r="G994" i="12" s="1"/>
  <c r="H174" i="12"/>
  <c r="H994" i="12" s="1"/>
  <c r="I174" i="12"/>
  <c r="I994" i="12" s="1"/>
  <c r="J174" i="12"/>
  <c r="J994" i="12" s="1"/>
  <c r="K174" i="12"/>
  <c r="C175" i="12"/>
  <c r="D175" i="12"/>
  <c r="D995" i="12" s="1"/>
  <c r="E175" i="12"/>
  <c r="E995" i="12" s="1"/>
  <c r="E377" i="12"/>
  <c r="F175" i="12"/>
  <c r="F995" i="12" s="1"/>
  <c r="G175" i="12"/>
  <c r="G995" i="12" s="1"/>
  <c r="H175" i="12"/>
  <c r="I175" i="12"/>
  <c r="I995" i="12" s="1"/>
  <c r="J175" i="12"/>
  <c r="J995" i="12" s="1"/>
  <c r="K175" i="12"/>
  <c r="K995" i="12" s="1"/>
  <c r="C176" i="12"/>
  <c r="D176" i="12"/>
  <c r="E176" i="12"/>
  <c r="E996" i="12" s="1"/>
  <c r="F176" i="12"/>
  <c r="G176" i="12"/>
  <c r="G996" i="12" s="1"/>
  <c r="H176" i="12"/>
  <c r="H996" i="12" s="1"/>
  <c r="I176" i="12"/>
  <c r="I996" i="12" s="1"/>
  <c r="J176" i="12"/>
  <c r="J996" i="12" s="1"/>
  <c r="K176" i="12"/>
  <c r="K996" i="12"/>
  <c r="C177" i="12"/>
  <c r="C997" i="12" s="1"/>
  <c r="D177" i="12"/>
  <c r="E177" i="12"/>
  <c r="E997" i="12" s="1"/>
  <c r="F177" i="12"/>
  <c r="F997" i="12" s="1"/>
  <c r="G177" i="12"/>
  <c r="H177" i="12"/>
  <c r="H997" i="12" s="1"/>
  <c r="I177" i="12"/>
  <c r="I997" i="12" s="1"/>
  <c r="J177" i="12"/>
  <c r="J997" i="12" s="1"/>
  <c r="K177" i="12"/>
  <c r="K997" i="12" s="1"/>
  <c r="C178" i="12"/>
  <c r="C998" i="12" s="1"/>
  <c r="D178" i="12"/>
  <c r="E178" i="12"/>
  <c r="E998" i="12" s="1"/>
  <c r="F178" i="12"/>
  <c r="G178" i="12"/>
  <c r="G998" i="12" s="1"/>
  <c r="H178" i="12"/>
  <c r="I178" i="12"/>
  <c r="I998" i="12" s="1"/>
  <c r="J178" i="12"/>
  <c r="J998" i="12" s="1"/>
  <c r="J380" i="12"/>
  <c r="K178" i="12"/>
  <c r="K998" i="12"/>
  <c r="C179" i="12"/>
  <c r="C999" i="12" s="1"/>
  <c r="D179" i="12"/>
  <c r="D999" i="12"/>
  <c r="E179" i="12"/>
  <c r="E999" i="12"/>
  <c r="F179" i="12"/>
  <c r="F999" i="12" s="1"/>
  <c r="G179" i="12"/>
  <c r="H179" i="12"/>
  <c r="H999" i="12" s="1"/>
  <c r="I179" i="12"/>
  <c r="I999" i="12" s="1"/>
  <c r="J179" i="12"/>
  <c r="J999" i="12" s="1"/>
  <c r="K179" i="12"/>
  <c r="K999" i="12" s="1"/>
  <c r="C180" i="12"/>
  <c r="C1000" i="12" s="1"/>
  <c r="D180" i="12"/>
  <c r="D1000" i="12" s="1"/>
  <c r="E180" i="12"/>
  <c r="F180" i="12"/>
  <c r="G180" i="12"/>
  <c r="G1000" i="12" s="1"/>
  <c r="H180" i="12"/>
  <c r="H1000" i="12" s="1"/>
  <c r="I180" i="12"/>
  <c r="I1000" i="12"/>
  <c r="J180" i="12"/>
  <c r="J1000" i="12" s="1"/>
  <c r="K180" i="12"/>
  <c r="K1000" i="12"/>
  <c r="C181" i="12"/>
  <c r="C1001" i="12" s="1"/>
  <c r="D181" i="12"/>
  <c r="D1001" i="12"/>
  <c r="E181" i="12"/>
  <c r="E1001" i="12" s="1"/>
  <c r="F181" i="12"/>
  <c r="F383" i="12" s="1"/>
  <c r="F1001" i="12"/>
  <c r="G181" i="12"/>
  <c r="G1001" i="12" s="1"/>
  <c r="H181" i="12"/>
  <c r="I181" i="12"/>
  <c r="I1001" i="12" s="1"/>
  <c r="J181" i="12"/>
  <c r="J1001" i="12" s="1"/>
  <c r="K181" i="12"/>
  <c r="K1001" i="12" s="1"/>
  <c r="C182" i="12"/>
  <c r="C1002" i="12" s="1"/>
  <c r="D182" i="12"/>
  <c r="D283" i="12"/>
  <c r="D793" i="12" s="1"/>
  <c r="E182" i="12"/>
  <c r="E1002" i="12" s="1"/>
  <c r="F182" i="12"/>
  <c r="F1002" i="12"/>
  <c r="G182" i="12"/>
  <c r="G1002" i="12" s="1"/>
  <c r="H182" i="12"/>
  <c r="H1002" i="12"/>
  <c r="I182" i="12"/>
  <c r="I1002" i="12" s="1"/>
  <c r="J182" i="12"/>
  <c r="J1002" i="12" s="1"/>
  <c r="K182" i="12"/>
  <c r="K1002" i="12" s="1"/>
  <c r="C183" i="12"/>
  <c r="C385" i="12" s="1"/>
  <c r="D183" i="12"/>
  <c r="D1003" i="12" s="1"/>
  <c r="E183" i="12"/>
  <c r="E1003" i="12" s="1"/>
  <c r="F183" i="12"/>
  <c r="F1003" i="12" s="1"/>
  <c r="G183" i="12"/>
  <c r="G1003" i="12" s="1"/>
  <c r="H183" i="12"/>
  <c r="H1003" i="12" s="1"/>
  <c r="I183" i="12"/>
  <c r="I1003" i="12" s="1"/>
  <c r="J183" i="12"/>
  <c r="J1003" i="12" s="1"/>
  <c r="K183" i="12"/>
  <c r="C184" i="12"/>
  <c r="C1004" i="12" s="1"/>
  <c r="D184" i="12"/>
  <c r="E184" i="12"/>
  <c r="E1004" i="12" s="1"/>
  <c r="F184" i="12"/>
  <c r="F1004" i="12" s="1"/>
  <c r="G184" i="12"/>
  <c r="H184" i="12"/>
  <c r="H1004" i="12" s="1"/>
  <c r="I184" i="12"/>
  <c r="J184" i="12"/>
  <c r="K184" i="12"/>
  <c r="K1004" i="12" s="1"/>
  <c r="C185" i="12"/>
  <c r="C1005" i="12" s="1"/>
  <c r="D185" i="12"/>
  <c r="D1005" i="12" s="1"/>
  <c r="E185" i="12"/>
  <c r="E1005" i="12" s="1"/>
  <c r="F185" i="12"/>
  <c r="F1005" i="12" s="1"/>
  <c r="G185" i="12"/>
  <c r="G1005" i="12" s="1"/>
  <c r="H185" i="12"/>
  <c r="H1005" i="12" s="1"/>
  <c r="I185" i="12"/>
  <c r="I1005" i="12" s="1"/>
  <c r="J185" i="12"/>
  <c r="K185" i="12"/>
  <c r="K1005" i="12" s="1"/>
  <c r="C186" i="12"/>
  <c r="C1006" i="12" s="1"/>
  <c r="D186" i="12"/>
  <c r="D1006" i="12" s="1"/>
  <c r="E186" i="12"/>
  <c r="E1006" i="12" s="1"/>
  <c r="F186" i="12"/>
  <c r="F1006" i="12" s="1"/>
  <c r="G186" i="12"/>
  <c r="G1006" i="12" s="1"/>
  <c r="H186" i="12"/>
  <c r="H694" i="12" s="1"/>
  <c r="I186" i="12"/>
  <c r="I1006" i="12" s="1"/>
  <c r="J186" i="12"/>
  <c r="J1006" i="12" s="1"/>
  <c r="K186" i="12"/>
  <c r="K1006" i="12" s="1"/>
  <c r="C187" i="12"/>
  <c r="D187" i="12"/>
  <c r="E187" i="12"/>
  <c r="E1007" i="12" s="1"/>
  <c r="F187" i="12"/>
  <c r="F1007" i="12" s="1"/>
  <c r="G187" i="12"/>
  <c r="G1007" i="12" s="1"/>
  <c r="H187" i="12"/>
  <c r="H1007" i="12" s="1"/>
  <c r="I187" i="12"/>
  <c r="J187" i="12"/>
  <c r="J1007" i="12" s="1"/>
  <c r="K187" i="12"/>
  <c r="K1007" i="12" s="1"/>
  <c r="C188" i="12"/>
  <c r="C1008" i="12" s="1"/>
  <c r="D188" i="12"/>
  <c r="D1008" i="12" s="1"/>
  <c r="E188" i="12"/>
  <c r="E1008" i="12" s="1"/>
  <c r="F188" i="12"/>
  <c r="F1008" i="12"/>
  <c r="G188" i="12"/>
  <c r="G390" i="12" s="1"/>
  <c r="H188" i="12"/>
  <c r="H1008" i="12" s="1"/>
  <c r="I188" i="12"/>
  <c r="J188" i="12"/>
  <c r="K188" i="12"/>
  <c r="K1008" i="12" s="1"/>
  <c r="C189" i="12"/>
  <c r="D189" i="12"/>
  <c r="E189" i="12"/>
  <c r="F189" i="12"/>
  <c r="G189" i="12"/>
  <c r="G1009" i="12" s="1"/>
  <c r="H189" i="12"/>
  <c r="H1009" i="12" s="1"/>
  <c r="I189" i="12"/>
  <c r="I1009" i="12" s="1"/>
  <c r="J189" i="12"/>
  <c r="K189" i="12"/>
  <c r="K1009" i="12" s="1"/>
  <c r="C190" i="12"/>
  <c r="C291" i="12"/>
  <c r="C801" i="12" s="1"/>
  <c r="D190" i="12"/>
  <c r="D291" i="12" s="1"/>
  <c r="D801" i="12" s="1"/>
  <c r="E190" i="12"/>
  <c r="E1010" i="12" s="1"/>
  <c r="F190" i="12"/>
  <c r="F1010" i="12" s="1"/>
  <c r="G190" i="12"/>
  <c r="G1010" i="12" s="1"/>
  <c r="H190" i="12"/>
  <c r="H1010" i="12" s="1"/>
  <c r="I190" i="12"/>
  <c r="I1010" i="12" s="1"/>
  <c r="J190" i="12"/>
  <c r="J1010" i="12" s="1"/>
  <c r="K190" i="12"/>
  <c r="K1010" i="12"/>
  <c r="C191" i="12"/>
  <c r="C1011" i="12" s="1"/>
  <c r="D191" i="12"/>
  <c r="E191" i="12"/>
  <c r="E1011" i="12" s="1"/>
  <c r="F191" i="12"/>
  <c r="F1011" i="12" s="1"/>
  <c r="G191" i="12"/>
  <c r="G1011" i="12" s="1"/>
  <c r="H191" i="12"/>
  <c r="H1011" i="12" s="1"/>
  <c r="I191" i="12"/>
  <c r="I1011" i="12" s="1"/>
  <c r="J191" i="12"/>
  <c r="J1011" i="12" s="1"/>
  <c r="K191" i="12"/>
  <c r="K1011" i="12" s="1"/>
  <c r="C192" i="12"/>
  <c r="D192" i="12"/>
  <c r="D1012" i="12" s="1"/>
  <c r="E192" i="12"/>
  <c r="E1012" i="12" s="1"/>
  <c r="F192" i="12"/>
  <c r="F1012" i="12" s="1"/>
  <c r="G192" i="12"/>
  <c r="H192" i="12"/>
  <c r="H1012" i="12" s="1"/>
  <c r="H394" i="12"/>
  <c r="I192" i="12"/>
  <c r="I1012" i="12" s="1"/>
  <c r="J192" i="12"/>
  <c r="J1012" i="12" s="1"/>
  <c r="K192" i="12"/>
  <c r="C193" i="12"/>
  <c r="C1013" i="12" s="1"/>
  <c r="D193" i="12"/>
  <c r="D1013" i="12" s="1"/>
  <c r="E193" i="12"/>
  <c r="E1013" i="12" s="1"/>
  <c r="F193" i="12"/>
  <c r="F1013" i="12" s="1"/>
  <c r="G193" i="12"/>
  <c r="G1013" i="12" s="1"/>
  <c r="H193" i="12"/>
  <c r="H1013" i="12" s="1"/>
  <c r="I193" i="12"/>
  <c r="I1013" i="12" s="1"/>
  <c r="J193" i="12"/>
  <c r="J1013" i="12" s="1"/>
  <c r="K193" i="12"/>
  <c r="K1013" i="12" s="1"/>
  <c r="C194" i="12"/>
  <c r="C1014" i="12" s="1"/>
  <c r="D194" i="12"/>
  <c r="D1014" i="12" s="1"/>
  <c r="E194" i="12"/>
  <c r="E1014" i="12" s="1"/>
  <c r="E396" i="12"/>
  <c r="F194" i="12"/>
  <c r="F1014" i="12"/>
  <c r="G194" i="12"/>
  <c r="G1014" i="12" s="1"/>
  <c r="H194" i="12"/>
  <c r="H1014" i="12" s="1"/>
  <c r="I194" i="12"/>
  <c r="I1014" i="12"/>
  <c r="J194" i="12"/>
  <c r="J1014" i="12"/>
  <c r="K194" i="12"/>
  <c r="K1014" i="12" s="1"/>
  <c r="C195" i="12"/>
  <c r="C1015" i="12" s="1"/>
  <c r="D195" i="12"/>
  <c r="D1015" i="12"/>
  <c r="E195" i="12"/>
  <c r="E1015" i="12"/>
  <c r="F195" i="12"/>
  <c r="F1015" i="12" s="1"/>
  <c r="G195" i="12"/>
  <c r="G397" i="12" s="1"/>
  <c r="H195" i="12"/>
  <c r="H1015" i="12" s="1"/>
  <c r="I195" i="12"/>
  <c r="I1015" i="12" s="1"/>
  <c r="J195" i="12"/>
  <c r="J1015" i="12" s="1"/>
  <c r="K195" i="12"/>
  <c r="C196" i="12"/>
  <c r="C1016" i="12" s="1"/>
  <c r="D196" i="12"/>
  <c r="E196" i="12"/>
  <c r="E1016" i="12" s="1"/>
  <c r="F196" i="12"/>
  <c r="F1016" i="12" s="1"/>
  <c r="G196" i="12"/>
  <c r="G1016" i="12" s="1"/>
  <c r="H196" i="12"/>
  <c r="H1016" i="12" s="1"/>
  <c r="I196" i="12"/>
  <c r="I1016" i="12" s="1"/>
  <c r="J196" i="12"/>
  <c r="K196" i="12"/>
  <c r="K1016" i="12" s="1"/>
  <c r="C197" i="12"/>
  <c r="C1017" i="12" s="1"/>
  <c r="D197" i="12"/>
  <c r="D1017" i="12" s="1"/>
  <c r="E197" i="12"/>
  <c r="E1017" i="12" s="1"/>
  <c r="F197" i="12"/>
  <c r="F1017" i="12" s="1"/>
  <c r="G197" i="12"/>
  <c r="G1017" i="12" s="1"/>
  <c r="H197" i="12"/>
  <c r="H1017" i="12" s="1"/>
  <c r="I197" i="12"/>
  <c r="I1017" i="12" s="1"/>
  <c r="J197" i="12"/>
  <c r="J1017" i="12" s="1"/>
  <c r="K197" i="12"/>
  <c r="K1017" i="12" s="1"/>
  <c r="C198" i="12"/>
  <c r="C1018" i="12" s="1"/>
  <c r="D198" i="12"/>
  <c r="D1018" i="12" s="1"/>
  <c r="E198" i="12"/>
  <c r="E1018" i="12" s="1"/>
  <c r="F198" i="12"/>
  <c r="F1018" i="12" s="1"/>
  <c r="G198" i="12"/>
  <c r="G1018" i="12" s="1"/>
  <c r="H198" i="12"/>
  <c r="I198" i="12"/>
  <c r="I1018" i="12" s="1"/>
  <c r="J198" i="12"/>
  <c r="K198" i="12"/>
  <c r="K1018" i="12" s="1"/>
  <c r="C199" i="12"/>
  <c r="C1019" i="12" s="1"/>
  <c r="D199" i="12"/>
  <c r="D1019" i="12" s="1"/>
  <c r="E199" i="12"/>
  <c r="E1019" i="12" s="1"/>
  <c r="F199" i="12"/>
  <c r="F1019" i="12" s="1"/>
  <c r="G199" i="12"/>
  <c r="G1019" i="12" s="1"/>
  <c r="H199" i="12"/>
  <c r="H1019" i="12" s="1"/>
  <c r="I199" i="12"/>
  <c r="I1019" i="12" s="1"/>
  <c r="J199" i="12"/>
  <c r="J1019" i="12" s="1"/>
  <c r="K199" i="12"/>
  <c r="K1019" i="12" s="1"/>
  <c r="C200" i="12"/>
  <c r="C1020" i="12" s="1"/>
  <c r="D200" i="12"/>
  <c r="D301" i="12" s="1"/>
  <c r="D811" i="12" s="1"/>
  <c r="E200" i="12"/>
  <c r="E1020" i="12" s="1"/>
  <c r="F200" i="12"/>
  <c r="F1020" i="12" s="1"/>
  <c r="G200" i="12"/>
  <c r="G1020" i="12" s="1"/>
  <c r="H200" i="12"/>
  <c r="H1020" i="12" s="1"/>
  <c r="I200" i="12"/>
  <c r="I1020" i="12" s="1"/>
  <c r="J200" i="12"/>
  <c r="J1020" i="12" s="1"/>
  <c r="K200" i="12"/>
  <c r="K1020" i="12" s="1"/>
  <c r="C201" i="12"/>
  <c r="C1021" i="12" s="1"/>
  <c r="D201" i="12"/>
  <c r="D1021" i="12" s="1"/>
  <c r="E201" i="12"/>
  <c r="F201" i="12"/>
  <c r="F1021" i="12" s="1"/>
  <c r="G201" i="12"/>
  <c r="G1021" i="12" s="1"/>
  <c r="H201" i="12"/>
  <c r="H1021" i="12" s="1"/>
  <c r="I201" i="12"/>
  <c r="I1021" i="12" s="1"/>
  <c r="J201" i="12"/>
  <c r="J1021" i="12" s="1"/>
  <c r="K201" i="12"/>
  <c r="C202" i="12"/>
  <c r="C1022" i="12" s="1"/>
  <c r="D202" i="12"/>
  <c r="E202" i="12"/>
  <c r="E1022" i="12" s="1"/>
  <c r="F202" i="12"/>
  <c r="F1022" i="12" s="1"/>
  <c r="G202" i="12"/>
  <c r="G1022" i="12" s="1"/>
  <c r="H202" i="12"/>
  <c r="H1022" i="12" s="1"/>
  <c r="I202" i="12"/>
  <c r="I1022" i="12" s="1"/>
  <c r="J202" i="12"/>
  <c r="J1022" i="12" s="1"/>
  <c r="K202" i="12"/>
  <c r="K1022" i="12" s="1"/>
  <c r="C203" i="12"/>
  <c r="C1023" i="12" s="1"/>
  <c r="D203" i="12"/>
  <c r="D1023" i="12" s="1"/>
  <c r="E203" i="12"/>
  <c r="F203" i="12"/>
  <c r="F1023" i="12" s="1"/>
  <c r="G203" i="12"/>
  <c r="G1023" i="12" s="1"/>
  <c r="H203" i="12"/>
  <c r="H1023" i="12" s="1"/>
  <c r="I203" i="12"/>
  <c r="J203" i="12"/>
  <c r="J1023" i="12" s="1"/>
  <c r="K203" i="12"/>
  <c r="K1023" i="12" s="1"/>
  <c r="B246" i="12"/>
  <c r="B756" i="12" s="1"/>
  <c r="B259" i="12"/>
  <c r="B769" i="12" s="1"/>
  <c r="B263" i="12"/>
  <c r="B773" i="12" s="1"/>
  <c r="B265" i="12"/>
  <c r="B775" i="12" s="1"/>
  <c r="B268" i="12"/>
  <c r="B778" i="12" s="1"/>
  <c r="B271" i="12"/>
  <c r="B781" i="12" s="1"/>
  <c r="B272" i="12"/>
  <c r="B782" i="12" s="1"/>
  <c r="B280" i="12"/>
  <c r="B790" i="12" s="1"/>
  <c r="B284" i="12"/>
  <c r="B794" i="12" s="1"/>
  <c r="B288" i="12"/>
  <c r="B798" i="12" s="1"/>
  <c r="B290" i="12"/>
  <c r="B800" i="12" s="1"/>
  <c r="B291" i="12"/>
  <c r="B801" i="12" s="1"/>
  <c r="B293" i="12"/>
  <c r="B803" i="12" s="1"/>
  <c r="B294" i="12"/>
  <c r="B804" i="12" s="1"/>
  <c r="B295" i="12"/>
  <c r="B805" i="12" s="1"/>
  <c r="B296" i="12"/>
  <c r="B806" i="12" s="1"/>
  <c r="B298" i="12"/>
  <c r="B808" i="12" s="1"/>
  <c r="B299" i="12"/>
  <c r="B809" i="12" s="1"/>
  <c r="B301" i="12"/>
  <c r="B811" i="12" s="1"/>
  <c r="B302" i="12"/>
  <c r="B812" i="12" s="1"/>
  <c r="B304" i="12"/>
  <c r="B814" i="12" s="1"/>
  <c r="B333" i="12"/>
  <c r="B356" i="12"/>
  <c r="B371" i="12"/>
  <c r="B373" i="12"/>
  <c r="B377" i="12"/>
  <c r="B379" i="12"/>
  <c r="B381" i="12"/>
  <c r="B383" i="12"/>
  <c r="B389" i="12"/>
  <c r="B391" i="12"/>
  <c r="B395" i="12"/>
  <c r="B397" i="12"/>
  <c r="B399" i="12"/>
  <c r="B403" i="12"/>
  <c r="C108" i="12"/>
  <c r="C104" i="12"/>
  <c r="C306" i="12" s="1"/>
  <c r="C105" i="12"/>
  <c r="C206" i="12" s="1"/>
  <c r="C716" i="12" s="1"/>
  <c r="C106" i="12"/>
  <c r="C308" i="12" s="1"/>
  <c r="C107" i="12"/>
  <c r="C109" i="12"/>
  <c r="C311" i="12" s="1"/>
  <c r="C110" i="12"/>
  <c r="C111" i="12"/>
  <c r="C313" i="12" s="1"/>
  <c r="C112" i="12"/>
  <c r="C932" i="12" s="1"/>
  <c r="C113" i="12"/>
  <c r="C315" i="12" s="1"/>
  <c r="C114" i="12"/>
  <c r="C622" i="12" s="1"/>
  <c r="C115" i="12"/>
  <c r="C623" i="12" s="1"/>
  <c r="C116" i="12"/>
  <c r="C936" i="12" s="1"/>
  <c r="C117" i="12"/>
  <c r="C319" i="12" s="1"/>
  <c r="C118" i="12"/>
  <c r="C938" i="12" s="1"/>
  <c r="C119" i="12"/>
  <c r="C939" i="12" s="1"/>
  <c r="C120" i="12"/>
  <c r="C940" i="12" s="1"/>
  <c r="C121" i="12"/>
  <c r="C941" i="12" s="1"/>
  <c r="C122" i="12"/>
  <c r="C324" i="12" s="1"/>
  <c r="C123" i="12"/>
  <c r="C325" i="12" s="1"/>
  <c r="C124" i="12"/>
  <c r="C944" i="12" s="1"/>
  <c r="C125" i="12"/>
  <c r="C126" i="12"/>
  <c r="C946" i="12" s="1"/>
  <c r="C127" i="12"/>
  <c r="C128" i="12"/>
  <c r="C636" i="12" s="1"/>
  <c r="C129" i="12"/>
  <c r="C331" i="12" s="1"/>
  <c r="C130" i="12"/>
  <c r="C1053" i="12" s="1" a="1"/>
  <c r="C1053" i="12" s="1"/>
  <c r="C131" i="12"/>
  <c r="C639" i="12" s="1"/>
  <c r="C132" i="12"/>
  <c r="C640" i="12" s="1"/>
  <c r="C133" i="12"/>
  <c r="C1056" i="12" s="1" a="1"/>
  <c r="C1056" i="12" s="1"/>
  <c r="C134" i="12"/>
  <c r="C135" i="12"/>
  <c r="C955" i="12" s="1"/>
  <c r="C136" i="12"/>
  <c r="C237" i="12" s="1"/>
  <c r="C747" i="12" s="1"/>
  <c r="C137" i="12"/>
  <c r="C957" i="12" s="1"/>
  <c r="C138" i="12"/>
  <c r="C139" i="12"/>
  <c r="C959" i="12" s="1"/>
  <c r="C140" i="12"/>
  <c r="C960" i="12" s="1"/>
  <c r="C141" i="12"/>
  <c r="C1682" i="12" s="1" a="1"/>
  <c r="C1682" i="12" s="1"/>
  <c r="C142" i="12"/>
  <c r="C1065" i="12" s="1" a="1"/>
  <c r="C1065" i="12" s="1"/>
  <c r="C143" i="12"/>
  <c r="C963" i="12" s="1"/>
  <c r="C144" i="12"/>
  <c r="C1067" i="12" s="1" a="1"/>
  <c r="C1067" i="12" s="1"/>
  <c r="C145" i="12"/>
  <c r="C653" i="12" s="1"/>
  <c r="C146" i="12"/>
  <c r="C966" i="12" s="1"/>
  <c r="C147" i="12"/>
  <c r="C148" i="12"/>
  <c r="C968" i="12" s="1"/>
  <c r="C149" i="12"/>
  <c r="C969" i="12" s="1"/>
  <c r="C150" i="12"/>
  <c r="C970" i="12" s="1"/>
  <c r="C151" i="12"/>
  <c r="C971" i="12" s="1"/>
  <c r="C152" i="12"/>
  <c r="C972" i="12" s="1"/>
  <c r="C153" i="12"/>
  <c r="C973" i="12" s="1"/>
  <c r="C259" i="12"/>
  <c r="C769" i="12" s="1"/>
  <c r="C261" i="12"/>
  <c r="C771" i="12" s="1"/>
  <c r="C267" i="12"/>
  <c r="C777" i="12" s="1"/>
  <c r="C270" i="12"/>
  <c r="C780" i="12" s="1"/>
  <c r="C272" i="12"/>
  <c r="C782" i="12" s="1"/>
  <c r="C274" i="12"/>
  <c r="C784" i="12" s="1"/>
  <c r="C287" i="12"/>
  <c r="C797" i="12" s="1"/>
  <c r="C296" i="12"/>
  <c r="C806" i="12" s="1"/>
  <c r="C358" i="12"/>
  <c r="C359" i="12"/>
  <c r="C368" i="12"/>
  <c r="C370" i="12"/>
  <c r="C372" i="12"/>
  <c r="C381" i="12"/>
  <c r="C393" i="12"/>
  <c r="C404" i="12"/>
  <c r="A6" i="12"/>
  <c r="A107" i="12" s="1"/>
  <c r="A208" i="12" s="1"/>
  <c r="A309" i="12" s="1"/>
  <c r="A412" i="12" s="1"/>
  <c r="A615" i="12" s="1"/>
  <c r="A718" i="12" s="1"/>
  <c r="A824" i="12" s="1"/>
  <c r="A927" i="12" s="1"/>
  <c r="A1030" i="12" s="1"/>
  <c r="A1133" i="12" s="1"/>
  <c r="A1236" i="12" s="1"/>
  <c r="A1339" i="12" s="1"/>
  <c r="A1442" i="12" s="1"/>
  <c r="A1545" i="12" s="1"/>
  <c r="A1648" i="12" s="1"/>
  <c r="A1751" i="12" s="1"/>
  <c r="D104" i="12"/>
  <c r="D510" i="12" s="1"/>
  <c r="D105" i="12"/>
  <c r="D206" i="12" s="1"/>
  <c r="D716" i="12" s="1"/>
  <c r="D106" i="12"/>
  <c r="D308" i="12" s="1"/>
  <c r="D107" i="12"/>
  <c r="D110" i="12"/>
  <c r="D246" i="12"/>
  <c r="D756" i="12" s="1"/>
  <c r="D248" i="12"/>
  <c r="D758" i="12" s="1"/>
  <c r="D256" i="12"/>
  <c r="D766" i="12" s="1"/>
  <c r="D260" i="12"/>
  <c r="D770" i="12" s="1"/>
  <c r="D264" i="12"/>
  <c r="D774" i="12" s="1"/>
  <c r="D266" i="12"/>
  <c r="D776" i="12" s="1"/>
  <c r="D268" i="12"/>
  <c r="D778" i="12" s="1"/>
  <c r="D270" i="12"/>
  <c r="D780" i="12" s="1"/>
  <c r="D274" i="12"/>
  <c r="D784" i="12" s="1"/>
  <c r="D282" i="12"/>
  <c r="D792" i="12" s="1"/>
  <c r="D286" i="12"/>
  <c r="D796" i="12" s="1"/>
  <c r="D294" i="12"/>
  <c r="D804" i="12" s="1"/>
  <c r="D296" i="12"/>
  <c r="D806" i="12" s="1"/>
  <c r="D298" i="12"/>
  <c r="D808" i="12" s="1"/>
  <c r="D300" i="12"/>
  <c r="D810" i="12" s="1"/>
  <c r="D302" i="12"/>
  <c r="D812" i="12" s="1"/>
  <c r="D345" i="12"/>
  <c r="D347" i="12"/>
  <c r="D349" i="12"/>
  <c r="D357" i="12"/>
  <c r="D359" i="12"/>
  <c r="D361" i="12"/>
  <c r="D364" i="12"/>
  <c r="D365" i="12"/>
  <c r="D366" i="12"/>
  <c r="D367" i="12"/>
  <c r="D374" i="12"/>
  <c r="D375" i="12"/>
  <c r="D376" i="12"/>
  <c r="D377" i="12"/>
  <c r="D379" i="12"/>
  <c r="D381" i="12"/>
  <c r="D383" i="12"/>
  <c r="D384" i="12"/>
  <c r="D385" i="12"/>
  <c r="D386" i="12"/>
  <c r="D387" i="12"/>
  <c r="D388" i="12"/>
  <c r="D392" i="12"/>
  <c r="D395" i="12"/>
  <c r="D397" i="12"/>
  <c r="D399" i="12"/>
  <c r="D400" i="12"/>
  <c r="D402" i="12"/>
  <c r="D403" i="12"/>
  <c r="D405" i="12"/>
  <c r="E108" i="12"/>
  <c r="E104" i="12"/>
  <c r="E306" i="12" s="1"/>
  <c r="E105" i="12"/>
  <c r="E106" i="12"/>
  <c r="E308" i="12" s="1"/>
  <c r="E107" i="12"/>
  <c r="E208" i="12" s="1"/>
  <c r="E718" i="12" s="1"/>
  <c r="E109" i="12"/>
  <c r="E210" i="12" s="1"/>
  <c r="E720" i="12" s="1"/>
  <c r="E110" i="12"/>
  <c r="E312" i="12" s="1"/>
  <c r="E111" i="12"/>
  <c r="E619" i="12" s="1"/>
  <c r="E112" i="12"/>
  <c r="E113" i="12"/>
  <c r="E114" i="12"/>
  <c r="E115" i="12"/>
  <c r="E116" i="12"/>
  <c r="E217" i="12" s="1"/>
  <c r="E727" i="12" s="1"/>
  <c r="E117" i="12"/>
  <c r="E625" i="12" s="1"/>
  <c r="E118" i="12"/>
  <c r="E938" i="12" s="1"/>
  <c r="E119" i="12"/>
  <c r="E939" i="12" s="1"/>
  <c r="E120" i="12"/>
  <c r="E322" i="12" s="1"/>
  <c r="E121" i="12"/>
  <c r="E941" i="12" s="1"/>
  <c r="E122" i="12"/>
  <c r="E324" i="12" s="1"/>
  <c r="E123" i="12"/>
  <c r="E325" i="12" s="1"/>
  <c r="E124" i="12"/>
  <c r="E125" i="12"/>
  <c r="E126" i="12"/>
  <c r="E127" i="12"/>
  <c r="E635" i="12" s="1"/>
  <c r="E128" i="12"/>
  <c r="E636" i="12" s="1"/>
  <c r="E129" i="12"/>
  <c r="E949" i="12" s="1"/>
  <c r="E130" i="12"/>
  <c r="E638" i="12" s="1"/>
  <c r="E131" i="12"/>
  <c r="E1054" i="12" s="1" a="1"/>
  <c r="E1054" i="12" s="1"/>
  <c r="E132" i="12"/>
  <c r="E640" i="12" s="1"/>
  <c r="E133" i="12"/>
  <c r="E335" i="12" s="1"/>
  <c r="E134" i="12"/>
  <c r="E336" i="12" s="1"/>
  <c r="E135" i="12"/>
  <c r="E136" i="12"/>
  <c r="E137" i="12"/>
  <c r="E957" i="12" s="1"/>
  <c r="E138" i="12"/>
  <c r="E958" i="12" s="1"/>
  <c r="E139" i="12"/>
  <c r="E140" i="12"/>
  <c r="E960" i="12" s="1"/>
  <c r="E141" i="12"/>
  <c r="E961" i="12" s="1"/>
  <c r="E142" i="12"/>
  <c r="E962" i="12" s="1"/>
  <c r="E143" i="12"/>
  <c r="E963" i="12" s="1"/>
  <c r="E144" i="12"/>
  <c r="E964" i="12" s="1"/>
  <c r="E145" i="12"/>
  <c r="E965" i="12" s="1"/>
  <c r="E146" i="12"/>
  <c r="E966" i="12" s="1"/>
  <c r="E147" i="12"/>
  <c r="E967" i="12" s="1"/>
  <c r="E148" i="12"/>
  <c r="E968" i="12" s="1"/>
  <c r="E149" i="12"/>
  <c r="E969" i="12" s="1"/>
  <c r="E150" i="12"/>
  <c r="E970" i="12" s="1"/>
  <c r="E151" i="12"/>
  <c r="E971" i="12" s="1"/>
  <c r="E152" i="12"/>
  <c r="E972" i="12" s="1"/>
  <c r="E153" i="12"/>
  <c r="E973" i="12" s="1"/>
  <c r="E358" i="12"/>
  <c r="E364" i="12"/>
  <c r="E370" i="12"/>
  <c r="E372" i="12"/>
  <c r="E378" i="12"/>
  <c r="E381" i="12"/>
  <c r="E385" i="12"/>
  <c r="E397" i="12"/>
  <c r="F108" i="12"/>
  <c r="F310" i="12" s="1"/>
  <c r="F104" i="12"/>
  <c r="F1027" i="12" s="1" a="1"/>
  <c r="F1027" i="12" s="1"/>
  <c r="F105" i="12"/>
  <c r="F307" i="12" s="1"/>
  <c r="F106" i="12"/>
  <c r="F614" i="12" s="1"/>
  <c r="F107" i="12"/>
  <c r="F309" i="12" s="1"/>
  <c r="F109" i="12"/>
  <c r="F311" i="12" s="1"/>
  <c r="F110" i="12"/>
  <c r="F618" i="12" s="1"/>
  <c r="F111" i="12"/>
  <c r="F619" i="12" s="1"/>
  <c r="F112" i="12"/>
  <c r="F314" i="12" s="1"/>
  <c r="F113" i="12"/>
  <c r="F214" i="12" s="1"/>
  <c r="F724" i="12" s="1"/>
  <c r="F114" i="12"/>
  <c r="F622" i="12" s="1"/>
  <c r="F115" i="12"/>
  <c r="F317" i="12" s="1"/>
  <c r="F116" i="12"/>
  <c r="F117" i="12"/>
  <c r="F118" i="12"/>
  <c r="F626" i="12" s="1"/>
  <c r="F119" i="12"/>
  <c r="F939" i="12" s="1"/>
  <c r="F120" i="12"/>
  <c r="F628" i="12" s="1"/>
  <c r="F121" i="12"/>
  <c r="F323" i="12" s="1"/>
  <c r="F122" i="12"/>
  <c r="F1045" i="12" s="1" a="1"/>
  <c r="F1045" i="12" s="1"/>
  <c r="F123" i="12"/>
  <c r="F943" i="12" s="1"/>
  <c r="F124" i="12"/>
  <c r="F1665" i="12" s="1" a="1"/>
  <c r="F1665" i="12" s="1"/>
  <c r="F125" i="12"/>
  <c r="F945" i="12" s="1"/>
  <c r="F126" i="12"/>
  <c r="F328" i="12" s="1"/>
  <c r="F127" i="12"/>
  <c r="F947" i="12" s="1"/>
  <c r="F128" i="12"/>
  <c r="F1051" i="12" s="1" a="1"/>
  <c r="F1051" i="12" s="1"/>
  <c r="F129" i="12"/>
  <c r="F949" i="12" s="1"/>
  <c r="F130" i="12"/>
  <c r="F131" i="12"/>
  <c r="F232" i="12" s="1"/>
  <c r="F742" i="12" s="1"/>
  <c r="F132" i="12"/>
  <c r="F952" i="12" s="1"/>
  <c r="F133" i="12"/>
  <c r="F953" i="12" s="1"/>
  <c r="F134" i="12"/>
  <c r="F1057" i="12" s="1" a="1"/>
  <c r="F1057" i="12" s="1"/>
  <c r="F135" i="12"/>
  <c r="F1058" i="12" s="1" a="1"/>
  <c r="F1058" i="12" s="1"/>
  <c r="F136" i="12"/>
  <c r="F1677" i="12" s="1" a="1"/>
  <c r="F1677" i="12" s="1"/>
  <c r="F137" i="12"/>
  <c r="F645" i="12" s="1"/>
  <c r="F138" i="12"/>
  <c r="F239" i="12" s="1"/>
  <c r="F749" i="12" s="1"/>
  <c r="F139" i="12"/>
  <c r="F341" i="12" s="1"/>
  <c r="F140" i="12"/>
  <c r="F342" i="12" s="1"/>
  <c r="F141" i="12"/>
  <c r="F649" i="12" s="1"/>
  <c r="F142" i="12"/>
  <c r="F1065" i="12" s="1" a="1"/>
  <c r="F1065" i="12" s="1"/>
  <c r="F143" i="12"/>
  <c r="F1066" i="12" s="1" a="1"/>
  <c r="F1066" i="12" s="1"/>
  <c r="F144" i="12"/>
  <c r="F964" i="12" s="1"/>
  <c r="F145" i="12"/>
  <c r="F146" i="12"/>
  <c r="F966" i="12" s="1"/>
  <c r="F147" i="12"/>
  <c r="F967" i="12" s="1"/>
  <c r="F148" i="12"/>
  <c r="F149" i="12"/>
  <c r="F969" i="12" s="1"/>
  <c r="F150" i="12"/>
  <c r="F151" i="12"/>
  <c r="F971" i="12" s="1"/>
  <c r="F152" i="12"/>
  <c r="F972" i="12" s="1"/>
  <c r="F153" i="12"/>
  <c r="F973" i="12" s="1"/>
  <c r="F255" i="12"/>
  <c r="F765" i="12" s="1"/>
  <c r="F356" i="12"/>
  <c r="F359" i="12"/>
  <c r="F364" i="12"/>
  <c r="F365" i="12"/>
  <c r="F368" i="12"/>
  <c r="F369" i="12"/>
  <c r="F370" i="12"/>
  <c r="F371" i="12"/>
  <c r="F374" i="12"/>
  <c r="F377" i="12"/>
  <c r="F379" i="12"/>
  <c r="F381" i="12"/>
  <c r="F384" i="12"/>
  <c r="F385" i="12"/>
  <c r="F386" i="12"/>
  <c r="F388" i="12"/>
  <c r="F389" i="12"/>
  <c r="F390" i="12"/>
  <c r="F393" i="12"/>
  <c r="F395" i="12"/>
  <c r="F396" i="12"/>
  <c r="F398" i="12"/>
  <c r="F400" i="12"/>
  <c r="F401" i="12"/>
  <c r="F403" i="12"/>
  <c r="G108" i="12"/>
  <c r="G310" i="12" s="1"/>
  <c r="G104" i="12"/>
  <c r="G510" i="12" s="1"/>
  <c r="G105" i="12"/>
  <c r="G307" i="12" s="1"/>
  <c r="G106" i="12"/>
  <c r="G308" i="12" s="1"/>
  <c r="G107" i="12"/>
  <c r="G309" i="12" s="1"/>
  <c r="G109" i="12"/>
  <c r="G311" i="12" s="1"/>
  <c r="G110" i="12"/>
  <c r="G211" i="12" s="1"/>
  <c r="G721" i="12" s="1"/>
  <c r="G111" i="12"/>
  <c r="G313" i="12" s="1"/>
  <c r="G112" i="12"/>
  <c r="G113" i="12"/>
  <c r="G114" i="12"/>
  <c r="G215" i="12" s="1"/>
  <c r="G725" i="12" s="1"/>
  <c r="G115" i="12"/>
  <c r="G116" i="12"/>
  <c r="G117" i="12"/>
  <c r="G625" i="12" s="1"/>
  <c r="G118" i="12"/>
  <c r="G119" i="12"/>
  <c r="G120" i="12"/>
  <c r="G121" i="12"/>
  <c r="G323" i="12" s="1"/>
  <c r="G122" i="12"/>
  <c r="G123" i="12"/>
  <c r="G224" i="12" s="1"/>
  <c r="G734" i="12" s="1"/>
  <c r="G124" i="12"/>
  <c r="G225" i="12" s="1"/>
  <c r="G735" i="12" s="1"/>
  <c r="G125" i="12"/>
  <c r="G1048" i="12" s="1" a="1"/>
  <c r="G1048" i="12" s="1"/>
  <c r="G126" i="12"/>
  <c r="G328" i="12" s="1"/>
  <c r="G127" i="12"/>
  <c r="G947" i="12" s="1"/>
  <c r="G128" i="12"/>
  <c r="G1051" i="12" s="1" a="1"/>
  <c r="G1051" i="12" s="1"/>
  <c r="G129" i="12"/>
  <c r="G1670" i="12" s="1" a="1"/>
  <c r="G1670" i="12" s="1"/>
  <c r="G130" i="12"/>
  <c r="G1053" i="12" s="1" a="1"/>
  <c r="G1053" i="12" s="1"/>
  <c r="G131" i="12"/>
  <c r="G951" i="12" s="1"/>
  <c r="G132" i="12"/>
  <c r="G133" i="12"/>
  <c r="G134" i="12"/>
  <c r="G135" i="12"/>
  <c r="G643" i="12" s="1"/>
  <c r="G136" i="12"/>
  <c r="G644" i="12" s="1"/>
  <c r="G137" i="12"/>
  <c r="G238" i="12" s="1"/>
  <c r="G748" i="12" s="1"/>
  <c r="G138" i="12"/>
  <c r="G139" i="12"/>
  <c r="G140" i="12"/>
  <c r="G648" i="12" s="1"/>
  <c r="G141" i="12"/>
  <c r="G142" i="12"/>
  <c r="G1065" i="12" s="1" a="1"/>
  <c r="G1065" i="12" s="1"/>
  <c r="G143" i="12"/>
  <c r="G963" i="12" s="1"/>
  <c r="G144" i="12"/>
  <c r="G964" i="12" s="1"/>
  <c r="G145" i="12"/>
  <c r="G965" i="12" s="1"/>
  <c r="G146" i="12"/>
  <c r="G348" i="12" s="1"/>
  <c r="G147" i="12"/>
  <c r="G967" i="12" s="1"/>
  <c r="G148" i="12"/>
  <c r="G968" i="12" s="1"/>
  <c r="G149" i="12"/>
  <c r="G969" i="12" s="1"/>
  <c r="G150" i="12"/>
  <c r="G970" i="12" s="1"/>
  <c r="G151" i="12"/>
  <c r="G971" i="12" s="1"/>
  <c r="G152" i="12"/>
  <c r="G972" i="12" s="1"/>
  <c r="G153" i="12"/>
  <c r="G973" i="12" s="1"/>
  <c r="G362" i="12"/>
  <c r="G370" i="12"/>
  <c r="G372" i="12"/>
  <c r="G374" i="12"/>
  <c r="G376" i="12"/>
  <c r="G383" i="12"/>
  <c r="G387" i="12"/>
  <c r="G395" i="12"/>
  <c r="G403" i="12"/>
  <c r="H108" i="12"/>
  <c r="H310" i="12" s="1"/>
  <c r="H104" i="12"/>
  <c r="H612" i="12" s="1"/>
  <c r="H105" i="12"/>
  <c r="H307" i="12" s="1"/>
  <c r="H106" i="12"/>
  <c r="H207" i="12" s="1"/>
  <c r="H717" i="12" s="1"/>
  <c r="H107" i="12"/>
  <c r="H109" i="12"/>
  <c r="H110" i="12"/>
  <c r="H618" i="12" s="1"/>
  <c r="H111" i="12"/>
  <c r="H112" i="12"/>
  <c r="H314" i="12" s="1"/>
  <c r="H113" i="12"/>
  <c r="H621" i="12" s="1"/>
  <c r="H114" i="12"/>
  <c r="H622" i="12" s="1"/>
  <c r="H115" i="12"/>
  <c r="H623" i="12" s="1"/>
  <c r="H116" i="12"/>
  <c r="H318" i="12" s="1"/>
  <c r="H117" i="12"/>
  <c r="H118" i="12"/>
  <c r="H119" i="12"/>
  <c r="H321" i="12" s="1"/>
  <c r="H120" i="12"/>
  <c r="H628" i="12" s="1"/>
  <c r="H121" i="12"/>
  <c r="H629" i="12" s="1"/>
  <c r="H122" i="12"/>
  <c r="H630" i="12" s="1"/>
  <c r="H123" i="12"/>
  <c r="H124" i="12"/>
  <c r="H1047" i="12" s="1" a="1"/>
  <c r="H1047" i="12" s="1"/>
  <c r="H125" i="12"/>
  <c r="H1048" i="12" s="1" a="1"/>
  <c r="H1048" i="12" s="1"/>
  <c r="H126" i="12"/>
  <c r="H227" i="12" s="1"/>
  <c r="H737" i="12" s="1"/>
  <c r="H127" i="12"/>
  <c r="H128" i="12"/>
  <c r="H129" i="12"/>
  <c r="H230" i="12" s="1"/>
  <c r="H740" i="12" s="1"/>
  <c r="H130" i="12"/>
  <c r="H638" i="12" s="1"/>
  <c r="H131" i="12"/>
  <c r="H132" i="12"/>
  <c r="H952" i="12" s="1"/>
  <c r="H133" i="12"/>
  <c r="H335" i="12" s="1"/>
  <c r="H134" i="12"/>
  <c r="H235" i="12" s="1"/>
  <c r="H745" i="12" s="1"/>
  <c r="H135" i="12"/>
  <c r="H955" i="12" s="1"/>
  <c r="H136" i="12"/>
  <c r="H956" i="12" s="1"/>
  <c r="H137" i="12"/>
  <c r="H645" i="12" s="1"/>
  <c r="H138" i="12"/>
  <c r="H958" i="12" s="1"/>
  <c r="H139" i="12"/>
  <c r="H1062" i="12" s="1" a="1"/>
  <c r="H1062" i="12" s="1"/>
  <c r="H140" i="12"/>
  <c r="H342" i="12" s="1"/>
  <c r="H141" i="12"/>
  <c r="H142" i="12"/>
  <c r="H243" i="12" s="1"/>
  <c r="H753" i="12" s="1"/>
  <c r="H143" i="12"/>
  <c r="H244" i="12" s="1"/>
  <c r="H754" i="12" s="1"/>
  <c r="H144" i="12"/>
  <c r="H145" i="12"/>
  <c r="H965" i="12" s="1"/>
  <c r="H146" i="12"/>
  <c r="H966" i="12" s="1"/>
  <c r="H147" i="12"/>
  <c r="H967" i="12" s="1"/>
  <c r="H148" i="12"/>
  <c r="H968" i="12" s="1"/>
  <c r="H149" i="12"/>
  <c r="H969" i="12" s="1"/>
  <c r="H150" i="12"/>
  <c r="H970" i="12" s="1"/>
  <c r="H151" i="12"/>
  <c r="H1074" i="12" s="1" a="1"/>
  <c r="H1074" i="12" s="1"/>
  <c r="H152" i="12"/>
  <c r="H153" i="12"/>
  <c r="H255" i="12"/>
  <c r="H765" i="12" s="1"/>
  <c r="H356" i="12"/>
  <c r="H357" i="12"/>
  <c r="H358" i="12"/>
  <c r="H359" i="12"/>
  <c r="H360" i="12"/>
  <c r="H362" i="12"/>
  <c r="H365" i="12"/>
  <c r="H367" i="12"/>
  <c r="H371" i="12"/>
  <c r="H373" i="12"/>
  <c r="H384" i="12"/>
  <c r="H392" i="12"/>
  <c r="H400" i="12"/>
  <c r="H404" i="12"/>
  <c r="I108" i="12"/>
  <c r="I1031" i="12" s="1" a="1"/>
  <c r="I1031" i="12" s="1"/>
  <c r="I104" i="12"/>
  <c r="I510" i="12" s="1"/>
  <c r="I105" i="12"/>
  <c r="I106" i="12"/>
  <c r="I1029" i="12" s="1" a="1"/>
  <c r="I1029" i="12" s="1"/>
  <c r="I107" i="12"/>
  <c r="I927" i="12" s="1"/>
  <c r="I109" i="12"/>
  <c r="I110" i="12"/>
  <c r="I1033" i="12" s="1" a="1"/>
  <c r="I1033" i="12" s="1"/>
  <c r="I111" i="12"/>
  <c r="I112" i="12"/>
  <c r="I113" i="12"/>
  <c r="I315" i="12" s="1"/>
  <c r="I114" i="12"/>
  <c r="I934" i="12" s="1"/>
  <c r="I115" i="12"/>
  <c r="I935" i="12" s="1"/>
  <c r="I116" i="12"/>
  <c r="I318" i="12" s="1"/>
  <c r="I117" i="12"/>
  <c r="I937" i="12" s="1"/>
  <c r="I118" i="12"/>
  <c r="I320" i="12" s="1"/>
  <c r="I119" i="12"/>
  <c r="I627" i="12" s="1"/>
  <c r="I120" i="12"/>
  <c r="I322" i="12" s="1"/>
  <c r="I121" i="12"/>
  <c r="I629" i="12" s="1"/>
  <c r="I122" i="12"/>
  <c r="I630" i="12" s="1"/>
  <c r="I123" i="12"/>
  <c r="I943" i="12" s="1"/>
  <c r="I124" i="12"/>
  <c r="I632" i="12" s="1"/>
  <c r="I125" i="12"/>
  <c r="I226" i="12" s="1"/>
  <c r="I736" i="12" s="1"/>
  <c r="I126" i="12"/>
  <c r="I946" i="12" s="1"/>
  <c r="I127" i="12"/>
  <c r="I1050" i="12" s="1" a="1"/>
  <c r="I1050" i="12" s="1"/>
  <c r="I128" i="12"/>
  <c r="I1051" i="12" s="1" a="1"/>
  <c r="I1051" i="12" s="1"/>
  <c r="I129" i="12"/>
  <c r="I949" i="12" s="1"/>
  <c r="I130" i="12"/>
  <c r="I950" i="12" s="1"/>
  <c r="I131" i="12"/>
  <c r="I951" i="12" s="1"/>
  <c r="I132" i="12"/>
  <c r="I1673" i="12" s="1" a="1"/>
  <c r="I1673" i="12" s="1"/>
  <c r="I133" i="12"/>
  <c r="I234" i="12" s="1"/>
  <c r="I744" i="12" s="1"/>
  <c r="I134" i="12"/>
  <c r="I954" i="12" s="1"/>
  <c r="I135" i="12"/>
  <c r="I955" i="12" s="1"/>
  <c r="I136" i="12"/>
  <c r="I644" i="12" s="1"/>
  <c r="I137" i="12"/>
  <c r="I957" i="12" s="1"/>
  <c r="I138" i="12"/>
  <c r="I958" i="12" s="1"/>
  <c r="I139" i="12"/>
  <c r="I959" i="12" s="1"/>
  <c r="I140" i="12"/>
  <c r="I241" i="12" s="1"/>
  <c r="I751" i="12" s="1"/>
  <c r="I141" i="12"/>
  <c r="I961" i="12" s="1"/>
  <c r="I142" i="12"/>
  <c r="I143" i="12"/>
  <c r="I963" i="12" s="1"/>
  <c r="I144" i="12"/>
  <c r="I964" i="12" s="1"/>
  <c r="I145" i="12"/>
  <c r="I653" i="12" s="1"/>
  <c r="I146" i="12"/>
  <c r="I147" i="12"/>
  <c r="I655" i="12" s="1"/>
  <c r="I148" i="12"/>
  <c r="I1689" i="12" s="1" a="1"/>
  <c r="I1689" i="12" s="1"/>
  <c r="I149" i="12"/>
  <c r="I1072" i="12" s="1" a="1"/>
  <c r="I1072" i="12" s="1"/>
  <c r="I150" i="12"/>
  <c r="I970" i="12" s="1"/>
  <c r="I151" i="12"/>
  <c r="I152" i="12"/>
  <c r="I253" i="12" s="1"/>
  <c r="I763" i="12" s="1"/>
  <c r="I153" i="12"/>
  <c r="I254" i="12" s="1"/>
  <c r="I764" i="12" s="1"/>
  <c r="I356" i="12"/>
  <c r="I358" i="12"/>
  <c r="I361" i="12"/>
  <c r="I363" i="12"/>
  <c r="I364" i="12"/>
  <c r="I365" i="12"/>
  <c r="I366" i="12"/>
  <c r="I369" i="12"/>
  <c r="I370" i="12"/>
  <c r="I374" i="12"/>
  <c r="I375" i="12"/>
  <c r="I376" i="12"/>
  <c r="I377" i="12"/>
  <c r="I381" i="12"/>
  <c r="I385" i="12"/>
  <c r="I393" i="12"/>
  <c r="I401" i="12"/>
  <c r="J108" i="12"/>
  <c r="J104" i="12"/>
  <c r="J105" i="12"/>
  <c r="J206" i="12" s="1"/>
  <c r="J716" i="12" s="1"/>
  <c r="J106" i="12"/>
  <c r="J107" i="12"/>
  <c r="J109" i="12"/>
  <c r="J110" i="12"/>
  <c r="J312" i="12" s="1"/>
  <c r="J111" i="12"/>
  <c r="J931" i="12" s="1"/>
  <c r="J112" i="12"/>
  <c r="J620" i="12" s="1"/>
  <c r="J113" i="12"/>
  <c r="J621" i="12" s="1"/>
  <c r="J114" i="12"/>
  <c r="J115" i="12"/>
  <c r="J116" i="12"/>
  <c r="J117" i="12"/>
  <c r="J937" i="12" s="1"/>
  <c r="J118" i="12"/>
  <c r="J219" i="12" s="1"/>
  <c r="J729" i="12" s="1"/>
  <c r="J119" i="12"/>
  <c r="J120" i="12"/>
  <c r="J121" i="12"/>
  <c r="J122" i="12"/>
  <c r="J223" i="12" s="1"/>
  <c r="J733" i="12" s="1"/>
  <c r="J123" i="12"/>
  <c r="J224" i="12" s="1"/>
  <c r="J124" i="12"/>
  <c r="J225" i="12" s="1"/>
  <c r="J735" i="12" s="1"/>
  <c r="J125" i="12"/>
  <c r="J226" i="12" s="1"/>
  <c r="J736" i="12" s="1"/>
  <c r="J126" i="12"/>
  <c r="J227" i="12" s="1"/>
  <c r="J737" i="12" s="1"/>
  <c r="J127" i="12"/>
  <c r="J128" i="12"/>
  <c r="J129" i="12"/>
  <c r="J331" i="12" s="1"/>
  <c r="J130" i="12"/>
  <c r="J332" i="12" s="1"/>
  <c r="J131" i="12"/>
  <c r="J232" i="12" s="1"/>
  <c r="J742" i="12" s="1"/>
  <c r="J132" i="12"/>
  <c r="J133" i="12"/>
  <c r="J641" i="12" s="1"/>
  <c r="J134" i="12"/>
  <c r="J954" i="12" s="1"/>
  <c r="J135" i="12"/>
  <c r="J955" i="12" s="1"/>
  <c r="J136" i="12"/>
  <c r="J338" i="12" s="1"/>
  <c r="J137" i="12"/>
  <c r="J138" i="12"/>
  <c r="J239" i="12" s="1"/>
  <c r="J749" i="12" s="1"/>
  <c r="J139" i="12"/>
  <c r="J959" i="12" s="1"/>
  <c r="J140" i="12"/>
  <c r="J1063" i="12" s="1" a="1"/>
  <c r="J1063" i="12" s="1"/>
  <c r="J141" i="12"/>
  <c r="J961" i="12" s="1"/>
  <c r="J142" i="12"/>
  <c r="J344" i="12" s="1"/>
  <c r="J143" i="12"/>
  <c r="J963" i="12" s="1"/>
  <c r="J144" i="12"/>
  <c r="J964" i="12" s="1"/>
  <c r="J145" i="12"/>
  <c r="J965" i="12" s="1"/>
  <c r="J146" i="12"/>
  <c r="J966" i="12" s="1"/>
  <c r="J147" i="12"/>
  <c r="J967" i="12" s="1"/>
  <c r="J148" i="12"/>
  <c r="J149" i="12"/>
  <c r="J150" i="12"/>
  <c r="J151" i="12"/>
  <c r="J971" i="12" s="1"/>
  <c r="J152" i="12"/>
  <c r="J972" i="12" s="1"/>
  <c r="J153" i="12"/>
  <c r="J356" i="12"/>
  <c r="J357" i="12"/>
  <c r="J363" i="12"/>
  <c r="J367" i="12"/>
  <c r="J369" i="12"/>
  <c r="J373" i="12"/>
  <c r="J375" i="12"/>
  <c r="J377" i="12"/>
  <c r="J381" i="12"/>
  <c r="J383" i="12"/>
  <c r="J385" i="12"/>
  <c r="J389" i="12"/>
  <c r="J393" i="12"/>
  <c r="J395" i="12"/>
  <c r="J396" i="12"/>
  <c r="J397" i="12"/>
  <c r="J399" i="12"/>
  <c r="J403" i="12"/>
  <c r="J404" i="12"/>
  <c r="J405" i="12"/>
  <c r="K108" i="12"/>
  <c r="K310" i="12" s="1"/>
  <c r="K104" i="12"/>
  <c r="K105" i="12"/>
  <c r="K613" i="12" s="1"/>
  <c r="K106" i="12"/>
  <c r="K926" i="12" s="1"/>
  <c r="K107" i="12"/>
  <c r="K615" i="12" s="1"/>
  <c r="K109" i="12"/>
  <c r="K1032" i="12" s="1" a="1"/>
  <c r="K1032" i="12" s="1"/>
  <c r="K110" i="12"/>
  <c r="K111" i="12"/>
  <c r="K112" i="12"/>
  <c r="K932" i="12" s="1"/>
  <c r="K113" i="12"/>
  <c r="K621" i="12" s="1"/>
  <c r="K114" i="12"/>
  <c r="K316" i="12" s="1"/>
  <c r="K115" i="12"/>
  <c r="K317" i="12" s="1"/>
  <c r="K116" i="12"/>
  <c r="K624" i="12" s="1"/>
  <c r="K117" i="12"/>
  <c r="K625" i="12" s="1"/>
  <c r="K118" i="12"/>
  <c r="K219" i="12" s="1"/>
  <c r="K729" i="12" s="1"/>
  <c r="K119" i="12"/>
  <c r="K321" i="12" s="1"/>
  <c r="K120" i="12"/>
  <c r="K221" i="12" s="1"/>
  <c r="K731" i="12" s="1"/>
  <c r="K121" i="12"/>
  <c r="K941" i="12" s="1"/>
  <c r="K122" i="12"/>
  <c r="K223" i="12" s="1"/>
  <c r="K733" i="12" s="1"/>
  <c r="K123" i="12"/>
  <c r="K124" i="12"/>
  <c r="K944" i="12" s="1"/>
  <c r="K125" i="12"/>
  <c r="K1048" i="12" s="1" a="1"/>
  <c r="K1048" i="12" s="1"/>
  <c r="K126" i="12"/>
  <c r="K227" i="12" s="1"/>
  <c r="K737" i="12" s="1"/>
  <c r="K127" i="12"/>
  <c r="K228" i="12" s="1"/>
  <c r="K738" i="12" s="1"/>
  <c r="K128" i="12"/>
  <c r="K948" i="12" s="1"/>
  <c r="K129" i="12"/>
  <c r="K949" i="12" s="1"/>
  <c r="K130" i="12"/>
  <c r="K231" i="12" s="1"/>
  <c r="K741" i="12" s="1"/>
  <c r="K131" i="12"/>
  <c r="K1054" i="12" s="1" a="1"/>
  <c r="K1054" i="12" s="1"/>
  <c r="K132" i="12"/>
  <c r="K952" i="12" s="1"/>
  <c r="K133" i="12"/>
  <c r="K234" i="12" s="1"/>
  <c r="K744" i="12" s="1"/>
  <c r="K134" i="12"/>
  <c r="K954" i="12" s="1"/>
  <c r="K135" i="12"/>
  <c r="K136" i="12"/>
  <c r="K1677" i="12" s="1" a="1"/>
  <c r="K1677" i="12" s="1"/>
  <c r="K137" i="12"/>
  <c r="K339" i="12" s="1"/>
  <c r="K138" i="12"/>
  <c r="K1679" i="12" s="1" a="1"/>
  <c r="K1679" i="12" s="1"/>
  <c r="K139" i="12"/>
  <c r="K959" i="12" s="1"/>
  <c r="K140" i="12"/>
  <c r="K960" i="12" s="1"/>
  <c r="K141" i="12"/>
  <c r="K961" i="12" s="1"/>
  <c r="K142" i="12"/>
  <c r="K962" i="12" s="1"/>
  <c r="K143" i="12"/>
  <c r="K963" i="12" s="1"/>
  <c r="K144" i="12"/>
  <c r="K652" i="12" s="1"/>
  <c r="K145" i="12"/>
  <c r="K965" i="12" s="1"/>
  <c r="K146" i="12"/>
  <c r="K147" i="12"/>
  <c r="K148" i="12"/>
  <c r="K149" i="12"/>
  <c r="K969" i="12" s="1"/>
  <c r="K150" i="12"/>
  <c r="K970" i="12"/>
  <c r="K151" i="12"/>
  <c r="K971" i="12" s="1"/>
  <c r="K152" i="12"/>
  <c r="K972" i="12" s="1"/>
  <c r="K153" i="12"/>
  <c r="K973" i="12" s="1"/>
  <c r="K255" i="12"/>
  <c r="K765" i="12" s="1"/>
  <c r="K359" i="12"/>
  <c r="K360" i="12"/>
  <c r="K361" i="12"/>
  <c r="K362" i="12"/>
  <c r="K363" i="12"/>
  <c r="K365" i="12"/>
  <c r="K366" i="12"/>
  <c r="K367" i="12"/>
  <c r="K369" i="12"/>
  <c r="K370" i="12"/>
  <c r="K371" i="12"/>
  <c r="K372" i="12"/>
  <c r="K373" i="12"/>
  <c r="K374" i="12"/>
  <c r="K375" i="12"/>
  <c r="K377" i="12"/>
  <c r="K378" i="12"/>
  <c r="K379" i="12"/>
  <c r="K380" i="12"/>
  <c r="K381" i="12"/>
  <c r="K382" i="12"/>
  <c r="K384" i="12"/>
  <c r="K387" i="12"/>
  <c r="K388" i="12"/>
  <c r="K389" i="12"/>
  <c r="K390" i="12"/>
  <c r="K391" i="12"/>
  <c r="K392" i="12"/>
  <c r="K393" i="12"/>
  <c r="K395" i="12"/>
  <c r="K399" i="12"/>
  <c r="K401" i="12"/>
  <c r="K402" i="12"/>
  <c r="K404" i="12"/>
  <c r="K405" i="12"/>
  <c r="C1" i="3"/>
  <c r="A4" i="3"/>
  <c r="D622" i="12"/>
  <c r="B653" i="12"/>
  <c r="A30" i="12"/>
  <c r="A131" i="12" s="1"/>
  <c r="A232" i="12" s="1"/>
  <c r="A333" i="12" s="1"/>
  <c r="A436" i="12" s="1"/>
  <c r="A639" i="12" s="1"/>
  <c r="A742" i="12" s="1"/>
  <c r="A848" i="12" s="1"/>
  <c r="A951" i="12" s="1"/>
  <c r="A1054" i="12" s="1"/>
  <c r="A1157" i="12" s="1"/>
  <c r="A1260" i="12" s="1"/>
  <c r="A1363" i="12" s="1"/>
  <c r="A1466" i="12" s="1"/>
  <c r="A1569" i="12" s="1"/>
  <c r="A1672" i="12" s="1"/>
  <c r="A1775" i="12" s="1"/>
  <c r="A41" i="12"/>
  <c r="A142" i="12" s="1"/>
  <c r="A243" i="12" s="1"/>
  <c r="A344" i="12" s="1"/>
  <c r="A447" i="12" s="1"/>
  <c r="A548" i="12" s="1"/>
  <c r="A46" i="12"/>
  <c r="A147" i="12" s="1"/>
  <c r="A248" i="12" s="1"/>
  <c r="A349" i="12" s="1"/>
  <c r="A452" i="12" s="1"/>
  <c r="A553" i="12" s="1"/>
  <c r="A49" i="12"/>
  <c r="A150" i="12" s="1"/>
  <c r="A251" i="12" s="1"/>
  <c r="A352" i="12" s="1"/>
  <c r="A455" i="12" s="1"/>
  <c r="A658" i="12" s="1"/>
  <c r="A761" i="12" s="1"/>
  <c r="A867" i="12" s="1"/>
  <c r="A970" i="12" s="1"/>
  <c r="A1073" i="12" s="1"/>
  <c r="A1176" i="12" s="1"/>
  <c r="A1279" i="12" s="1"/>
  <c r="A1382" i="12" s="1"/>
  <c r="A1485" i="12" s="1"/>
  <c r="A1588" i="12" s="1"/>
  <c r="A1691" i="12" s="1"/>
  <c r="A1794" i="12" s="1"/>
  <c r="A50" i="12"/>
  <c r="A54" i="12"/>
  <c r="A155" i="12" s="1"/>
  <c r="A256" i="12" s="1"/>
  <c r="A357" i="12" s="1"/>
  <c r="A460" i="12" s="1"/>
  <c r="A57" i="12"/>
  <c r="A158" i="12" s="1"/>
  <c r="A259" i="12" s="1"/>
  <c r="A360" i="12" s="1"/>
  <c r="A463" i="12" s="1"/>
  <c r="A564" i="12" s="1"/>
  <c r="A58" i="12"/>
  <c r="A66" i="12"/>
  <c r="A167" i="12" s="1"/>
  <c r="A268" i="12" s="1"/>
  <c r="A369" i="12" s="1"/>
  <c r="A472" i="12" s="1"/>
  <c r="A573" i="12" s="1"/>
  <c r="A69" i="12"/>
  <c r="A170" i="12" s="1"/>
  <c r="A271" i="12" s="1"/>
  <c r="A372" i="12" s="1"/>
  <c r="A475" i="12" s="1"/>
  <c r="A678" i="12" s="1"/>
  <c r="A781" i="12" s="1"/>
  <c r="A887" i="12" s="1"/>
  <c r="A990" i="12" s="1"/>
  <c r="A1093" i="12" s="1"/>
  <c r="A1196" i="12" s="1"/>
  <c r="A1299" i="12" s="1"/>
  <c r="A1402" i="12" s="1"/>
  <c r="A1505" i="12" s="1"/>
  <c r="A1608" i="12" s="1"/>
  <c r="A1711" i="12" s="1"/>
  <c r="A1814" i="12" s="1"/>
  <c r="A70" i="12"/>
  <c r="A171" i="12" s="1"/>
  <c r="A272" i="12" s="1"/>
  <c r="A373" i="12" s="1"/>
  <c r="A476" i="12" s="1"/>
  <c r="A679" i="12" s="1"/>
  <c r="A782" i="12" s="1"/>
  <c r="A888" i="12" s="1"/>
  <c r="A991" i="12" s="1"/>
  <c r="A1094" i="12" s="1"/>
  <c r="A1197" i="12" s="1"/>
  <c r="A1300" i="12" s="1"/>
  <c r="A1403" i="12" s="1"/>
  <c r="A1506" i="12" s="1"/>
  <c r="A1609" i="12" s="1"/>
  <c r="A1712" i="12" s="1"/>
  <c r="A1815" i="12" s="1"/>
  <c r="A74" i="12"/>
  <c r="A175" i="12" s="1"/>
  <c r="A276" i="12" s="1"/>
  <c r="A377" i="12" s="1"/>
  <c r="A480" i="12" s="1"/>
  <c r="A78" i="12"/>
  <c r="A179" i="12" s="1"/>
  <c r="A280" i="12" s="1"/>
  <c r="A381" i="12" s="1"/>
  <c r="A484" i="12" s="1"/>
  <c r="A81" i="12"/>
  <c r="A182" i="12" s="1"/>
  <c r="A283" i="12" s="1"/>
  <c r="A384" i="12" s="1"/>
  <c r="A487" i="12" s="1"/>
  <c r="A690" i="12" s="1"/>
  <c r="A793" i="12" s="1"/>
  <c r="A899" i="12" s="1"/>
  <c r="A1002" i="12" s="1"/>
  <c r="A1105" i="12" s="1"/>
  <c r="A1208" i="12" s="1"/>
  <c r="A1311" i="12" s="1"/>
  <c r="A1414" i="12" s="1"/>
  <c r="A1517" i="12" s="1"/>
  <c r="A1620" i="12" s="1"/>
  <c r="A1723" i="12" s="1"/>
  <c r="A1826" i="12" s="1"/>
  <c r="A82" i="12"/>
  <c r="A183" i="12" s="1"/>
  <c r="A284" i="12" s="1"/>
  <c r="A385" i="12" s="1"/>
  <c r="A488" i="12" s="1"/>
  <c r="A89" i="12"/>
  <c r="A190" i="12" s="1"/>
  <c r="A291" i="12" s="1"/>
  <c r="A392" i="12" s="1"/>
  <c r="A495" i="12" s="1"/>
  <c r="A90" i="12"/>
  <c r="A191" i="12" s="1"/>
  <c r="A292" i="12" s="1"/>
  <c r="A393" i="12" s="1"/>
  <c r="A496" i="12" s="1"/>
  <c r="A699" i="12" s="1"/>
  <c r="A802" i="12" s="1"/>
  <c r="A908" i="12" s="1"/>
  <c r="A1011" i="12" s="1"/>
  <c r="A1114" i="12" s="1"/>
  <c r="A1217" i="12" s="1"/>
  <c r="A1320" i="12" s="1"/>
  <c r="A1423" i="12" s="1"/>
  <c r="A1526" i="12" s="1"/>
  <c r="A1629" i="12" s="1"/>
  <c r="A1732" i="12" s="1"/>
  <c r="A1835" i="12" s="1"/>
  <c r="A93" i="12"/>
  <c r="A194" i="12" s="1"/>
  <c r="A295" i="12" s="1"/>
  <c r="A396" i="12" s="1"/>
  <c r="A499" i="12" s="1"/>
  <c r="A94" i="12"/>
  <c r="A195" i="12" s="1"/>
  <c r="A296" i="12" s="1"/>
  <c r="A397" i="12" s="1"/>
  <c r="A500" i="12" s="1"/>
  <c r="A703" i="12" s="1"/>
  <c r="A806" i="12" s="1"/>
  <c r="A912" i="12" s="1"/>
  <c r="A1015" i="12" s="1"/>
  <c r="A1118" i="12" s="1"/>
  <c r="A1221" i="12" s="1"/>
  <c r="A1324" i="12" s="1"/>
  <c r="A1427" i="12" s="1"/>
  <c r="A1530" i="12" s="1"/>
  <c r="A1633" i="12" s="1"/>
  <c r="A1736" i="12" s="1"/>
  <c r="A1839" i="12" s="1"/>
  <c r="A96" i="12"/>
  <c r="A197" i="12" s="1"/>
  <c r="A298" i="12" s="1"/>
  <c r="A399" i="12" s="1"/>
  <c r="A502" i="12" s="1"/>
  <c r="A603" i="12" s="1"/>
  <c r="A98" i="12"/>
  <c r="A199" i="12" s="1"/>
  <c r="A300" i="12" s="1"/>
  <c r="A401" i="12" s="1"/>
  <c r="A504" i="12" s="1"/>
  <c r="A707" i="12" s="1"/>
  <c r="A810" i="12" s="1"/>
  <c r="A916" i="12" s="1"/>
  <c r="A1019" i="12" s="1"/>
  <c r="A1122" i="12" s="1"/>
  <c r="A1225" i="12" s="1"/>
  <c r="A1328" i="12" s="1"/>
  <c r="A1431" i="12" s="1"/>
  <c r="A1534" i="12" s="1"/>
  <c r="A1637" i="12" s="1"/>
  <c r="A1740" i="12" s="1"/>
  <c r="A1843" i="12" s="1"/>
  <c r="A101" i="12"/>
  <c r="A202" i="12" s="1"/>
  <c r="A303" i="12" s="1"/>
  <c r="A404" i="12" s="1"/>
  <c r="A507" i="12" s="1"/>
  <c r="A102" i="12"/>
  <c r="A203" i="12" s="1"/>
  <c r="A304" i="12" s="1"/>
  <c r="A405" i="12" s="1"/>
  <c r="A508" i="12" s="1"/>
  <c r="E618" i="12"/>
  <c r="I645" i="12"/>
  <c r="E646" i="12"/>
  <c r="D653" i="12"/>
  <c r="B655" i="12"/>
  <c r="D655" i="12"/>
  <c r="E655" i="12"/>
  <c r="G655" i="12"/>
  <c r="C656" i="12"/>
  <c r="D656" i="12"/>
  <c r="G656" i="12"/>
  <c r="B657" i="12"/>
  <c r="C657" i="12"/>
  <c r="D657" i="12"/>
  <c r="E657" i="12"/>
  <c r="B658" i="12"/>
  <c r="D658" i="12"/>
  <c r="E658" i="12"/>
  <c r="J658" i="12"/>
  <c r="A151" i="12"/>
  <c r="A252" i="12" s="1"/>
  <c r="A353" i="12" s="1"/>
  <c r="A456" i="12" s="1"/>
  <c r="A557" i="12" s="1"/>
  <c r="B659" i="12"/>
  <c r="B660" i="12"/>
  <c r="D660" i="12"/>
  <c r="E660" i="12"/>
  <c r="F660" i="12"/>
  <c r="J660" i="12"/>
  <c r="F661" i="12"/>
  <c r="B662" i="12"/>
  <c r="H662" i="12"/>
  <c r="J662" i="12"/>
  <c r="D663" i="12"/>
  <c r="E663" i="12"/>
  <c r="F663" i="12"/>
  <c r="G663" i="12"/>
  <c r="H663" i="12"/>
  <c r="J663" i="12"/>
  <c r="B664" i="12"/>
  <c r="C664" i="12"/>
  <c r="D664" i="12"/>
  <c r="E664" i="12"/>
  <c r="F664" i="12"/>
  <c r="H664" i="12"/>
  <c r="I664" i="12"/>
  <c r="K664" i="12"/>
  <c r="C665" i="12"/>
  <c r="D665" i="12"/>
  <c r="E665" i="12"/>
  <c r="F665" i="12"/>
  <c r="G665" i="12"/>
  <c r="H665" i="12"/>
  <c r="J665" i="12"/>
  <c r="K665" i="12"/>
  <c r="B666" i="12"/>
  <c r="D666" i="12"/>
  <c r="E666" i="12"/>
  <c r="F666" i="12"/>
  <c r="H666" i="12"/>
  <c r="I666" i="12"/>
  <c r="J666" i="12"/>
  <c r="K666" i="12"/>
  <c r="A159" i="12"/>
  <c r="A260" i="12" s="1"/>
  <c r="A361" i="12" s="1"/>
  <c r="A464" i="12" s="1"/>
  <c r="A667" i="12" s="1"/>
  <c r="A770" i="12" s="1"/>
  <c r="A876" i="12" s="1"/>
  <c r="A979" i="12" s="1"/>
  <c r="A1082" i="12" s="1"/>
  <c r="A1185" i="12" s="1"/>
  <c r="A1288" i="12" s="1"/>
  <c r="A1391" i="12" s="1"/>
  <c r="A1494" i="12" s="1"/>
  <c r="A1597" i="12" s="1"/>
  <c r="A1700" i="12" s="1"/>
  <c r="A1803" i="12" s="1"/>
  <c r="B667" i="12"/>
  <c r="D667" i="12"/>
  <c r="E667" i="12"/>
  <c r="G667" i="12"/>
  <c r="I667" i="12"/>
  <c r="J667" i="12"/>
  <c r="K667" i="12"/>
  <c r="B668" i="12"/>
  <c r="C668" i="12"/>
  <c r="D668" i="12"/>
  <c r="G668" i="12"/>
  <c r="H668" i="12"/>
  <c r="I668" i="12"/>
  <c r="J668" i="12"/>
  <c r="K668" i="12"/>
  <c r="B669" i="12"/>
  <c r="D669" i="12"/>
  <c r="E669" i="12"/>
  <c r="F669" i="12"/>
  <c r="G669" i="12"/>
  <c r="H669" i="12"/>
  <c r="I669" i="12"/>
  <c r="J669" i="12"/>
  <c r="K669" i="12"/>
  <c r="B670" i="12"/>
  <c r="D670" i="12"/>
  <c r="E670" i="12"/>
  <c r="F670" i="12"/>
  <c r="G670" i="12"/>
  <c r="H670" i="12"/>
  <c r="I670" i="12"/>
  <c r="J670" i="12"/>
  <c r="B671" i="12"/>
  <c r="C671" i="12"/>
  <c r="D671" i="12"/>
  <c r="E671" i="12"/>
  <c r="F671" i="12"/>
  <c r="H671" i="12"/>
  <c r="I671" i="12"/>
  <c r="J671" i="12"/>
  <c r="K671" i="12"/>
  <c r="B672" i="12"/>
  <c r="C672" i="12"/>
  <c r="D672" i="12"/>
  <c r="E672" i="12"/>
  <c r="F672" i="12"/>
  <c r="H672" i="12"/>
  <c r="I672" i="12"/>
  <c r="J672" i="12"/>
  <c r="K672" i="12"/>
  <c r="C673" i="12"/>
  <c r="D673" i="12"/>
  <c r="E673" i="12"/>
  <c r="F673" i="12"/>
  <c r="G673" i="12"/>
  <c r="H673" i="12"/>
  <c r="I673" i="12"/>
  <c r="J673" i="12"/>
  <c r="K673" i="12"/>
  <c r="B674" i="12"/>
  <c r="C674" i="12"/>
  <c r="D674" i="12"/>
  <c r="F674" i="12"/>
  <c r="G674" i="12"/>
  <c r="H674" i="12"/>
  <c r="I674" i="12"/>
  <c r="J674" i="12"/>
  <c r="K674" i="12"/>
  <c r="B675" i="12"/>
  <c r="C675" i="12"/>
  <c r="D675" i="12"/>
  <c r="E675" i="12"/>
  <c r="F675" i="12"/>
  <c r="G675" i="12"/>
  <c r="H675" i="12"/>
  <c r="I675" i="12"/>
  <c r="J675" i="12"/>
  <c r="K675" i="12"/>
  <c r="B676" i="12"/>
  <c r="C676" i="12"/>
  <c r="D676" i="12"/>
  <c r="E676" i="12"/>
  <c r="F676" i="12"/>
  <c r="G676" i="12"/>
  <c r="H676" i="12"/>
  <c r="I676" i="12"/>
  <c r="J676" i="12"/>
  <c r="K676" i="12"/>
  <c r="B677" i="12"/>
  <c r="C677" i="12"/>
  <c r="D677" i="12"/>
  <c r="E677" i="12"/>
  <c r="F677" i="12"/>
  <c r="G677" i="12"/>
  <c r="H677" i="12"/>
  <c r="I677" i="12"/>
  <c r="J677" i="12"/>
  <c r="K677" i="12"/>
  <c r="B678" i="12"/>
  <c r="C678" i="12"/>
  <c r="D678" i="12"/>
  <c r="E678" i="12"/>
  <c r="F678" i="12"/>
  <c r="G678" i="12"/>
  <c r="H678" i="12"/>
  <c r="I678" i="12"/>
  <c r="J678" i="12"/>
  <c r="K678" i="12"/>
  <c r="B679" i="12"/>
  <c r="C679" i="12"/>
  <c r="D679" i="12"/>
  <c r="E679" i="12"/>
  <c r="F679" i="12"/>
  <c r="G679" i="12"/>
  <c r="H679" i="12"/>
  <c r="I679" i="12"/>
  <c r="J679" i="12"/>
  <c r="K679" i="12"/>
  <c r="B680" i="12"/>
  <c r="C680" i="12"/>
  <c r="D680" i="12"/>
  <c r="E680" i="12"/>
  <c r="F680" i="12"/>
  <c r="G680" i="12"/>
  <c r="H680" i="12"/>
  <c r="I680" i="12"/>
  <c r="J680" i="12"/>
  <c r="K680" i="12"/>
  <c r="B681" i="12"/>
  <c r="C681" i="12"/>
  <c r="D681" i="12"/>
  <c r="E681" i="12"/>
  <c r="F681" i="12"/>
  <c r="G681" i="12"/>
  <c r="H681" i="12"/>
  <c r="I681" i="12"/>
  <c r="J681" i="12"/>
  <c r="K681" i="12"/>
  <c r="B682" i="12"/>
  <c r="C682" i="12"/>
  <c r="D682" i="12"/>
  <c r="E682" i="12"/>
  <c r="F682" i="12"/>
  <c r="G682" i="12"/>
  <c r="H682" i="12"/>
  <c r="I682" i="12"/>
  <c r="J682" i="12"/>
  <c r="K682" i="12"/>
  <c r="B683" i="12"/>
  <c r="C683" i="12"/>
  <c r="D683" i="12"/>
  <c r="E683" i="12"/>
  <c r="F683" i="12"/>
  <c r="G683" i="12"/>
  <c r="H683" i="12"/>
  <c r="I683" i="12"/>
  <c r="J683" i="12"/>
  <c r="K683" i="12"/>
  <c r="B684" i="12"/>
  <c r="C684" i="12"/>
  <c r="D684" i="12"/>
  <c r="E684" i="12"/>
  <c r="F684" i="12"/>
  <c r="G684" i="12"/>
  <c r="H684" i="12"/>
  <c r="I684" i="12"/>
  <c r="J684" i="12"/>
  <c r="K684" i="12"/>
  <c r="B685" i="12"/>
  <c r="C685" i="12"/>
  <c r="D685" i="12"/>
  <c r="E685" i="12"/>
  <c r="F685" i="12"/>
  <c r="G685" i="12"/>
  <c r="H685" i="12"/>
  <c r="I685" i="12"/>
  <c r="J685" i="12"/>
  <c r="K685" i="12"/>
  <c r="B686" i="12"/>
  <c r="C686" i="12"/>
  <c r="D686" i="12"/>
  <c r="E686" i="12"/>
  <c r="F686" i="12"/>
  <c r="G686" i="12"/>
  <c r="H686" i="12"/>
  <c r="I686" i="12"/>
  <c r="J686" i="12"/>
  <c r="K686" i="12"/>
  <c r="B687" i="12"/>
  <c r="C687" i="12"/>
  <c r="D687" i="12"/>
  <c r="E687" i="12"/>
  <c r="F687" i="12"/>
  <c r="H687" i="12"/>
  <c r="I687" i="12"/>
  <c r="J687" i="12"/>
  <c r="K687" i="12"/>
  <c r="C688" i="12"/>
  <c r="D688" i="12"/>
  <c r="E688" i="12"/>
  <c r="G688" i="12"/>
  <c r="H688" i="12"/>
  <c r="I688" i="12"/>
  <c r="J688" i="12"/>
  <c r="K688" i="12"/>
  <c r="B689" i="12"/>
  <c r="C689" i="12"/>
  <c r="D689" i="12"/>
  <c r="E689" i="12"/>
  <c r="F689" i="12"/>
  <c r="G689" i="12"/>
  <c r="H689" i="12"/>
  <c r="I689" i="12"/>
  <c r="J689" i="12"/>
  <c r="K689" i="12"/>
  <c r="B690" i="12"/>
  <c r="C690" i="12"/>
  <c r="D690" i="12"/>
  <c r="E690" i="12"/>
  <c r="F690" i="12"/>
  <c r="G690" i="12"/>
  <c r="H690" i="12"/>
  <c r="I690" i="12"/>
  <c r="J690" i="12"/>
  <c r="K690" i="12"/>
  <c r="B691" i="12"/>
  <c r="C691" i="12"/>
  <c r="D691" i="12"/>
  <c r="E691" i="12"/>
  <c r="F691" i="12"/>
  <c r="G691" i="12"/>
  <c r="H691" i="12"/>
  <c r="I691" i="12"/>
  <c r="J691" i="12"/>
  <c r="K691" i="12"/>
  <c r="B692" i="12"/>
  <c r="C692" i="12"/>
  <c r="D692" i="12"/>
  <c r="E692" i="12"/>
  <c r="F692" i="12"/>
  <c r="H692" i="12"/>
  <c r="I692" i="12"/>
  <c r="J692" i="12"/>
  <c r="K692" i="12"/>
  <c r="B693" i="12"/>
  <c r="C693" i="12"/>
  <c r="D693" i="12"/>
  <c r="E693" i="12"/>
  <c r="F693" i="12"/>
  <c r="G693" i="12"/>
  <c r="H693" i="12"/>
  <c r="I693" i="12"/>
  <c r="J693" i="12"/>
  <c r="K693" i="12"/>
  <c r="B694" i="12"/>
  <c r="C694" i="12"/>
  <c r="D694" i="12"/>
  <c r="E694" i="12"/>
  <c r="F694" i="12"/>
  <c r="G694" i="12"/>
  <c r="I694" i="12"/>
  <c r="J694" i="12"/>
  <c r="K694" i="12"/>
  <c r="B695" i="12"/>
  <c r="C695" i="12"/>
  <c r="D695" i="12"/>
  <c r="E695" i="12"/>
  <c r="F695" i="12"/>
  <c r="G695" i="12"/>
  <c r="H695" i="12"/>
  <c r="I695" i="12"/>
  <c r="J695" i="12"/>
  <c r="K695" i="12"/>
  <c r="C696" i="12"/>
  <c r="E696" i="12"/>
  <c r="F696" i="12"/>
  <c r="G696" i="12"/>
  <c r="H696" i="12"/>
  <c r="I696" i="12"/>
  <c r="J696" i="12"/>
  <c r="K696" i="12"/>
  <c r="B697" i="12"/>
  <c r="C697" i="12"/>
  <c r="D697" i="12"/>
  <c r="E697" i="12"/>
  <c r="F697" i="12"/>
  <c r="G697" i="12"/>
  <c r="H697" i="12"/>
  <c r="I697" i="12"/>
  <c r="J697" i="12"/>
  <c r="K697" i="12"/>
  <c r="B698" i="12"/>
  <c r="C698" i="12"/>
  <c r="D698" i="12"/>
  <c r="E698" i="12"/>
  <c r="F698" i="12"/>
  <c r="G698" i="12"/>
  <c r="H698" i="12"/>
  <c r="I698" i="12"/>
  <c r="J698" i="12"/>
  <c r="K698" i="12"/>
  <c r="B699" i="12"/>
  <c r="C699" i="12"/>
  <c r="D699" i="12"/>
  <c r="E699" i="12"/>
  <c r="F699" i="12"/>
  <c r="G699" i="12"/>
  <c r="H699" i="12"/>
  <c r="I699" i="12"/>
  <c r="J699" i="12"/>
  <c r="K699" i="12"/>
  <c r="B700" i="12"/>
  <c r="C700" i="12"/>
  <c r="E700" i="12"/>
  <c r="F700" i="12"/>
  <c r="G700" i="12"/>
  <c r="H700" i="12"/>
  <c r="I700" i="12"/>
  <c r="J700" i="12"/>
  <c r="K700" i="12"/>
  <c r="B701" i="12"/>
  <c r="C701" i="12"/>
  <c r="D701" i="12"/>
  <c r="E701" i="12"/>
  <c r="F701" i="12"/>
  <c r="G701" i="12"/>
  <c r="H701" i="12"/>
  <c r="I701" i="12"/>
  <c r="K701" i="12"/>
  <c r="B702" i="12"/>
  <c r="C702" i="12"/>
  <c r="D702" i="12"/>
  <c r="E702" i="12"/>
  <c r="F702" i="12"/>
  <c r="G702" i="12"/>
  <c r="I702" i="12"/>
  <c r="J702" i="12"/>
  <c r="K702" i="12"/>
  <c r="B703" i="12"/>
  <c r="C703" i="12"/>
  <c r="D703" i="12"/>
  <c r="E703" i="12"/>
  <c r="G703" i="12"/>
  <c r="H703" i="12"/>
  <c r="I703" i="12"/>
  <c r="J703" i="12"/>
  <c r="K703" i="12"/>
  <c r="C704" i="12"/>
  <c r="D704" i="12"/>
  <c r="E704" i="12"/>
  <c r="F704" i="12"/>
  <c r="G704" i="12"/>
  <c r="H704" i="12"/>
  <c r="I704" i="12"/>
  <c r="J704" i="12"/>
  <c r="K704" i="12"/>
  <c r="B705" i="12"/>
  <c r="C705" i="12"/>
  <c r="D705" i="12"/>
  <c r="E705" i="12"/>
  <c r="F705" i="12"/>
  <c r="G705" i="12"/>
  <c r="H705" i="12"/>
  <c r="I705" i="12"/>
  <c r="K705" i="12"/>
  <c r="B706" i="12"/>
  <c r="C706" i="12"/>
  <c r="D706" i="12"/>
  <c r="E706" i="12"/>
  <c r="F706" i="12"/>
  <c r="G706" i="12"/>
  <c r="I706" i="12"/>
  <c r="J706" i="12"/>
  <c r="K706" i="12"/>
  <c r="B707" i="12"/>
  <c r="C707" i="12"/>
  <c r="D707" i="12"/>
  <c r="E707" i="12"/>
  <c r="F707" i="12"/>
  <c r="G707" i="12"/>
  <c r="H707" i="12"/>
  <c r="I707" i="12"/>
  <c r="J707" i="12"/>
  <c r="K707" i="12"/>
  <c r="B708" i="12"/>
  <c r="C708" i="12"/>
  <c r="D708" i="12"/>
  <c r="E708" i="12"/>
  <c r="F708" i="12"/>
  <c r="G708" i="12"/>
  <c r="H708" i="12"/>
  <c r="I708" i="12"/>
  <c r="J708" i="12"/>
  <c r="K708" i="12"/>
  <c r="B709" i="12"/>
  <c r="C709" i="12"/>
  <c r="D709" i="12"/>
  <c r="F709" i="12"/>
  <c r="G709" i="12"/>
  <c r="H709" i="12"/>
  <c r="I709" i="12"/>
  <c r="J709" i="12"/>
  <c r="K709" i="12"/>
  <c r="B710" i="12"/>
  <c r="C710" i="12"/>
  <c r="D710" i="12"/>
  <c r="E710" i="12"/>
  <c r="F710" i="12"/>
  <c r="G710" i="12"/>
  <c r="H710" i="12"/>
  <c r="I710" i="12"/>
  <c r="J710" i="12"/>
  <c r="K710" i="12"/>
  <c r="B711" i="12"/>
  <c r="C711" i="12"/>
  <c r="D711" i="12"/>
  <c r="E711" i="12"/>
  <c r="G711" i="12"/>
  <c r="H711" i="12"/>
  <c r="J711" i="12"/>
  <c r="K711" i="12"/>
  <c r="I1030" i="12" a="1"/>
  <c r="I1030" i="12" s="1"/>
  <c r="E211" i="12"/>
  <c r="E721" i="12" s="1"/>
  <c r="G217" i="12"/>
  <c r="G727" i="12" s="1"/>
  <c r="K1040" i="12" a="1"/>
  <c r="K1040" i="12" s="1"/>
  <c r="K246" i="12"/>
  <c r="K756" i="12" s="1"/>
  <c r="B1070" i="12" a="1"/>
  <c r="B1070" i="12" s="1"/>
  <c r="D1070" i="12" a="1"/>
  <c r="D1070" i="12" s="1"/>
  <c r="E1070" i="12" a="1"/>
  <c r="E1070" i="12" s="1"/>
  <c r="F1070" i="12" a="1"/>
  <c r="F1070" i="12" s="1"/>
  <c r="G1070" i="12" a="1"/>
  <c r="G1070" i="12" s="1"/>
  <c r="H1070" i="12" a="1"/>
  <c r="H1070" i="12" s="1"/>
  <c r="C1071" i="12" a="1"/>
  <c r="C1071" i="12" s="1"/>
  <c r="D1071" i="12" a="1"/>
  <c r="D1071" i="12" s="1"/>
  <c r="E1071" i="12" a="1"/>
  <c r="E1071" i="12" s="1"/>
  <c r="G1071" i="12" a="1"/>
  <c r="G1071" i="12" s="1"/>
  <c r="H1071" i="12" a="1"/>
  <c r="H1071" i="12" s="1"/>
  <c r="K1071" i="12" a="1"/>
  <c r="K1071" i="12" s="1"/>
  <c r="B1072" i="12" a="1"/>
  <c r="B1072" i="12" s="1"/>
  <c r="C1072" i="12" a="1"/>
  <c r="C1072" i="12" s="1"/>
  <c r="D1072" i="12" a="1"/>
  <c r="D1072" i="12" s="1"/>
  <c r="E1072" i="12" a="1"/>
  <c r="E1072" i="12" s="1"/>
  <c r="F1072" i="12" a="1"/>
  <c r="F1072" i="12" s="1"/>
  <c r="G1072" i="12" a="1"/>
  <c r="G1072" i="12" s="1"/>
  <c r="H1072" i="12" a="1"/>
  <c r="H1072" i="12" s="1"/>
  <c r="K1072" i="12" a="1"/>
  <c r="K1072" i="12" s="1"/>
  <c r="C1073" i="12" a="1"/>
  <c r="C1073" i="12" s="1"/>
  <c r="D1073" i="12" a="1"/>
  <c r="D1073" i="12" s="1"/>
  <c r="E1073" i="12" a="1"/>
  <c r="E1073" i="12" s="1"/>
  <c r="F1073" i="12" a="1"/>
  <c r="F1073" i="12" s="1"/>
  <c r="H1073" i="12" a="1"/>
  <c r="H1073" i="12" s="1"/>
  <c r="I1073" i="12" a="1"/>
  <c r="I1073" i="12" s="1"/>
  <c r="E1074" i="12" a="1"/>
  <c r="E1074" i="12" s="1"/>
  <c r="G1074" i="12" a="1"/>
  <c r="G1074" i="12" s="1"/>
  <c r="C1075" i="12" a="1"/>
  <c r="C1075" i="12" s="1"/>
  <c r="D1075" i="12" a="1"/>
  <c r="D1075" i="12" s="1"/>
  <c r="E1075" i="12" a="1"/>
  <c r="E1075" i="12" s="1"/>
  <c r="G1075" i="12" a="1"/>
  <c r="G1075" i="12" s="1"/>
  <c r="H1075" i="12" a="1"/>
  <c r="H1075" i="12" s="1"/>
  <c r="J1075" i="12" a="1"/>
  <c r="J1075" i="12" s="1"/>
  <c r="B1076" i="12" a="1"/>
  <c r="B1076" i="12" s="1"/>
  <c r="C1076" i="12" a="1"/>
  <c r="C1076" i="12" s="1"/>
  <c r="E1076" i="12" a="1"/>
  <c r="E1076" i="12" s="1"/>
  <c r="F1076" i="12" a="1"/>
  <c r="F1076" i="12" s="1"/>
  <c r="G1076" i="12" a="1"/>
  <c r="G1076" i="12" s="1"/>
  <c r="J1076" i="12" a="1"/>
  <c r="J1076" i="12" s="1"/>
  <c r="E256" i="12"/>
  <c r="E766" i="12" s="1"/>
  <c r="F256" i="12"/>
  <c r="F766" i="12" s="1"/>
  <c r="G256" i="12"/>
  <c r="G766" i="12" s="1"/>
  <c r="H256" i="12"/>
  <c r="H766" i="12" s="1"/>
  <c r="I256" i="12"/>
  <c r="I766" i="12" s="1"/>
  <c r="J256" i="12"/>
  <c r="J766" i="12" s="1"/>
  <c r="D1078" i="12" a="1"/>
  <c r="D1078" i="12" s="1"/>
  <c r="E1078" i="12" a="1"/>
  <c r="E1078" i="12" s="1"/>
  <c r="F1078" i="12" a="1"/>
  <c r="F1078" i="12" s="1"/>
  <c r="G1078" i="12" a="1"/>
  <c r="G1078" i="12" s="1"/>
  <c r="H1078" i="12" a="1"/>
  <c r="H1078" i="12" s="1"/>
  <c r="J1078" i="12" a="1"/>
  <c r="J1078" i="12" s="1"/>
  <c r="E257" i="12"/>
  <c r="E767" i="12" s="1"/>
  <c r="F257" i="12"/>
  <c r="F767" i="12" s="1"/>
  <c r="G257" i="12"/>
  <c r="G767" i="12" s="1"/>
  <c r="H257" i="12"/>
  <c r="H767" i="12" s="1"/>
  <c r="I257" i="12"/>
  <c r="I767" i="12" s="1"/>
  <c r="K257" i="12"/>
  <c r="K767" i="12" s="1"/>
  <c r="B1079" i="12" a="1"/>
  <c r="B1079" i="12" s="1"/>
  <c r="C1079" i="12" a="1"/>
  <c r="C1079" i="12" s="1"/>
  <c r="D1079" i="12" a="1"/>
  <c r="D1079" i="12" s="1"/>
  <c r="E1079" i="12" a="1"/>
  <c r="E1079" i="12" s="1"/>
  <c r="F1079" i="12" a="1"/>
  <c r="F1079" i="12" s="1"/>
  <c r="G1079" i="12" a="1"/>
  <c r="G1079" i="12" s="1"/>
  <c r="H1079" i="12" a="1"/>
  <c r="H1079" i="12" s="1"/>
  <c r="I1079" i="12" a="1"/>
  <c r="I1079" i="12" s="1"/>
  <c r="F258" i="12"/>
  <c r="F768" i="12" s="1"/>
  <c r="G258" i="12"/>
  <c r="G768" i="12" s="1"/>
  <c r="H258" i="12"/>
  <c r="H768" i="12" s="1"/>
  <c r="I258" i="12"/>
  <c r="I768" i="12" s="1"/>
  <c r="J258" i="12"/>
  <c r="J768" i="12" s="1"/>
  <c r="K258" i="12"/>
  <c r="K768" i="12" s="1"/>
  <c r="C1080" i="12" a="1"/>
  <c r="C1080" i="12" s="1"/>
  <c r="D1080" i="12" a="1"/>
  <c r="D1080" i="12" s="1"/>
  <c r="F1080" i="12" a="1"/>
  <c r="F1080" i="12" s="1"/>
  <c r="G1080" i="12" a="1"/>
  <c r="G1080" i="12" s="1"/>
  <c r="H1080" i="12" a="1"/>
  <c r="H1080" i="12" s="1"/>
  <c r="J1080" i="12" a="1"/>
  <c r="J1080" i="12" s="1"/>
  <c r="E259" i="12"/>
  <c r="E769" i="12" s="1"/>
  <c r="F259" i="12"/>
  <c r="F769" i="12" s="1"/>
  <c r="G259" i="12"/>
  <c r="G769" i="12" s="1"/>
  <c r="H259" i="12"/>
  <c r="H769" i="12" s="1"/>
  <c r="I259" i="12"/>
  <c r="I769" i="12" s="1"/>
  <c r="J259" i="12"/>
  <c r="J769" i="12" s="1"/>
  <c r="K259" i="12"/>
  <c r="K769" i="12" s="1"/>
  <c r="B1081" i="12" a="1"/>
  <c r="B1081" i="12" s="1"/>
  <c r="C1081" i="12" a="1"/>
  <c r="C1081" i="12" s="1"/>
  <c r="D1081" i="12" a="1"/>
  <c r="D1081" i="12" s="1"/>
  <c r="E1081" i="12" a="1"/>
  <c r="E1081" i="12" s="1"/>
  <c r="F1081" i="12" a="1"/>
  <c r="F1081" i="12" s="1"/>
  <c r="G1081" i="12" a="1"/>
  <c r="G1081" i="12" s="1"/>
  <c r="H1081" i="12" a="1"/>
  <c r="H1081" i="12" s="1"/>
  <c r="I1081" i="12" a="1"/>
  <c r="I1081" i="12" s="1"/>
  <c r="J1081" i="12" a="1"/>
  <c r="J1081" i="12" s="1"/>
  <c r="K1081" i="12" a="1"/>
  <c r="K1081" i="12" s="1"/>
  <c r="E260" i="12"/>
  <c r="E770" i="12" s="1"/>
  <c r="F260" i="12"/>
  <c r="F770" i="12" s="1"/>
  <c r="G260" i="12"/>
  <c r="G770" i="12" s="1"/>
  <c r="H260" i="12"/>
  <c r="H770" i="12" s="1"/>
  <c r="I260" i="12"/>
  <c r="I770" i="12" s="1"/>
  <c r="J260" i="12"/>
  <c r="J770" i="12" s="1"/>
  <c r="K260" i="12"/>
  <c r="K770" i="12" s="1"/>
  <c r="B1082" i="12" a="1"/>
  <c r="B1082" i="12" s="1"/>
  <c r="C1082" i="12" a="1"/>
  <c r="C1082" i="12" s="1"/>
  <c r="D1082" i="12" a="1"/>
  <c r="D1082" i="12" s="1"/>
  <c r="E1082" i="12" a="1"/>
  <c r="E1082" i="12" s="1"/>
  <c r="F1082" i="12" a="1"/>
  <c r="F1082" i="12" s="1"/>
  <c r="G1082" i="12" a="1"/>
  <c r="G1082" i="12" s="1"/>
  <c r="H1082" i="12" a="1"/>
  <c r="H1082" i="12" s="1"/>
  <c r="I1082" i="12" a="1"/>
  <c r="I1082" i="12" s="1"/>
  <c r="J1082" i="12" a="1"/>
  <c r="J1082" i="12" s="1"/>
  <c r="E261" i="12"/>
  <c r="E771" i="12" s="1"/>
  <c r="F261" i="12"/>
  <c r="F771" i="12" s="1"/>
  <c r="G261" i="12"/>
  <c r="G771" i="12" s="1"/>
  <c r="H261" i="12"/>
  <c r="H771" i="12" s="1"/>
  <c r="I261" i="12"/>
  <c r="I771" i="12" s="1"/>
  <c r="J261" i="12"/>
  <c r="J771" i="12" s="1"/>
  <c r="K261" i="12"/>
  <c r="K771" i="12" s="1"/>
  <c r="B1083" i="12" a="1"/>
  <c r="B1083" i="12" s="1"/>
  <c r="C1083" i="12" a="1"/>
  <c r="C1083" i="12" s="1"/>
  <c r="D1083" i="12" a="1"/>
  <c r="D1083" i="12" s="1"/>
  <c r="E1083" i="12" a="1"/>
  <c r="E1083" i="12" s="1"/>
  <c r="F1083" i="12" a="1"/>
  <c r="F1083" i="12" s="1"/>
  <c r="G1083" i="12" a="1"/>
  <c r="G1083" i="12" s="1"/>
  <c r="H1083" i="12" a="1"/>
  <c r="H1083" i="12" s="1"/>
  <c r="J1083" i="12" a="1"/>
  <c r="J1083" i="12" s="1"/>
  <c r="K1083" i="12" a="1"/>
  <c r="K1083" i="12" s="1"/>
  <c r="E262" i="12"/>
  <c r="E772" i="12" s="1"/>
  <c r="G262" i="12"/>
  <c r="G772" i="12" s="1"/>
  <c r="I262" i="12"/>
  <c r="I772" i="12" s="1"/>
  <c r="K262" i="12"/>
  <c r="K772" i="12" s="1"/>
  <c r="C1084" i="12" a="1"/>
  <c r="C1084" i="12" s="1"/>
  <c r="E1084" i="12" a="1"/>
  <c r="E1084" i="12" s="1"/>
  <c r="G1084" i="12" a="1"/>
  <c r="G1084" i="12" s="1"/>
  <c r="I1084" i="12" a="1"/>
  <c r="I1084" i="12" s="1"/>
  <c r="K1084" i="12" a="1"/>
  <c r="K1084" i="12" s="1"/>
  <c r="E263" i="12"/>
  <c r="E773" i="12" s="1"/>
  <c r="F263" i="12"/>
  <c r="F773" i="12" s="1"/>
  <c r="G263" i="12"/>
  <c r="G773" i="12" s="1"/>
  <c r="H263" i="12"/>
  <c r="H773" i="12" s="1"/>
  <c r="I263" i="12"/>
  <c r="I773" i="12" s="1"/>
  <c r="J263" i="12"/>
  <c r="J773" i="12" s="1"/>
  <c r="K263" i="12"/>
  <c r="K773" i="12" s="1"/>
  <c r="B1085" i="12" a="1"/>
  <c r="B1085" i="12" s="1"/>
  <c r="C1085" i="12" a="1"/>
  <c r="C1085" i="12" s="1"/>
  <c r="D1085" i="12" a="1"/>
  <c r="D1085" i="12" s="1"/>
  <c r="E1085" i="12" a="1"/>
  <c r="E1085" i="12" s="1"/>
  <c r="F1085" i="12" a="1"/>
  <c r="F1085" i="12" s="1"/>
  <c r="G1085" i="12" a="1"/>
  <c r="G1085" i="12" s="1"/>
  <c r="H1085" i="12" a="1"/>
  <c r="H1085" i="12" s="1"/>
  <c r="I1085" i="12" a="1"/>
  <c r="I1085" i="12" s="1"/>
  <c r="J1085" i="12" a="1"/>
  <c r="J1085" i="12" s="1"/>
  <c r="E264" i="12"/>
  <c r="E774" i="12" s="1"/>
  <c r="F264" i="12"/>
  <c r="F774" i="12" s="1"/>
  <c r="H264" i="12"/>
  <c r="H774" i="12" s="1"/>
  <c r="I264" i="12"/>
  <c r="I774" i="12" s="1"/>
  <c r="J264" i="12"/>
  <c r="J774" i="12" s="1"/>
  <c r="K264" i="12"/>
  <c r="K774" i="12" s="1"/>
  <c r="B1086" i="12" a="1"/>
  <c r="B1086" i="12" s="1"/>
  <c r="C1086" i="12" a="1"/>
  <c r="C1086" i="12" s="1"/>
  <c r="D1086" i="12" a="1"/>
  <c r="D1086" i="12" s="1"/>
  <c r="E1086" i="12" a="1"/>
  <c r="E1086" i="12" s="1"/>
  <c r="F1086" i="12" a="1"/>
  <c r="F1086" i="12" s="1"/>
  <c r="H1086" i="12" a="1"/>
  <c r="H1086" i="12" s="1"/>
  <c r="I1086" i="12" a="1"/>
  <c r="I1086" i="12" s="1"/>
  <c r="J1086" i="12" a="1"/>
  <c r="J1086" i="12" s="1"/>
  <c r="K1086" i="12" a="1"/>
  <c r="K1086" i="12" s="1"/>
  <c r="E265" i="12"/>
  <c r="E775" i="12" s="1"/>
  <c r="F265" i="12"/>
  <c r="F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H1087" i="12" a="1"/>
  <c r="H1087" i="12" s="1"/>
  <c r="I1087" i="12" a="1"/>
  <c r="I1087" i="12" s="1"/>
  <c r="J1087" i="12" a="1"/>
  <c r="J1087" i="12" s="1"/>
  <c r="E266" i="12"/>
  <c r="E776" i="12" s="1"/>
  <c r="F266" i="12"/>
  <c r="F776" i="12" s="1"/>
  <c r="G266" i="12"/>
  <c r="G776" i="12" s="1"/>
  <c r="H266" i="12"/>
  <c r="H776" i="12" s="1"/>
  <c r="I266" i="12"/>
  <c r="I776" i="12" s="1"/>
  <c r="J266" i="12"/>
  <c r="J776" i="12" s="1"/>
  <c r="K266" i="12"/>
  <c r="K776" i="12" s="1"/>
  <c r="C1088" i="12" a="1"/>
  <c r="C1088" i="12" s="1"/>
  <c r="D1088" i="12" a="1"/>
  <c r="D1088" i="12" s="1"/>
  <c r="E1088" i="12" a="1"/>
  <c r="E1088" i="12" s="1"/>
  <c r="F1088" i="12" a="1"/>
  <c r="F1088" i="12" s="1"/>
  <c r="G1088" i="12" a="1"/>
  <c r="G1088" i="12" s="1"/>
  <c r="H1088" i="12" a="1"/>
  <c r="H1088" i="12" s="1"/>
  <c r="I1088" i="12" a="1"/>
  <c r="I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E268" i="12"/>
  <c r="E778" i="12" s="1"/>
  <c r="F268" i="12"/>
  <c r="F778" i="12" s="1"/>
  <c r="G268" i="12"/>
  <c r="G778" i="12" s="1"/>
  <c r="H268" i="12"/>
  <c r="H778" i="12" s="1"/>
  <c r="I268" i="12"/>
  <c r="I778" i="12" s="1"/>
  <c r="J268" i="12"/>
  <c r="J778" i="12" s="1"/>
  <c r="K268" i="12"/>
  <c r="K778" i="12" s="1"/>
  <c r="B1090" i="12" a="1"/>
  <c r="B1090" i="12" s="1"/>
  <c r="D1090" i="12" a="1"/>
  <c r="D1090" i="12" s="1"/>
  <c r="E1090" i="12" a="1"/>
  <c r="E1090" i="12" s="1"/>
  <c r="F1090" i="12" a="1"/>
  <c r="F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J1091" i="12" a="1"/>
  <c r="J1091" i="12" s="1"/>
  <c r="K1091" i="12" a="1"/>
  <c r="K1091" i="12" s="1"/>
  <c r="E270" i="12"/>
  <c r="E780" i="12" s="1"/>
  <c r="F270" i="12"/>
  <c r="F780" i="12" s="1"/>
  <c r="G270" i="12"/>
  <c r="G780" i="12" s="1"/>
  <c r="H270" i="12"/>
  <c r="H780" i="12" s="1"/>
  <c r="I270" i="12"/>
  <c r="I780" i="12" s="1"/>
  <c r="J270" i="12"/>
  <c r="J780" i="12" s="1"/>
  <c r="K270" i="12"/>
  <c r="K780" i="12" s="1"/>
  <c r="B1092" i="12" a="1"/>
  <c r="B1092" i="12" s="1"/>
  <c r="C1092" i="12" a="1"/>
  <c r="C1092" i="12" s="1"/>
  <c r="D1092" i="12" a="1"/>
  <c r="D1092" i="12" s="1"/>
  <c r="E1092" i="12" a="1"/>
  <c r="E1092" i="12" s="1"/>
  <c r="F1092" i="12" a="1"/>
  <c r="F1092" i="12" s="1"/>
  <c r="G1092" i="12" a="1"/>
  <c r="G1092" i="12" s="1"/>
  <c r="H1092" i="12" a="1"/>
  <c r="H1092" i="12" s="1"/>
  <c r="I1092" i="12" a="1"/>
  <c r="I1092" i="12" s="1"/>
  <c r="J1092" i="12" a="1"/>
  <c r="J1092" i="12" s="1"/>
  <c r="K1092" i="12" a="1"/>
  <c r="K1092" i="12" s="1"/>
  <c r="E271" i="12"/>
  <c r="E781" i="12" s="1"/>
  <c r="F271" i="12"/>
  <c r="F781" i="12" s="1"/>
  <c r="G271" i="12"/>
  <c r="G781" i="12" s="1"/>
  <c r="H271" i="12"/>
  <c r="H781" i="12" s="1"/>
  <c r="I271" i="12"/>
  <c r="I781" i="12" s="1"/>
  <c r="J271" i="12"/>
  <c r="J781" i="12" s="1"/>
  <c r="K271" i="12"/>
  <c r="K781" i="12" s="1"/>
  <c r="B1093" i="12" a="1"/>
  <c r="B1093" i="12" s="1"/>
  <c r="C1093" i="12" a="1"/>
  <c r="C1093" i="12" s="1"/>
  <c r="D1093" i="12" a="1"/>
  <c r="D1093" i="12" s="1"/>
  <c r="E1093" i="12" a="1"/>
  <c r="E1093" i="12" s="1"/>
  <c r="F1093" i="12" a="1"/>
  <c r="F1093" i="12" s="1"/>
  <c r="G1093" i="12" a="1"/>
  <c r="G1093" i="12" s="1"/>
  <c r="H1093" i="12" a="1"/>
  <c r="H1093" i="12" s="1"/>
  <c r="I1093" i="12" a="1"/>
  <c r="I1093" i="12" s="1"/>
  <c r="J1093" i="12" a="1"/>
  <c r="J1093" i="12" s="1"/>
  <c r="K1093" i="12" a="1"/>
  <c r="K1093" i="12" s="1"/>
  <c r="E272" i="12"/>
  <c r="E782" i="12" s="1"/>
  <c r="F272" i="12"/>
  <c r="F782" i="12" s="1"/>
  <c r="G272" i="12"/>
  <c r="G782" i="12" s="1"/>
  <c r="H272" i="12"/>
  <c r="H782" i="12" s="1"/>
  <c r="I272" i="12"/>
  <c r="I782" i="12" s="1"/>
  <c r="J272" i="12"/>
  <c r="J782" i="12" s="1"/>
  <c r="K272" i="12"/>
  <c r="K782" i="12" s="1"/>
  <c r="B1094" i="12" a="1"/>
  <c r="B1094"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E273" i="12"/>
  <c r="E783" i="12" s="1"/>
  <c r="F273" i="12"/>
  <c r="F783" i="12" s="1"/>
  <c r="G273" i="12"/>
  <c r="G783" i="12" s="1"/>
  <c r="I273" i="12"/>
  <c r="I783" i="12" s="1"/>
  <c r="J273" i="12"/>
  <c r="J783" i="12" s="1"/>
  <c r="K273" i="12"/>
  <c r="K783" i="12" s="1"/>
  <c r="B1095" i="12" a="1"/>
  <c r="B1095" i="12" s="1"/>
  <c r="C1095" i="12" a="1"/>
  <c r="C1095" i="12" s="1"/>
  <c r="D1095" i="12" a="1"/>
  <c r="D1095" i="12" s="1"/>
  <c r="E1095" i="12" a="1"/>
  <c r="E1095" i="12" s="1"/>
  <c r="F1095" i="12" a="1"/>
  <c r="F1095" i="12" s="1"/>
  <c r="G1095" i="12" a="1"/>
  <c r="G1095" i="12" s="1"/>
  <c r="H1095" i="12" a="1"/>
  <c r="H1095" i="12" s="1"/>
  <c r="I1095" i="12" a="1"/>
  <c r="I1095" i="12" s="1"/>
  <c r="J1095" i="12" a="1"/>
  <c r="J1095" i="12" s="1"/>
  <c r="K1095" i="12" a="1"/>
  <c r="K1095" i="12" s="1"/>
  <c r="E274" i="12"/>
  <c r="E784" i="12" s="1"/>
  <c r="F274" i="12"/>
  <c r="F784" i="12" s="1"/>
  <c r="G274" i="12"/>
  <c r="G784" i="12" s="1"/>
  <c r="H274" i="12"/>
  <c r="H784" i="12" s="1"/>
  <c r="I274" i="12"/>
  <c r="I784" i="12" s="1"/>
  <c r="J274" i="12"/>
  <c r="J784" i="12" s="1"/>
  <c r="K274" i="12"/>
  <c r="K784" i="12" s="1"/>
  <c r="B1096" i="12" a="1"/>
  <c r="B1096" i="12" s="1"/>
  <c r="C1096" i="12" a="1"/>
  <c r="C1096" i="12" s="1"/>
  <c r="D1096" i="12" a="1"/>
  <c r="D1096" i="12" s="1"/>
  <c r="E1096" i="12" a="1"/>
  <c r="E1096" i="12" s="1"/>
  <c r="F1096" i="12" a="1"/>
  <c r="F1096" i="12" s="1"/>
  <c r="G1096" i="12" a="1"/>
  <c r="G1096" i="12" s="1"/>
  <c r="H1096" i="12" a="1"/>
  <c r="H1096" i="12" s="1"/>
  <c r="I1096" i="12" a="1"/>
  <c r="I1096" i="12" s="1"/>
  <c r="J1096" i="12" a="1"/>
  <c r="J1096" i="12" s="1"/>
  <c r="K1096" i="12" a="1"/>
  <c r="K1096" i="12" s="1"/>
  <c r="E275" i="12"/>
  <c r="E785" i="12" s="1"/>
  <c r="F275" i="12"/>
  <c r="F785" i="12" s="1"/>
  <c r="G275" i="12"/>
  <c r="G785" i="12" s="1"/>
  <c r="H275" i="12"/>
  <c r="H785" i="12" s="1"/>
  <c r="I275" i="12"/>
  <c r="I785" i="12" s="1"/>
  <c r="J275" i="12"/>
  <c r="J785" i="12" s="1"/>
  <c r="K275" i="12"/>
  <c r="K785" i="12" s="1"/>
  <c r="B1097" i="12" a="1"/>
  <c r="B1097" i="12" s="1"/>
  <c r="C1097" i="12" a="1"/>
  <c r="C1097" i="12" s="1"/>
  <c r="E1097" i="12" a="1"/>
  <c r="E1097" i="12" s="1"/>
  <c r="F1097" i="12" a="1"/>
  <c r="F1097" i="12" s="1"/>
  <c r="G1097" i="12" a="1"/>
  <c r="G1097" i="12" s="1"/>
  <c r="H1097" i="12" a="1"/>
  <c r="H1097" i="12" s="1"/>
  <c r="I1097" i="12" a="1"/>
  <c r="I1097" i="12" s="1"/>
  <c r="J1097" i="12" a="1"/>
  <c r="J1097" i="12" s="1"/>
  <c r="K1097" i="12" a="1"/>
  <c r="K1097" i="12" s="1"/>
  <c r="E276" i="12"/>
  <c r="E786" i="12" s="1"/>
  <c r="F276" i="12"/>
  <c r="F786" i="12" s="1"/>
  <c r="G276" i="12"/>
  <c r="G786" i="12" s="1"/>
  <c r="H276" i="12"/>
  <c r="H786" i="12" s="1"/>
  <c r="I276" i="12"/>
  <c r="I786" i="12" s="1"/>
  <c r="J276" i="12"/>
  <c r="J786" i="12" s="1"/>
  <c r="K276" i="12"/>
  <c r="K786" i="12" s="1"/>
  <c r="B1098" i="12" a="1"/>
  <c r="B1098" i="12" s="1"/>
  <c r="D1098" i="12" a="1"/>
  <c r="D1098" i="12" s="1"/>
  <c r="E1098" i="12" a="1"/>
  <c r="E1098" i="12" s="1"/>
  <c r="F1098" i="12" a="1"/>
  <c r="F1098" i="12" s="1"/>
  <c r="G1098" i="12" a="1"/>
  <c r="G1098" i="12" s="1"/>
  <c r="H1098" i="12" a="1"/>
  <c r="H1098" i="12" s="1"/>
  <c r="I1098" i="12" a="1"/>
  <c r="I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C1100" i="12" a="1"/>
  <c r="C1100" i="12" s="1"/>
  <c r="D1100" i="12" a="1"/>
  <c r="D1100" i="12" s="1"/>
  <c r="E1100" i="12" a="1"/>
  <c r="E1100" i="12" s="1"/>
  <c r="F1100" i="12" a="1"/>
  <c r="F1100" i="12" s="1"/>
  <c r="G1100" i="12" a="1"/>
  <c r="G1100" i="12" s="1"/>
  <c r="H1100" i="12" a="1"/>
  <c r="H1100" i="12" s="1"/>
  <c r="I1100" i="12" a="1"/>
  <c r="I1100" i="12" s="1"/>
  <c r="J1100" i="12" a="1"/>
  <c r="J1100" i="12" s="1"/>
  <c r="K1100" i="12" a="1"/>
  <c r="K1100" i="12" s="1"/>
  <c r="E279" i="12"/>
  <c r="E789" i="12" s="1"/>
  <c r="F279" i="12"/>
  <c r="F789" i="12" s="1"/>
  <c r="G279" i="12"/>
  <c r="G789" i="12" s="1"/>
  <c r="H279" i="12"/>
  <c r="H789" i="12" s="1"/>
  <c r="I279" i="12"/>
  <c r="I789" i="12" s="1"/>
  <c r="J279" i="12"/>
  <c r="J789" i="12" s="1"/>
  <c r="K279" i="12"/>
  <c r="K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E280" i="12"/>
  <c r="E790" i="12" s="1"/>
  <c r="F280" i="12"/>
  <c r="F790" i="12" s="1"/>
  <c r="H280" i="12"/>
  <c r="H790" i="12" s="1"/>
  <c r="I280" i="12"/>
  <c r="I790" i="12" s="1"/>
  <c r="J280" i="12"/>
  <c r="J790" i="12" s="1"/>
  <c r="K280" i="12"/>
  <c r="K790" i="12" s="1"/>
  <c r="B1102" i="12" a="1"/>
  <c r="B1102" i="12" s="1"/>
  <c r="C1102" i="12" a="1"/>
  <c r="C1102" i="12" s="1"/>
  <c r="D1102" i="12" a="1"/>
  <c r="D1102" i="12" s="1"/>
  <c r="E1102" i="12" a="1"/>
  <c r="E1102" i="12" s="1"/>
  <c r="F1102" i="12" a="1"/>
  <c r="F1102" i="12" s="1"/>
  <c r="G1102" i="12" a="1"/>
  <c r="G1102" i="12" s="1"/>
  <c r="H1102" i="12" a="1"/>
  <c r="H1102" i="12" s="1"/>
  <c r="I1102" i="12" a="1"/>
  <c r="I1102" i="12" s="1"/>
  <c r="J1102" i="12" a="1"/>
  <c r="J1102" i="12" s="1"/>
  <c r="K1102" i="12" a="1"/>
  <c r="K1102" i="12" s="1"/>
  <c r="E281" i="12"/>
  <c r="E791" i="12" s="1"/>
  <c r="G281" i="12"/>
  <c r="G791" i="12" s="1"/>
  <c r="H281" i="12"/>
  <c r="H791" i="12" s="1"/>
  <c r="I281" i="12"/>
  <c r="I791" i="12" s="1"/>
  <c r="J281" i="12"/>
  <c r="J791" i="12" s="1"/>
  <c r="K281" i="12"/>
  <c r="K791" i="12" s="1"/>
  <c r="B1103" i="12" a="1"/>
  <c r="B1103" i="12" s="1"/>
  <c r="C1103" i="12" a="1"/>
  <c r="C1103" i="12" s="1"/>
  <c r="D1103" i="12" a="1"/>
  <c r="D1103" i="12" s="1"/>
  <c r="E1103" i="12" a="1"/>
  <c r="E1103" i="12" s="1"/>
  <c r="F1103" i="12" a="1"/>
  <c r="F1103" i="12" s="1"/>
  <c r="G1103" i="12" a="1"/>
  <c r="G1103" i="12" s="1"/>
  <c r="H1103" i="12" a="1"/>
  <c r="H1103" i="12" s="1"/>
  <c r="I1103" i="12" a="1"/>
  <c r="I1103" i="12" s="1"/>
  <c r="J1103" i="12" a="1"/>
  <c r="J1103" i="12" s="1"/>
  <c r="K1103" i="12" a="1"/>
  <c r="K1103" i="12" s="1"/>
  <c r="E282" i="12"/>
  <c r="E792" i="12" s="1"/>
  <c r="F282" i="12"/>
  <c r="F792" i="12" s="1"/>
  <c r="G282" i="12"/>
  <c r="G792" i="12" s="1"/>
  <c r="H282" i="12"/>
  <c r="H792" i="12" s="1"/>
  <c r="I282" i="12"/>
  <c r="I792" i="12" s="1"/>
  <c r="J282" i="12"/>
  <c r="J792" i="12" s="1"/>
  <c r="K282" i="12"/>
  <c r="K792" i="12" s="1"/>
  <c r="B1104" i="12" a="1"/>
  <c r="B1104" i="12" s="1"/>
  <c r="C1104" i="12" a="1"/>
  <c r="C1104" i="12" s="1"/>
  <c r="D1104" i="12" a="1"/>
  <c r="D1104" i="12" s="1"/>
  <c r="E1104" i="12" a="1"/>
  <c r="E1104" i="12" s="1"/>
  <c r="F1104" i="12" a="1"/>
  <c r="F1104" i="12" s="1"/>
  <c r="G1104" i="12" a="1"/>
  <c r="G1104" i="12" s="1"/>
  <c r="H1104" i="12" a="1"/>
  <c r="H1104" i="12" s="1"/>
  <c r="I1104" i="12" a="1"/>
  <c r="I1104" i="12" s="1"/>
  <c r="J1104" i="12" a="1"/>
  <c r="J1104" i="12" s="1"/>
  <c r="K1104" i="12" a="1"/>
  <c r="K1104" i="12" s="1"/>
  <c r="E283" i="12"/>
  <c r="E793" i="12" s="1"/>
  <c r="F283" i="12"/>
  <c r="F793" i="12" s="1"/>
  <c r="G283" i="12"/>
  <c r="G793" i="12" s="1"/>
  <c r="H283" i="12"/>
  <c r="H793" i="12" s="1"/>
  <c r="I283" i="12"/>
  <c r="I793" i="12" s="1"/>
  <c r="J283" i="12"/>
  <c r="J793" i="12" s="1"/>
  <c r="K283" i="12"/>
  <c r="K793" i="12" s="1"/>
  <c r="B1105" i="12" a="1"/>
  <c r="B1105" i="12" s="1"/>
  <c r="C1105" i="12" a="1"/>
  <c r="C1105" i="12" s="1"/>
  <c r="D1105" i="12" a="1"/>
  <c r="D1105" i="12" s="1"/>
  <c r="E1105" i="12" a="1"/>
  <c r="E1105" i="12" s="1"/>
  <c r="F1105" i="12" a="1"/>
  <c r="F1105" i="12" s="1"/>
  <c r="G1105" i="12" a="1"/>
  <c r="G1105" i="12" s="1"/>
  <c r="H1105" i="12" a="1"/>
  <c r="H1105" i="12" s="1"/>
  <c r="I1105" i="12" a="1"/>
  <c r="I1105" i="12" s="1"/>
  <c r="J1105" i="12" a="1"/>
  <c r="J1105" i="12" s="1"/>
  <c r="K1105" i="12" a="1"/>
  <c r="K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I1106" i="12" a="1"/>
  <c r="I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E290" i="12"/>
  <c r="E800" i="12" s="1"/>
  <c r="F290" i="12"/>
  <c r="F800" i="12" s="1"/>
  <c r="G290" i="12"/>
  <c r="G800" i="12" s="1"/>
  <c r="H290" i="12"/>
  <c r="H800" i="12" s="1"/>
  <c r="I290" i="12"/>
  <c r="I800" i="12" s="1"/>
  <c r="J290" i="12"/>
  <c r="J800" i="12" s="1"/>
  <c r="K290" i="12"/>
  <c r="K800" i="12" s="1"/>
  <c r="B1112" i="12" a="1"/>
  <c r="B1112" i="12" s="1"/>
  <c r="C1112" i="12" a="1"/>
  <c r="C1112" i="12" s="1"/>
  <c r="D1112" i="12" a="1"/>
  <c r="D1112" i="12" s="1"/>
  <c r="E1112" i="12" a="1"/>
  <c r="E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F292" i="12"/>
  <c r="F802" i="12" s="1"/>
  <c r="G292" i="12"/>
  <c r="G802" i="12" s="1"/>
  <c r="H292" i="12"/>
  <c r="H802" i="12" s="1"/>
  <c r="I292" i="12"/>
  <c r="I802" i="12" s="1"/>
  <c r="J292" i="12"/>
  <c r="J802" i="12" s="1"/>
  <c r="K292" i="12"/>
  <c r="K802" i="12" s="1"/>
  <c r="B1114" i="12" a="1"/>
  <c r="B1114" i="12" s="1"/>
  <c r="C1114" i="12" a="1"/>
  <c r="C1114" i="12" s="1"/>
  <c r="D1114" i="12" a="1"/>
  <c r="D1114" i="12" s="1"/>
  <c r="E1114" i="12" a="1"/>
  <c r="E1114" i="12" s="1"/>
  <c r="F1114" i="12" a="1"/>
  <c r="F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E294" i="12"/>
  <c r="E804" i="12" s="1"/>
  <c r="F294" i="12"/>
  <c r="F804" i="12" s="1"/>
  <c r="G294" i="12"/>
  <c r="G804" i="12" s="1"/>
  <c r="H294" i="12"/>
  <c r="H804" i="12" s="1"/>
  <c r="I294" i="12"/>
  <c r="I804" i="12" s="1"/>
  <c r="J294" i="12"/>
  <c r="J804" i="12" s="1"/>
  <c r="K294" i="12"/>
  <c r="K804" i="12" s="1"/>
  <c r="B1116" i="12" a="1"/>
  <c r="B1116" i="12" s="1"/>
  <c r="C1116" i="12" a="1"/>
  <c r="C1116" i="12" s="1"/>
  <c r="D1116" i="12" a="1"/>
  <c r="D1116" i="12" s="1"/>
  <c r="E1116" i="12" a="1"/>
  <c r="E1116" i="12" s="1"/>
  <c r="F1116" i="12" a="1"/>
  <c r="F1116" i="12" s="1"/>
  <c r="G1116" i="12" a="1"/>
  <c r="G1116" i="12" s="1"/>
  <c r="H1116" i="12" a="1"/>
  <c r="H1116" i="12" s="1"/>
  <c r="I1116" i="12" a="1"/>
  <c r="I1116" i="12" s="1"/>
  <c r="J1116" i="12" a="1"/>
  <c r="J1116" i="12" s="1"/>
  <c r="K1116" i="12" a="1"/>
  <c r="K1116" i="12" s="1"/>
  <c r="E295" i="12"/>
  <c r="E805" i="12" s="1"/>
  <c r="F295" i="12"/>
  <c r="F805" i="12" s="1"/>
  <c r="G295" i="12"/>
  <c r="G805" i="12" s="1"/>
  <c r="H295" i="12"/>
  <c r="H805" i="12" s="1"/>
  <c r="I295" i="12"/>
  <c r="I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I1117" i="12" a="1"/>
  <c r="I1117" i="12" s="1"/>
  <c r="J1117" i="12" a="1"/>
  <c r="J1117" i="12" s="1"/>
  <c r="K1117" i="12" a="1"/>
  <c r="K1117" i="12" s="1"/>
  <c r="E296" i="12"/>
  <c r="E806" i="12" s="1"/>
  <c r="F296" i="12"/>
  <c r="F806" i="12" s="1"/>
  <c r="G296" i="12"/>
  <c r="G806" i="12" s="1"/>
  <c r="H296" i="12"/>
  <c r="H806" i="12" s="1"/>
  <c r="I296" i="12"/>
  <c r="I806" i="12" s="1"/>
  <c r="J296" i="12"/>
  <c r="J806" i="12" s="1"/>
  <c r="K296" i="12"/>
  <c r="K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K1118" i="12" a="1"/>
  <c r="K1118" i="12" s="1"/>
  <c r="E297" i="12"/>
  <c r="E807" i="12" s="1"/>
  <c r="F297" i="12"/>
  <c r="F807" i="12" s="1"/>
  <c r="G297" i="12"/>
  <c r="G807" i="12" s="1"/>
  <c r="H297" i="12"/>
  <c r="H807" i="12" s="1"/>
  <c r="I297" i="12"/>
  <c r="I807" i="12" s="1"/>
  <c r="J297" i="12"/>
  <c r="J807" i="12" s="1"/>
  <c r="K297" i="12"/>
  <c r="K807" i="12" s="1"/>
  <c r="B1119" i="12" a="1"/>
  <c r="B1119" i="12" s="1"/>
  <c r="C1119" i="12" a="1"/>
  <c r="C1119" i="12" s="1"/>
  <c r="D1119" i="12" a="1"/>
  <c r="D1119" i="12" s="1"/>
  <c r="E1119" i="12" a="1"/>
  <c r="E1119" i="12" s="1"/>
  <c r="F1119" i="12" a="1"/>
  <c r="F1119" i="12" s="1"/>
  <c r="G1119" i="12" a="1"/>
  <c r="G1119" i="12" s="1"/>
  <c r="H1119" i="12" a="1"/>
  <c r="H1119" i="12" s="1"/>
  <c r="I1119" i="12" a="1"/>
  <c r="I1119" i="12" s="1"/>
  <c r="J1119" i="12" a="1"/>
  <c r="J1119" i="12" s="1"/>
  <c r="K1119" i="12" a="1"/>
  <c r="K1119" i="12" s="1"/>
  <c r="E298" i="12"/>
  <c r="E808" i="12" s="1"/>
  <c r="F298" i="12"/>
  <c r="F808" i="12" s="1"/>
  <c r="G298" i="12"/>
  <c r="G808" i="12" s="1"/>
  <c r="H298" i="12"/>
  <c r="H808" i="12" s="1"/>
  <c r="I298" i="12"/>
  <c r="I808" i="12" s="1"/>
  <c r="J298" i="12"/>
  <c r="J808" i="12" s="1"/>
  <c r="K298" i="12"/>
  <c r="K808" i="12" s="1"/>
  <c r="B1120" i="12" a="1"/>
  <c r="B1120" i="12" s="1"/>
  <c r="C1120" i="12" a="1"/>
  <c r="C1120" i="12" s="1"/>
  <c r="D1120" i="12" a="1"/>
  <c r="D1120" i="12" s="1"/>
  <c r="E1120" i="12" a="1"/>
  <c r="E1120" i="12" s="1"/>
  <c r="F1120" i="12" a="1"/>
  <c r="F1120" i="12" s="1"/>
  <c r="G1120" i="12" a="1"/>
  <c r="G1120" i="12" s="1"/>
  <c r="H1120" i="12" a="1"/>
  <c r="H1120" i="12" s="1"/>
  <c r="I1120" i="12" a="1"/>
  <c r="I1120" i="12" s="1"/>
  <c r="J1120" i="12" a="1"/>
  <c r="J1120" i="12" s="1"/>
  <c r="K1120" i="12" a="1"/>
  <c r="K1120" i="12" s="1"/>
  <c r="E299" i="12"/>
  <c r="E809" i="12" s="1"/>
  <c r="F299" i="12"/>
  <c r="F809" i="12" s="1"/>
  <c r="G299" i="12"/>
  <c r="G809" i="12" s="1"/>
  <c r="H299" i="12"/>
  <c r="H809" i="12" s="1"/>
  <c r="I299" i="12"/>
  <c r="I809" i="12" s="1"/>
  <c r="J299" i="12"/>
  <c r="J809" i="12" s="1"/>
  <c r="K299" i="12"/>
  <c r="K809" i="12" s="1"/>
  <c r="B1121" i="12" a="1"/>
  <c r="B1121" i="12" s="1"/>
  <c r="C1121" i="12" a="1"/>
  <c r="C1121" i="12" s="1"/>
  <c r="D1121" i="12" a="1"/>
  <c r="D1121" i="12" s="1"/>
  <c r="E1121" i="12" a="1"/>
  <c r="E1121" i="12" s="1"/>
  <c r="F1121" i="12" a="1"/>
  <c r="F1121" i="12" s="1"/>
  <c r="G1121" i="12" a="1"/>
  <c r="G1121" i="12" s="1"/>
  <c r="H1121" i="12" a="1"/>
  <c r="H1121" i="12" s="1"/>
  <c r="I1121" i="12" a="1"/>
  <c r="I1121" i="12" s="1"/>
  <c r="J1121" i="12" a="1"/>
  <c r="J1121" i="12" s="1"/>
  <c r="K1121" i="12" a="1"/>
  <c r="K1121" i="12" s="1"/>
  <c r="E300" i="12"/>
  <c r="E810" i="12" s="1"/>
  <c r="F300" i="12"/>
  <c r="F810" i="12" s="1"/>
  <c r="G300" i="12"/>
  <c r="G810" i="12" s="1"/>
  <c r="H300" i="12"/>
  <c r="H810" i="12" s="1"/>
  <c r="I300" i="12"/>
  <c r="I810" i="12" s="1"/>
  <c r="J300" i="12"/>
  <c r="J810" i="12" s="1"/>
  <c r="K300" i="12"/>
  <c r="K810" i="12" s="1"/>
  <c r="B1122" i="12" a="1"/>
  <c r="B1122" i="12" s="1"/>
  <c r="C1122" i="12" a="1"/>
  <c r="C1122" i="12" s="1"/>
  <c r="D1122" i="12" a="1"/>
  <c r="D1122" i="12" s="1"/>
  <c r="E1122" i="12" a="1"/>
  <c r="E1122" i="12" s="1"/>
  <c r="F1122" i="12" a="1"/>
  <c r="F1122" i="12" s="1"/>
  <c r="G1122" i="12" a="1"/>
  <c r="G1122" i="12" s="1"/>
  <c r="H1122" i="12" a="1"/>
  <c r="H1122" i="12" s="1"/>
  <c r="I1122" i="12" a="1"/>
  <c r="I1122" i="12" s="1"/>
  <c r="J1122" i="12" a="1"/>
  <c r="J1122" i="12" s="1"/>
  <c r="K1122" i="12" a="1"/>
  <c r="K1122" i="12" s="1"/>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J302" i="12"/>
  <c r="J812" i="12" s="1"/>
  <c r="K302" i="12"/>
  <c r="K812" i="12" s="1"/>
  <c r="B1124" i="12" a="1"/>
  <c r="B1124" i="12" s="1"/>
  <c r="C1124" i="12" a="1"/>
  <c r="C1124" i="12" s="1"/>
  <c r="D1124" i="12" a="1"/>
  <c r="D1124" i="12" s="1"/>
  <c r="E1124" i="12" a="1"/>
  <c r="E1124" i="12" s="1"/>
  <c r="F1124" i="12" a="1"/>
  <c r="F1124" i="12" s="1"/>
  <c r="G1124" i="12" a="1"/>
  <c r="G1124" i="12" s="1"/>
  <c r="H1124" i="12" a="1"/>
  <c r="H1124" i="12" s="1"/>
  <c r="I1124" i="12" a="1"/>
  <c r="I1124" i="12" s="1"/>
  <c r="J1124" i="12" a="1"/>
  <c r="J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J304" i="12"/>
  <c r="J814" i="12" s="1"/>
  <c r="K304" i="12"/>
  <c r="K814" i="12" s="1"/>
  <c r="B1126" i="12" a="1"/>
  <c r="B1126" i="12" s="1"/>
  <c r="C1126" i="12" a="1"/>
  <c r="C1126" i="12" s="1"/>
  <c r="D1126" i="12" a="1"/>
  <c r="D1126" i="12" s="1"/>
  <c r="E1126" i="12" a="1"/>
  <c r="E1126" i="12" s="1"/>
  <c r="F1126" i="12" a="1"/>
  <c r="F1126" i="12" s="1"/>
  <c r="G1126" i="12" a="1"/>
  <c r="G1126" i="12" s="1"/>
  <c r="H1126" i="12" a="1"/>
  <c r="H1126" i="12" s="1"/>
  <c r="J1126" i="12" a="1"/>
  <c r="J1126" i="12" s="1"/>
  <c r="K1126" i="12" a="1"/>
  <c r="K1126" i="12" s="1"/>
  <c r="B22" i="11"/>
  <c r="B23" i="11"/>
  <c r="B65" i="11" a="1"/>
  <c r="C65" i="11" a="1"/>
  <c r="D65" i="11" a="1"/>
  <c r="E65" i="11" a="1"/>
  <c r="F65" i="11" a="1"/>
  <c r="G65" i="11" a="1"/>
  <c r="H65" i="11" a="1"/>
  <c r="I65" i="11" a="1"/>
  <c r="J65" i="11" a="1"/>
  <c r="K65" i="11" a="1"/>
  <c r="B66" i="11" a="1"/>
  <c r="C66" i="11" a="1"/>
  <c r="D66" i="11" a="1"/>
  <c r="E66" i="11" a="1"/>
  <c r="F66" i="11" a="1"/>
  <c r="G66" i="11" a="1"/>
  <c r="H66" i="11" a="1"/>
  <c r="I66" i="11" a="1"/>
  <c r="J66" i="11" a="1"/>
  <c r="K66" i="11" a="1"/>
  <c r="B67" i="11" a="1"/>
  <c r="C67" i="11" a="1"/>
  <c r="D67" i="11" a="1"/>
  <c r="E67" i="11" a="1"/>
  <c r="F67" i="11" a="1"/>
  <c r="G67" i="11" a="1"/>
  <c r="H67" i="11" a="1"/>
  <c r="I67" i="11" a="1"/>
  <c r="J67" i="11" a="1"/>
  <c r="K67" i="11" a="1"/>
  <c r="B68" i="11" a="1"/>
  <c r="C68" i="11" a="1"/>
  <c r="D68" i="11" a="1"/>
  <c r="E68" i="11" a="1"/>
  <c r="F68" i="11" a="1"/>
  <c r="G68" i="11" a="1"/>
  <c r="H68" i="11" a="1"/>
  <c r="I68" i="11" a="1"/>
  <c r="J68" i="11" a="1"/>
  <c r="K68" i="11" a="1"/>
  <c r="B69" i="11" a="1"/>
  <c r="C69" i="11" a="1"/>
  <c r="D69" i="11" a="1"/>
  <c r="E69" i="11" a="1"/>
  <c r="F69" i="11" a="1"/>
  <c r="G69" i="11" a="1"/>
  <c r="H69" i="11" a="1"/>
  <c r="I69" i="11" a="1"/>
  <c r="J69" i="11" a="1"/>
  <c r="K69" i="11" a="1"/>
  <c r="B70" i="11" a="1"/>
  <c r="C70" i="11" a="1"/>
  <c r="D70" i="11" a="1"/>
  <c r="E70" i="11" a="1"/>
  <c r="F70" i="11" a="1"/>
  <c r="G70" i="11" a="1"/>
  <c r="H70" i="11" a="1"/>
  <c r="I70" i="11" a="1"/>
  <c r="J70" i="11" a="1"/>
  <c r="K70" i="11" a="1"/>
  <c r="B71" i="11" a="1"/>
  <c r="C71" i="11" a="1"/>
  <c r="D71" i="11" a="1"/>
  <c r="E71" i="11" a="1"/>
  <c r="F71" i="11" a="1"/>
  <c r="G71" i="11" a="1"/>
  <c r="H71" i="11" a="1"/>
  <c r="I71" i="11" a="1"/>
  <c r="J71" i="11" a="1"/>
  <c r="K71" i="11" a="1"/>
  <c r="B72" i="11" a="1"/>
  <c r="C72" i="11" a="1"/>
  <c r="D72" i="11" a="1"/>
  <c r="E72" i="11" a="1"/>
  <c r="F72" i="11" a="1"/>
  <c r="G72" i="11" a="1"/>
  <c r="H72" i="11" a="1"/>
  <c r="I72" i="11" a="1"/>
  <c r="J72" i="11" a="1"/>
  <c r="K72" i="11" a="1"/>
  <c r="B73" i="11" a="1"/>
  <c r="C73" i="11" a="1"/>
  <c r="D73" i="11" a="1"/>
  <c r="E73" i="11" a="1"/>
  <c r="F73" i="11" a="1"/>
  <c r="G73" i="11" a="1"/>
  <c r="H73" i="11" a="1"/>
  <c r="I73" i="11" a="1"/>
  <c r="J73" i="11" a="1"/>
  <c r="K73" i="11" a="1"/>
  <c r="C74" i="11" a="1"/>
  <c r="D74" i="11" a="1"/>
  <c r="E74" i="11" a="1"/>
  <c r="F74" i="11" a="1"/>
  <c r="G74" i="11" a="1"/>
  <c r="H74" i="11" a="1"/>
  <c r="I74" i="11" a="1"/>
  <c r="J74" i="11" a="1"/>
  <c r="K74" i="11" a="1"/>
  <c r="A328" i="11"/>
  <c r="B447" i="11"/>
  <c r="C448" i="11"/>
  <c r="D449" i="11"/>
  <c r="E450" i="11"/>
  <c r="F451" i="11"/>
  <c r="G452" i="11"/>
  <c r="H453" i="11"/>
  <c r="I454" i="11"/>
  <c r="K456" i="11"/>
  <c r="H500" i="11"/>
  <c r="I500" i="11"/>
  <c r="J500" i="11"/>
  <c r="K500" i="11"/>
  <c r="Y499" i="11"/>
  <c r="A659" i="11"/>
  <c r="M661" i="11" s="1"/>
  <c r="B659" i="11"/>
  <c r="C659" i="11"/>
  <c r="I662" i="11" s="1"/>
  <c r="D659" i="11"/>
  <c r="E659" i="11"/>
  <c r="F659" i="11"/>
  <c r="G659" i="11"/>
  <c r="G663" i="11" s="1"/>
  <c r="H659" i="11"/>
  <c r="I659" i="11"/>
  <c r="J659" i="11"/>
  <c r="J663" i="11" s="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CF2" i="1"/>
  <c r="CE2" i="1"/>
  <c r="CC2" i="1"/>
  <c r="CB2" i="1"/>
  <c r="CA2" i="1"/>
  <c r="BY2" i="1"/>
  <c r="BX2" i="1"/>
  <c r="BW2" i="1"/>
  <c r="BQ2" i="1"/>
  <c r="BP2" i="1"/>
  <c r="BO2" i="1"/>
  <c r="BL2" i="1"/>
  <c r="BK2" i="1"/>
  <c r="BI2" i="1"/>
  <c r="BH2" i="1"/>
  <c r="BG2" i="1"/>
  <c r="BE2" i="1"/>
  <c r="BD2" i="1"/>
  <c r="BC2" i="1"/>
  <c r="BA2" i="1"/>
  <c r="AZ2" i="1"/>
  <c r="AW2" i="1"/>
  <c r="AV2" i="1"/>
  <c r="AS2" i="1"/>
  <c r="AJ2" i="1"/>
  <c r="I2" i="1"/>
  <c r="H2" i="1"/>
  <c r="C348" i="12"/>
  <c r="K1693" i="12" a="1"/>
  <c r="K1693" i="12" s="1"/>
  <c r="K1689" i="12" a="1"/>
  <c r="K1689" i="12" s="1"/>
  <c r="K318" i="12"/>
  <c r="K314" i="12"/>
  <c r="J1693" i="12" a="1"/>
  <c r="J1693" i="12" s="1"/>
  <c r="I1691" i="12" a="1"/>
  <c r="I1691" i="12" s="1"/>
  <c r="I1679" i="12" a="1"/>
  <c r="I1679" i="12" s="1"/>
  <c r="H1693" i="12" a="1"/>
  <c r="H1693" i="12" s="1"/>
  <c r="H1691" i="12" a="1"/>
  <c r="H1691" i="12" s="1"/>
  <c r="H1689" i="12" a="1"/>
  <c r="H1689" i="12" s="1"/>
  <c r="G1693" i="12" a="1"/>
  <c r="G1693" i="12" s="1"/>
  <c r="G1691" i="12" a="1"/>
  <c r="G1691" i="12" s="1"/>
  <c r="G1689" i="12" a="1"/>
  <c r="G1689" i="12" s="1"/>
  <c r="F1693" i="12" a="1"/>
  <c r="F1693" i="12" s="1"/>
  <c r="F1691" i="12" a="1"/>
  <c r="F1691" i="12" s="1"/>
  <c r="F1689" i="12" a="1"/>
  <c r="F1689" i="12" s="1"/>
  <c r="F1675" i="12" a="1"/>
  <c r="F1675" i="12" s="1"/>
  <c r="E1693" i="12" a="1"/>
  <c r="E1693" i="12" s="1"/>
  <c r="E1691" i="12" a="1"/>
  <c r="E1691" i="12" s="1"/>
  <c r="E1689" i="12" a="1"/>
  <c r="E1689" i="12" s="1"/>
  <c r="E1679" i="12" a="1"/>
  <c r="E1679" i="12" s="1"/>
  <c r="E1663" i="12" a="1"/>
  <c r="E1663" i="12" s="1"/>
  <c r="C254" i="12"/>
  <c r="C764" i="12" s="1"/>
  <c r="C1694" i="12" a="1"/>
  <c r="C1694" i="12" s="1"/>
  <c r="C252" i="12"/>
  <c r="C762" i="12" s="1"/>
  <c r="C1692" i="12" a="1"/>
  <c r="C1692" i="12" s="1"/>
  <c r="C250" i="12"/>
  <c r="C760" i="12" s="1"/>
  <c r="C1690" i="12" a="1"/>
  <c r="C1690" i="12" s="1"/>
  <c r="C248" i="12"/>
  <c r="C758" i="12" s="1"/>
  <c r="C1688" i="12" a="1"/>
  <c r="C1688" i="12" s="1"/>
  <c r="C236" i="12"/>
  <c r="C746" i="12" s="1"/>
  <c r="C234" i="12"/>
  <c r="C744" i="12" s="1"/>
  <c r="C1674" i="12" a="1"/>
  <c r="C1674" i="12" s="1"/>
  <c r="C232" i="12"/>
  <c r="C742" i="12" s="1"/>
  <c r="C218" i="12"/>
  <c r="C728" i="12" s="1"/>
  <c r="G1698" i="12" a="1"/>
  <c r="G1698" i="12" s="1"/>
  <c r="C1698" i="12" a="1"/>
  <c r="C1698" i="12" s="1"/>
  <c r="H1697" i="12" a="1"/>
  <c r="H1697" i="12" s="1"/>
  <c r="F1697" i="12" a="1"/>
  <c r="F1697" i="12" s="1"/>
  <c r="D1697" i="12" a="1"/>
  <c r="D1697" i="12" s="1"/>
  <c r="G1696" i="12" a="1"/>
  <c r="G1696" i="12" s="1"/>
  <c r="E1696" i="12" a="1"/>
  <c r="E1696" i="12" s="1"/>
  <c r="B1697" i="12" a="1"/>
  <c r="B1697" i="12" s="1"/>
  <c r="B1690" i="12" a="1"/>
  <c r="B1690" i="12" s="1"/>
  <c r="B1688" i="12" a="1"/>
  <c r="B1688" i="12" s="1"/>
  <c r="B1684" i="12" a="1"/>
  <c r="B1684" i="12" s="1"/>
  <c r="D1693" i="12" a="1"/>
  <c r="D1693" i="12" s="1"/>
  <c r="D1691" i="12" a="1"/>
  <c r="D1691" i="12" s="1"/>
  <c r="D1689" i="12" a="1"/>
  <c r="D1689" i="12" s="1"/>
  <c r="D1681" i="12" a="1"/>
  <c r="D1681" i="12" s="1"/>
  <c r="D1673" i="12" a="1"/>
  <c r="D1673"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J1742" i="12" a="1"/>
  <c r="J1742"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H1739" i="12" a="1"/>
  <c r="H1739" i="12" s="1"/>
  <c r="F1739" i="12" a="1"/>
  <c r="F1739" i="12" s="1"/>
  <c r="D1739" i="12" a="1"/>
  <c r="D1739" i="12" s="1"/>
  <c r="B1739" i="12" a="1"/>
  <c r="B1739" i="12" s="1"/>
  <c r="J1738" i="12" a="1"/>
  <c r="J1738" i="12" s="1"/>
  <c r="H1738" i="12" a="1"/>
  <c r="H1738" i="12" s="1"/>
  <c r="F1738" i="12" a="1"/>
  <c r="F1738" i="12" s="1"/>
  <c r="D1738" i="12" a="1"/>
  <c r="D1738" i="12" s="1"/>
  <c r="B1738" i="12" a="1"/>
  <c r="B1738" i="12" s="1"/>
  <c r="J1737" i="12" a="1"/>
  <c r="J1737" i="12" s="1"/>
  <c r="H1737" i="12" a="1"/>
  <c r="H1737" i="12" s="1"/>
  <c r="F1737" i="12" a="1"/>
  <c r="F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J1734" i="12" a="1"/>
  <c r="J1734"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F1732" i="12" a="1"/>
  <c r="F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H1722" i="12" a="1"/>
  <c r="H1722" i="12" s="1"/>
  <c r="F1722" i="12" a="1"/>
  <c r="F1722" i="12" s="1"/>
  <c r="D1722" i="12" a="1"/>
  <c r="D1722" i="12" s="1"/>
  <c r="B1722" i="12" a="1"/>
  <c r="B1722" i="12" s="1"/>
  <c r="J1721" i="12" a="1"/>
  <c r="J1721" i="12" s="1"/>
  <c r="H1721" i="12" a="1"/>
  <c r="H1721" i="12" s="1"/>
  <c r="F1721" i="12" a="1"/>
  <c r="F1721" i="12" s="1"/>
  <c r="D1721" i="12" a="1"/>
  <c r="D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F1718" i="12" a="1"/>
  <c r="F1718" i="12" s="1"/>
  <c r="D1718" i="12" a="1"/>
  <c r="D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J1714" i="12" a="1"/>
  <c r="J1714" i="12" s="1"/>
  <c r="H1714" i="12" a="1"/>
  <c r="H1714" i="12" s="1"/>
  <c r="F1714" i="12" a="1"/>
  <c r="F1714" i="12" s="1"/>
  <c r="D1714" i="12" a="1"/>
  <c r="D1714" i="12" s="1"/>
  <c r="B1714" i="12" a="1"/>
  <c r="B1714" i="12" s="1"/>
  <c r="J1713" i="12" a="1"/>
  <c r="J1713" i="12" s="1"/>
  <c r="H1713" i="12" a="1"/>
  <c r="H1713" i="12" s="1"/>
  <c r="F1713" i="12" a="1"/>
  <c r="F1713" i="12" s="1"/>
  <c r="D1713" i="12" a="1"/>
  <c r="D1713" i="12" s="1"/>
  <c r="B1713" i="12" a="1"/>
  <c r="B1713" i="12" s="1"/>
  <c r="J1712" i="12" a="1"/>
  <c r="J1712" i="12" s="1"/>
  <c r="H1712" i="12" a="1"/>
  <c r="H1712" i="12" s="1"/>
  <c r="F1712" i="12" a="1"/>
  <c r="F1712" i="12" s="1"/>
  <c r="D1712" i="12" a="1"/>
  <c r="D1712" i="12" s="1"/>
  <c r="B1712" i="12" a="1"/>
  <c r="B1712" i="12" s="1"/>
  <c r="J1711" i="12" a="1"/>
  <c r="J1711" i="12" s="1"/>
  <c r="H1711" i="12" a="1"/>
  <c r="H1711" i="12" s="1"/>
  <c r="F1711" i="12" a="1"/>
  <c r="F1711" i="12" s="1"/>
  <c r="D1711" i="12" a="1"/>
  <c r="D1711" i="12" s="1"/>
  <c r="B1711" i="12" a="1"/>
  <c r="B1711" i="12" s="1"/>
  <c r="J1710" i="12" a="1"/>
  <c r="J1710" i="12" s="1"/>
  <c r="H1710" i="12" a="1"/>
  <c r="H1710" i="12" s="1"/>
  <c r="F1710" i="12" a="1"/>
  <c r="F1710" i="12" s="1"/>
  <c r="D1710" i="12" a="1"/>
  <c r="D1710" i="12" s="1"/>
  <c r="B1710" i="12" a="1"/>
  <c r="B1710" i="12" s="1"/>
  <c r="J1709" i="12" a="1"/>
  <c r="J1709" i="12" s="1"/>
  <c r="H1709" i="12" a="1"/>
  <c r="H1709" i="12" s="1"/>
  <c r="F1709" i="12" a="1"/>
  <c r="F1709" i="12" s="1"/>
  <c r="D1709" i="12" a="1"/>
  <c r="D1709" i="12" s="1"/>
  <c r="B1709" i="12" a="1"/>
  <c r="B1709" i="12" s="1"/>
  <c r="J1708" i="12" a="1"/>
  <c r="J1708" i="12" s="1"/>
  <c r="H1708" i="12" a="1"/>
  <c r="H1708" i="12" s="1"/>
  <c r="F1708" i="12" a="1"/>
  <c r="F1708" i="12" s="1"/>
  <c r="D1708" i="12" a="1"/>
  <c r="D1708" i="12" s="1"/>
  <c r="B1708" i="12" a="1"/>
  <c r="B1708" i="12" s="1"/>
  <c r="J1707" i="12" a="1"/>
  <c r="J1707" i="12" s="1"/>
  <c r="H1707" i="12" a="1"/>
  <c r="H1707" i="12" s="1"/>
  <c r="F1707" i="12" a="1"/>
  <c r="F1707" i="12" s="1"/>
  <c r="D1707" i="12" a="1"/>
  <c r="D1707" i="12" s="1"/>
  <c r="B1707" i="12" a="1"/>
  <c r="B1707" i="12" s="1"/>
  <c r="J1706" i="12" a="1"/>
  <c r="J1706" i="12" s="1"/>
  <c r="H1706" i="12" a="1"/>
  <c r="H1706" i="12" s="1"/>
  <c r="F1706" i="12" a="1"/>
  <c r="F1706" i="12" s="1"/>
  <c r="D1706" i="12" a="1"/>
  <c r="D1706" i="12" s="1"/>
  <c r="B1706" i="12" a="1"/>
  <c r="B1706" i="12" s="1"/>
  <c r="J1705" i="12" a="1"/>
  <c r="J1705" i="12" s="1"/>
  <c r="H1705" i="12" a="1"/>
  <c r="H1705" i="12" s="1"/>
  <c r="F1705" i="12" a="1"/>
  <c r="F1705" i="12" s="1"/>
  <c r="D1705" i="12" a="1"/>
  <c r="D1705" i="12" s="1"/>
  <c r="B1705" i="12" a="1"/>
  <c r="B1705" i="12" s="1"/>
  <c r="J1704" i="12" a="1"/>
  <c r="J1704" i="12" s="1"/>
  <c r="H1704" i="12" a="1"/>
  <c r="H1704" i="12" s="1"/>
  <c r="F1704" i="12" a="1"/>
  <c r="F1704" i="12" s="1"/>
  <c r="D1704" i="12" a="1"/>
  <c r="D1704" i="12" s="1"/>
  <c r="B1704" i="12" a="1"/>
  <c r="B1704" i="12" s="1"/>
  <c r="J1703" i="12" a="1"/>
  <c r="J1703" i="12" s="1"/>
  <c r="H1703" i="12" a="1"/>
  <c r="H1703" i="12" s="1"/>
  <c r="F1703" i="12" a="1"/>
  <c r="F1703" i="12" s="1"/>
  <c r="D1703" i="12" a="1"/>
  <c r="D1703" i="12" s="1"/>
  <c r="B1703" i="12" a="1"/>
  <c r="B1703" i="12" s="1"/>
  <c r="F1702" i="12" a="1"/>
  <c r="F1702" i="12" s="1"/>
  <c r="B1702" i="12" a="1"/>
  <c r="B1702" i="12" s="1"/>
  <c r="J1701" i="12" a="1"/>
  <c r="J1701" i="12" s="1"/>
  <c r="H1701" i="12" a="1"/>
  <c r="H1701" i="12" s="1"/>
  <c r="F1701" i="12" a="1"/>
  <c r="F1701" i="12" s="1"/>
  <c r="D1701" i="12" a="1"/>
  <c r="D1701" i="12" s="1"/>
  <c r="B1701" i="12" a="1"/>
  <c r="B1701" i="12" s="1"/>
  <c r="J1700" i="12" a="1"/>
  <c r="J1700" i="12" s="1"/>
  <c r="H1700" i="12" a="1"/>
  <c r="H1700" i="12" s="1"/>
  <c r="F1700" i="12" a="1"/>
  <c r="F1700" i="12" s="1"/>
  <c r="D1700" i="12" a="1"/>
  <c r="D1700" i="12" s="1"/>
  <c r="B1700" i="12" a="1"/>
  <c r="B1700" i="12" s="1"/>
  <c r="J1699" i="12" a="1"/>
  <c r="J1699" i="12" s="1"/>
  <c r="H1699" i="12" a="1"/>
  <c r="H1699" i="12" s="1"/>
  <c r="F1699" i="12" a="1"/>
  <c r="F1699" i="12" s="1"/>
  <c r="D1699" i="12" a="1"/>
  <c r="D1699" i="12" s="1"/>
  <c r="B1699" i="12" a="1"/>
  <c r="B1699" i="12" s="1"/>
  <c r="J1698" i="12" a="1"/>
  <c r="J1698" i="12" s="1"/>
  <c r="H1698" i="12" a="1"/>
  <c r="H1698" i="12" s="1"/>
  <c r="K351" i="12"/>
  <c r="K1690" i="12" a="1"/>
  <c r="K1690" i="12" s="1"/>
  <c r="K349" i="12"/>
  <c r="K1688" i="12" a="1"/>
  <c r="K1688" i="12" s="1"/>
  <c r="K347" i="12"/>
  <c r="K1686" i="12" a="1"/>
  <c r="K1686" i="12" s="1"/>
  <c r="K335" i="12"/>
  <c r="K311" i="12"/>
  <c r="K1650" i="12" a="1"/>
  <c r="K1650" i="12" s="1"/>
  <c r="J1694" i="12" a="1"/>
  <c r="J1694" i="12" s="1"/>
  <c r="J1692" i="12" a="1"/>
  <c r="J1692" i="12" s="1"/>
  <c r="J1690" i="12" a="1"/>
  <c r="J1690" i="12" s="1"/>
  <c r="J1676" i="12" a="1"/>
  <c r="J1676" i="12" s="1"/>
  <c r="J1658" i="12" a="1"/>
  <c r="J1658" i="12" s="1"/>
  <c r="I1690" i="12" a="1"/>
  <c r="I1690" i="12" s="1"/>
  <c r="I1668" i="12" a="1"/>
  <c r="I1668" i="12" s="1"/>
  <c r="I319" i="12"/>
  <c r="H1694" i="12" a="1"/>
  <c r="H1694" i="12" s="1"/>
  <c r="H1692" i="12" a="1"/>
  <c r="H1692" i="12" s="1"/>
  <c r="H1690" i="12" a="1"/>
  <c r="H1690" i="12" s="1"/>
  <c r="H1688" i="12" a="1"/>
  <c r="H1688" i="12" s="1"/>
  <c r="H1680" i="12" a="1"/>
  <c r="H1680" i="12" s="1"/>
  <c r="G1694" i="12" a="1"/>
  <c r="G1694" i="12" s="1"/>
  <c r="G1692" i="12" a="1"/>
  <c r="G1692" i="12" s="1"/>
  <c r="G1690" i="12" a="1"/>
  <c r="G1690" i="12" s="1"/>
  <c r="G1688" i="12" a="1"/>
  <c r="G1688" i="12" s="1"/>
  <c r="G1686" i="12" a="1"/>
  <c r="G1686" i="12" s="1"/>
  <c r="G1666" i="12" a="1"/>
  <c r="G1666" i="12" s="1"/>
  <c r="G1658" i="12" a="1"/>
  <c r="G1658" i="12" s="1"/>
  <c r="F1694" i="12" a="1"/>
  <c r="F1694" i="12" s="1"/>
  <c r="F1692" i="12" a="1"/>
  <c r="F1692" i="12" s="1"/>
  <c r="F1690" i="12" a="1"/>
  <c r="F1690" i="12" s="1"/>
  <c r="F1688" i="12" a="1"/>
  <c r="F1688" i="12" s="1"/>
  <c r="E1692" i="12" a="1"/>
  <c r="E1692" i="12" s="1"/>
  <c r="E1690" i="12" a="1"/>
  <c r="E1690" i="12" s="1"/>
  <c r="E1688" i="12" a="1"/>
  <c r="E1688" i="12" s="1"/>
  <c r="E347" i="12"/>
  <c r="E1686" i="12" a="1"/>
  <c r="E1686" i="12" s="1"/>
  <c r="E1684" i="12" a="1"/>
  <c r="E1684" i="12" s="1"/>
  <c r="E1662" i="12" a="1"/>
  <c r="E1662" i="12" s="1"/>
  <c r="C1693" i="12" a="1"/>
  <c r="C1693" i="12" s="1"/>
  <c r="C1691" i="12" a="1"/>
  <c r="C1691" i="12" s="1"/>
  <c r="C1689" i="12" a="1"/>
  <c r="C1689" i="12" s="1"/>
  <c r="C1687" i="12" a="1"/>
  <c r="C1687" i="12" s="1"/>
  <c r="C1685" i="12" a="1"/>
  <c r="C1685" i="12" s="1"/>
  <c r="C1669" i="12" a="1"/>
  <c r="C1669" i="12" s="1"/>
  <c r="C1661" i="12" a="1"/>
  <c r="C1661" i="12" s="1"/>
  <c r="F1698" i="12" a="1"/>
  <c r="F1698" i="12" s="1"/>
  <c r="D1698" i="12" a="1"/>
  <c r="D1698" i="12" s="1"/>
  <c r="I1697" i="12" a="1"/>
  <c r="I1697" i="12" s="1"/>
  <c r="G1697" i="12" a="1"/>
  <c r="G1697" i="12" s="1"/>
  <c r="E1697" i="12" a="1"/>
  <c r="E1697" i="12" s="1"/>
  <c r="C1697" i="12" a="1"/>
  <c r="C1697" i="12" s="1"/>
  <c r="J1696" i="12" a="1"/>
  <c r="J1696" i="12" s="1"/>
  <c r="H1696" i="12" a="1"/>
  <c r="H1696" i="12" s="1"/>
  <c r="F1696" i="12" a="1"/>
  <c r="F1696" i="12" s="1"/>
  <c r="D1696" i="12" a="1"/>
  <c r="D1696" i="12" s="1"/>
  <c r="B1698" i="12" a="1"/>
  <c r="B1698" i="12" s="1"/>
  <c r="B1689" i="12" a="1"/>
  <c r="B1689" i="12" s="1"/>
  <c r="B1673" i="12" a="1"/>
  <c r="B1673" i="12" s="1"/>
  <c r="B1671" i="12" a="1"/>
  <c r="B1671" i="12" s="1"/>
  <c r="D1690" i="12" a="1"/>
  <c r="D1690" i="12" s="1"/>
  <c r="D1688" i="12" a="1"/>
  <c r="D1688" i="12" s="1"/>
  <c r="D1684" i="12" a="1"/>
  <c r="D1684" i="12" s="1"/>
  <c r="D1682" i="12" a="1"/>
  <c r="D1682" i="12" s="1"/>
  <c r="D1678" i="12" a="1"/>
  <c r="D1678" i="12" s="1"/>
  <c r="D1670" i="12" a="1"/>
  <c r="D1670" i="12" s="1"/>
  <c r="K1744" i="12" a="1"/>
  <c r="K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I1742" i="12" a="1"/>
  <c r="I1742" i="12" s="1"/>
  <c r="G1742" i="12" a="1"/>
  <c r="G1742" i="12" s="1"/>
  <c r="E1742" i="12" a="1"/>
  <c r="E1742" i="12" s="1"/>
  <c r="C1742" i="12" a="1"/>
  <c r="C1742" i="12" s="1"/>
  <c r="K1741" i="12" a="1"/>
  <c r="K1741" i="12" s="1"/>
  <c r="I1741" i="12" a="1"/>
  <c r="I1741" i="12" s="1"/>
  <c r="G1741" i="12" a="1"/>
  <c r="G1741" i="12" s="1"/>
  <c r="E1741" i="12" a="1"/>
  <c r="E1741" i="12" s="1"/>
  <c r="C1741" i="12" a="1"/>
  <c r="C1741" i="12" s="1"/>
  <c r="K1740" i="12" a="1"/>
  <c r="K1740" i="12" s="1"/>
  <c r="I1740" i="12" a="1"/>
  <c r="I1740" i="12" s="1"/>
  <c r="G1740" i="12" a="1"/>
  <c r="G1740" i="12" s="1"/>
  <c r="E1740" i="12" a="1"/>
  <c r="E1740" i="12" s="1"/>
  <c r="C1740" i="12" a="1"/>
  <c r="C1740" i="12" s="1"/>
  <c r="K1739" i="12" a="1"/>
  <c r="K1739" i="12" s="1"/>
  <c r="I1739" i="12" a="1"/>
  <c r="I1739" i="12" s="1"/>
  <c r="G1739" i="12" a="1"/>
  <c r="G1739" i="12" s="1"/>
  <c r="E1739" i="12" a="1"/>
  <c r="E1739" i="12" s="1"/>
  <c r="C1739" i="12" a="1"/>
  <c r="C1739" i="12" s="1"/>
  <c r="K1738" i="12" a="1"/>
  <c r="K1738" i="12" s="1"/>
  <c r="I1738" i="12" a="1"/>
  <c r="I1738" i="12" s="1"/>
  <c r="G1738" i="12" a="1"/>
  <c r="G1738" i="12" s="1"/>
  <c r="E1738" i="12" a="1"/>
  <c r="E1738" i="12" s="1"/>
  <c r="C1738" i="12" a="1"/>
  <c r="C1738" i="12" s="1"/>
  <c r="K1737" i="12" a="1"/>
  <c r="K1737" i="12" s="1"/>
  <c r="I1737" i="12" a="1"/>
  <c r="I1737" i="12" s="1"/>
  <c r="G1737" i="12" a="1"/>
  <c r="G1737" i="12" s="1"/>
  <c r="E1737" i="12" a="1"/>
  <c r="E1737" i="12" s="1"/>
  <c r="C1737" i="12" a="1"/>
  <c r="C1737" i="12" s="1"/>
  <c r="K1736" i="12" a="1"/>
  <c r="K1736" i="12" s="1"/>
  <c r="I1736" i="12" a="1"/>
  <c r="I1736" i="12" s="1"/>
  <c r="G1736" i="12" a="1"/>
  <c r="G1736" i="12" s="1"/>
  <c r="E1736" i="12" a="1"/>
  <c r="E1736" i="12" s="1"/>
  <c r="C1736" i="12" a="1"/>
  <c r="C1736" i="12" s="1"/>
  <c r="K1735" i="12" a="1"/>
  <c r="K1735" i="12" s="1"/>
  <c r="I1735" i="12" a="1"/>
  <c r="I1735" i="12" s="1"/>
  <c r="G1735" i="12" a="1"/>
  <c r="G1735" i="12" s="1"/>
  <c r="E1735" i="12" a="1"/>
  <c r="E1735" i="12" s="1"/>
  <c r="C1735" i="12" a="1"/>
  <c r="C1735" i="12" s="1"/>
  <c r="K1734" i="12" a="1"/>
  <c r="K1734" i="12" s="1"/>
  <c r="I1734" i="12" a="1"/>
  <c r="I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E1730" i="12" a="1"/>
  <c r="E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I1724" i="12" a="1"/>
  <c r="I1724" i="12" s="1"/>
  <c r="G1724" i="12" a="1"/>
  <c r="G1724" i="12" s="1"/>
  <c r="E1724" i="12" a="1"/>
  <c r="E1724" i="12" s="1"/>
  <c r="C1724" i="12" a="1"/>
  <c r="C1724" i="12" s="1"/>
  <c r="K1723" i="12" a="1"/>
  <c r="K1723" i="12" s="1"/>
  <c r="I1723" i="12" a="1"/>
  <c r="I1723" i="12" s="1"/>
  <c r="G1723" i="12" a="1"/>
  <c r="G1723" i="12" s="1"/>
  <c r="E1723" i="12" a="1"/>
  <c r="E1723" i="12" s="1"/>
  <c r="C1723" i="12" a="1"/>
  <c r="C1723" i="12" s="1"/>
  <c r="K1722" i="12" a="1"/>
  <c r="K1722" i="12" s="1"/>
  <c r="I1722" i="12" a="1"/>
  <c r="I1722" i="12" s="1"/>
  <c r="G1722" i="12" a="1"/>
  <c r="G1722" i="12" s="1"/>
  <c r="E1722" i="12" a="1"/>
  <c r="E1722" i="12" s="1"/>
  <c r="C1722" i="12" a="1"/>
  <c r="C1722" i="12" s="1"/>
  <c r="K1721" i="12" a="1"/>
  <c r="K1721" i="12" s="1"/>
  <c r="I1721" i="12" a="1"/>
  <c r="I1721" i="12" s="1"/>
  <c r="G1721" i="12" a="1"/>
  <c r="G1721" i="12" s="1"/>
  <c r="E1721" i="12" a="1"/>
  <c r="E1721" i="12" s="1"/>
  <c r="C1721" i="12" a="1"/>
  <c r="C1721" i="12" s="1"/>
  <c r="K1720" i="12" a="1"/>
  <c r="K1720" i="12" s="1"/>
  <c r="I1720" i="12" a="1"/>
  <c r="I1720" i="12" s="1"/>
  <c r="G1720" i="12" a="1"/>
  <c r="G1720" i="12" s="1"/>
  <c r="E1720" i="12" a="1"/>
  <c r="E1720" i="12" s="1"/>
  <c r="C1720" i="12" a="1"/>
  <c r="C1720" i="12" s="1"/>
  <c r="K1719" i="12" a="1"/>
  <c r="K1719" i="12" s="1"/>
  <c r="I1719" i="12" a="1"/>
  <c r="I1719" i="12" s="1"/>
  <c r="G1719" i="12" a="1"/>
  <c r="G1719" i="12" s="1"/>
  <c r="E1719" i="12" a="1"/>
  <c r="E1719" i="12" s="1"/>
  <c r="C1719" i="12" a="1"/>
  <c r="C1719" i="12" s="1"/>
  <c r="K1718" i="12" a="1"/>
  <c r="K1718" i="12" s="1"/>
  <c r="I1718" i="12" a="1"/>
  <c r="I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I1716" i="12" a="1"/>
  <c r="I1716" i="12" s="1"/>
  <c r="G1716" i="12" a="1"/>
  <c r="G1716" i="12" s="1"/>
  <c r="E1716" i="12" a="1"/>
  <c r="E1716" i="12" s="1"/>
  <c r="C1716" i="12" a="1"/>
  <c r="C1716" i="12" s="1"/>
  <c r="K1715" i="12" a="1"/>
  <c r="K1715" i="12" s="1"/>
  <c r="I1715" i="12" a="1"/>
  <c r="I1715" i="12" s="1"/>
  <c r="G1715" i="12" a="1"/>
  <c r="G1715" i="12" s="1"/>
  <c r="E1715" i="12" a="1"/>
  <c r="E1715" i="12" s="1"/>
  <c r="C1715" i="12" a="1"/>
  <c r="C1715" i="12" s="1"/>
  <c r="K1714" i="12" a="1"/>
  <c r="K1714" i="12" s="1"/>
  <c r="I1714" i="12" a="1"/>
  <c r="I1714" i="12" s="1"/>
  <c r="G1714" i="12" a="1"/>
  <c r="G1714" i="12" s="1"/>
  <c r="E1714" i="12" a="1"/>
  <c r="E1714" i="12" s="1"/>
  <c r="C1714" i="12" a="1"/>
  <c r="C1714" i="12" s="1"/>
  <c r="K1713" i="12" a="1"/>
  <c r="K1713" i="12" s="1"/>
  <c r="I1713" i="12" a="1"/>
  <c r="I1713" i="12" s="1"/>
  <c r="G1713" i="12" a="1"/>
  <c r="G1713" i="12" s="1"/>
  <c r="E1713" i="12" a="1"/>
  <c r="E1713" i="12" s="1"/>
  <c r="C1713" i="12" a="1"/>
  <c r="C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C1710" i="12" a="1"/>
  <c r="C1710" i="12" s="1"/>
  <c r="K1709" i="12" a="1"/>
  <c r="K1709"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I1706" i="12" a="1"/>
  <c r="I1706" i="12" s="1"/>
  <c r="G1706" i="12" a="1"/>
  <c r="G1706" i="12" s="1"/>
  <c r="E1706" i="12" a="1"/>
  <c r="E1706" i="12" s="1"/>
  <c r="C1706" i="12" a="1"/>
  <c r="C1706" i="12" s="1"/>
  <c r="I1705" i="12" a="1"/>
  <c r="I1705" i="12" s="1"/>
  <c r="G1705" i="12" a="1"/>
  <c r="G1705" i="12" s="1"/>
  <c r="E1705" i="12" a="1"/>
  <c r="E1705" i="12" s="1"/>
  <c r="C1705" i="12" a="1"/>
  <c r="C1705" i="12" s="1"/>
  <c r="K1704" i="12" a="1"/>
  <c r="K1704" i="12" s="1"/>
  <c r="I1704" i="12" a="1"/>
  <c r="I1704" i="12" s="1"/>
  <c r="E1704" i="12" a="1"/>
  <c r="E1704" i="12" s="1"/>
  <c r="C1704" i="12" a="1"/>
  <c r="C1704" i="12" s="1"/>
  <c r="I1703" i="12" a="1"/>
  <c r="I1703" i="12" s="1"/>
  <c r="G1703" i="12" a="1"/>
  <c r="G1703" i="12" s="1"/>
  <c r="E1703" i="12" a="1"/>
  <c r="E1703" i="12" s="1"/>
  <c r="C1703" i="12" a="1"/>
  <c r="C1703" i="12" s="1"/>
  <c r="K1702" i="12" a="1"/>
  <c r="K1702" i="12" s="1"/>
  <c r="I1702" i="12" a="1"/>
  <c r="I1702" i="12" s="1"/>
  <c r="G1702" i="12" a="1"/>
  <c r="G1702" i="12" s="1"/>
  <c r="E1702" i="12" a="1"/>
  <c r="E1702" i="12" s="1"/>
  <c r="C1702" i="12" a="1"/>
  <c r="C1702" i="12" s="1"/>
  <c r="K1701" i="12" a="1"/>
  <c r="K1701" i="12" s="1"/>
  <c r="G1701" i="12" a="1"/>
  <c r="G1701" i="12" s="1"/>
  <c r="E1701" i="12" a="1"/>
  <c r="E1701" i="12" s="1"/>
  <c r="C1701" i="12" a="1"/>
  <c r="C1701" i="12" s="1"/>
  <c r="I1700" i="12" a="1"/>
  <c r="I1700" i="12" s="1"/>
  <c r="G1700" i="12" a="1"/>
  <c r="G1700" i="12" s="1"/>
  <c r="E1700" i="12" a="1"/>
  <c r="E1700" i="12" s="1"/>
  <c r="K1699" i="12" a="1"/>
  <c r="K1699" i="12" s="1"/>
  <c r="I1699" i="12" a="1"/>
  <c r="I1699" i="12" s="1"/>
  <c r="G1699" i="12" a="1"/>
  <c r="G1699" i="12" s="1"/>
  <c r="E1699" i="12" a="1"/>
  <c r="E1699" i="12" s="1"/>
  <c r="C1699" i="12" a="1"/>
  <c r="C1699" i="12" s="1"/>
  <c r="I1698" i="12" a="1"/>
  <c r="I1698" i="12" s="1"/>
  <c r="B1074" i="12" a="1"/>
  <c r="B1074" i="12" s="1"/>
  <c r="C349" i="12"/>
  <c r="D312" i="12"/>
  <c r="K1039" i="12" a="1"/>
  <c r="K1039" i="12" s="1"/>
  <c r="I666" i="11"/>
  <c r="I664" i="11"/>
  <c r="I665" i="11"/>
  <c r="K1075" i="12" a="1"/>
  <c r="K1075" i="12" s="1"/>
  <c r="J1072" i="12" a="1"/>
  <c r="J1072" i="12" s="1"/>
  <c r="J1071" i="12" a="1"/>
  <c r="J1071" i="12" s="1"/>
  <c r="E1045" i="12" a="1"/>
  <c r="E1045" i="12" s="1"/>
  <c r="E1044" i="12" a="1"/>
  <c r="E1044" i="12" s="1"/>
  <c r="I663" i="11"/>
  <c r="I667" i="11"/>
  <c r="E252" i="12"/>
  <c r="E762" i="12" s="1"/>
  <c r="E250" i="12"/>
  <c r="E760" i="12" s="1"/>
  <c r="E248" i="12"/>
  <c r="E758" i="12" s="1"/>
  <c r="E244" i="12"/>
  <c r="E754" i="12" s="1"/>
  <c r="C253" i="12"/>
  <c r="C763" i="12" s="1"/>
  <c r="C249" i="12"/>
  <c r="C759" i="12" s="1"/>
  <c r="A5" i="12"/>
  <c r="A106" i="12" s="1"/>
  <c r="A207" i="12" s="1"/>
  <c r="A308" i="12" s="1"/>
  <c r="A411" i="12" s="1"/>
  <c r="A512" i="12" s="1"/>
  <c r="C351" i="12"/>
  <c r="C335" i="12"/>
  <c r="C333"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B257" i="12"/>
  <c r="B767" i="12" s="1"/>
  <c r="B358" i="12"/>
  <c r="K352" i="12"/>
  <c r="K354" i="12"/>
  <c r="J1073" i="12" a="1"/>
  <c r="J1073" i="12" s="1"/>
  <c r="J1691" i="12" a="1"/>
  <c r="J1691" i="12" s="1"/>
  <c r="K1670" i="12" a="1"/>
  <c r="K1670" i="12" s="1"/>
  <c r="K1657" i="12" a="1"/>
  <c r="K1657" i="12" s="1"/>
  <c r="J1068" i="12" a="1"/>
  <c r="J1068" i="12" s="1"/>
  <c r="I1070" i="12" a="1"/>
  <c r="I1070" i="12" s="1"/>
  <c r="I349" i="12"/>
  <c r="I1068" i="12" a="1"/>
  <c r="I1068" i="12" s="1"/>
  <c r="I347" i="12"/>
  <c r="J655" i="12"/>
  <c r="C647" i="12"/>
  <c r="C645" i="12"/>
  <c r="H643" i="12"/>
  <c r="K1079" i="12" a="1"/>
  <c r="K1079" i="12" s="1"/>
  <c r="K357" i="12"/>
  <c r="K1078" i="12" a="1"/>
  <c r="K1078" i="12" s="1"/>
  <c r="C1063" i="12" a="1"/>
  <c r="C1063" i="12" s="1"/>
  <c r="J1070" i="12" a="1"/>
  <c r="J1070" i="12" s="1"/>
  <c r="J1077" i="12" a="1"/>
  <c r="J1077" i="12" s="1"/>
  <c r="H1077" i="12" a="1"/>
  <c r="H1077" i="12" s="1"/>
  <c r="H1058" i="12" a="1"/>
  <c r="H1058" i="12" s="1"/>
  <c r="F1077" i="12" a="1"/>
  <c r="F1077" i="12" s="1"/>
  <c r="E1077" i="12" a="1"/>
  <c r="E1077" i="12" s="1"/>
  <c r="D1077" i="12" a="1"/>
  <c r="D1077" i="12" s="1"/>
  <c r="C1077" i="12" a="1"/>
  <c r="C1077" i="12" s="1"/>
  <c r="B1077" i="12" a="1"/>
  <c r="B1077" i="12" s="1"/>
  <c r="I1066" i="12" a="1"/>
  <c r="I1066" i="12" s="1"/>
  <c r="I1077" i="12" a="1"/>
  <c r="I1077" i="12" s="1"/>
  <c r="K1077" i="12" a="1"/>
  <c r="K1077" i="12" s="1"/>
  <c r="K1073" i="12" a="1"/>
  <c r="K1073" i="12" s="1"/>
  <c r="J657" i="12"/>
  <c r="J351" i="12"/>
  <c r="I352" i="12"/>
  <c r="I350" i="12"/>
  <c r="I348" i="12"/>
  <c r="H236" i="12"/>
  <c r="H746" i="12" s="1"/>
  <c r="G352" i="12"/>
  <c r="G350" i="12"/>
  <c r="F353" i="12"/>
  <c r="F349" i="12"/>
  <c r="F251" i="12"/>
  <c r="F761" i="12" s="1"/>
  <c r="E352" i="12"/>
  <c r="C405" i="12"/>
  <c r="C401" i="12"/>
  <c r="C352" i="12"/>
  <c r="C334" i="12"/>
  <c r="I1688" i="12" a="1"/>
  <c r="I1688" i="12" s="1"/>
  <c r="K1697" i="12" a="1"/>
  <c r="K1697" i="12" s="1"/>
  <c r="K1696" i="12" a="1"/>
  <c r="K1696" i="12" s="1"/>
  <c r="K1695" i="12" a="1"/>
  <c r="K1695" i="12" s="1"/>
  <c r="K1691" i="12" a="1"/>
  <c r="K1691" i="12" s="1"/>
  <c r="J1695" i="12" a="1"/>
  <c r="J1695" i="12" s="1"/>
  <c r="F1695" i="12" a="1"/>
  <c r="F1695" i="12" s="1"/>
  <c r="D1695" i="12" a="1"/>
  <c r="D1695" i="12" s="1"/>
  <c r="C1695" i="12" a="1"/>
  <c r="C1695" i="12" s="1"/>
  <c r="J1686" i="12" a="1"/>
  <c r="J1686" i="12" s="1"/>
  <c r="J1688" i="12" a="1"/>
  <c r="J1688" i="12" s="1"/>
  <c r="J1689" i="12" a="1"/>
  <c r="J1689" i="12" s="1"/>
  <c r="H1695" i="12" a="1"/>
  <c r="H1695" i="12" s="1"/>
  <c r="B1695" i="12" a="1"/>
  <c r="B1695" i="12" s="1"/>
  <c r="I1695" i="12" a="1"/>
  <c r="I1695" i="12" s="1"/>
  <c r="K1087" i="12" a="1"/>
  <c r="K1087" i="12" s="1"/>
  <c r="K1082" i="12" a="1"/>
  <c r="K1082" i="12" s="1"/>
  <c r="K1085" i="12" a="1"/>
  <c r="K1085" i="12" s="1"/>
  <c r="J1079" i="12" a="1"/>
  <c r="J1079" i="12" s="1"/>
  <c r="D1702" i="12" a="1"/>
  <c r="D1702" i="12" s="1"/>
  <c r="H1702" i="12" a="1"/>
  <c r="H1702" i="12" s="1"/>
  <c r="J1084" i="12" a="1"/>
  <c r="J1084" i="12" s="1"/>
  <c r="H1084" i="12" a="1"/>
  <c r="H1084" i="12" s="1"/>
  <c r="F1084" i="12" a="1"/>
  <c r="F1084" i="12" s="1"/>
  <c r="D1084" i="12" a="1"/>
  <c r="D1084" i="12" s="1"/>
  <c r="B1084" i="12" a="1"/>
  <c r="B1084" i="12" s="1"/>
  <c r="H262" i="12"/>
  <c r="H772" i="12" s="1"/>
  <c r="F262" i="12"/>
  <c r="F772" i="12" s="1"/>
  <c r="C669" i="12"/>
  <c r="C363" i="12"/>
  <c r="I1083" i="12" a="1"/>
  <c r="I1083" i="12" s="1"/>
  <c r="K1080" i="12" a="1"/>
  <c r="K1080" i="12" s="1"/>
  <c r="I1078" i="12" a="1"/>
  <c r="I1078" i="12" s="1"/>
  <c r="K1698" i="12" a="1"/>
  <c r="K1698" i="12" s="1"/>
  <c r="K1703" i="12" a="1"/>
  <c r="K1703" i="12" s="1"/>
  <c r="J1697" i="12" a="1"/>
  <c r="J1697" i="12" s="1"/>
  <c r="J1702" i="12" a="1"/>
  <c r="J1702" i="12" s="1"/>
  <c r="K1705" i="12" a="1"/>
  <c r="K1705" i="12" s="1"/>
  <c r="K1700" i="12" a="1"/>
  <c r="K1700" i="12" s="1"/>
  <c r="I1696" i="12" a="1"/>
  <c r="I1696" i="12" s="1"/>
  <c r="I1701" i="12" a="1"/>
  <c r="I1701" i="12" s="1"/>
  <c r="T1075" i="12" a="1"/>
  <c r="T1075" i="12" s="1"/>
  <c r="O1075" i="12" a="1"/>
  <c r="O1075" i="12" s="1"/>
  <c r="M1075" i="12" a="1"/>
  <c r="M1075" i="12" s="1"/>
  <c r="T1693" i="12" a="1"/>
  <c r="T1693" i="12" s="1"/>
  <c r="O1693" i="12" a="1"/>
  <c r="O1693" i="12" s="1"/>
  <c r="M1693" i="12" a="1"/>
  <c r="M1693" i="12" s="1"/>
  <c r="S1075" i="12" a="1"/>
  <c r="S1075" i="12" s="1"/>
  <c r="L1075" i="12" a="1"/>
  <c r="L1075" i="12" s="1"/>
  <c r="L1693" i="12" a="1"/>
  <c r="L1693" i="12" s="1"/>
  <c r="P659" i="12"/>
  <c r="O1074" i="12" a="1"/>
  <c r="O1074" i="12" s="1"/>
  <c r="M1074" i="12" a="1"/>
  <c r="M1074" i="12" s="1"/>
  <c r="O1692" i="12" a="1"/>
  <c r="O1692" i="12" s="1"/>
  <c r="M1692" i="12" a="1"/>
  <c r="M1692" i="12" s="1"/>
  <c r="N1074" i="12" a="1"/>
  <c r="N1074" i="12" s="1"/>
  <c r="L1074" i="12" a="1"/>
  <c r="L1074" i="12" s="1"/>
  <c r="N1692" i="12" a="1"/>
  <c r="N1692" i="12" s="1"/>
  <c r="L1692" i="12" a="1"/>
  <c r="L1692" i="12" s="1"/>
  <c r="K49" i="15"/>
  <c r="I49" i="15"/>
  <c r="G49" i="15"/>
  <c r="E49" i="15"/>
  <c r="U1072" i="12" a="1"/>
  <c r="U1072" i="12" s="1"/>
  <c r="S1072" i="12" a="1"/>
  <c r="S1072" i="12" s="1"/>
  <c r="Q1072" i="12" a="1"/>
  <c r="Q1072" i="12" s="1"/>
  <c r="O1072" i="12" a="1"/>
  <c r="O1072" i="12" s="1"/>
  <c r="M1072" i="12" a="1"/>
  <c r="M1072" i="12" s="1"/>
  <c r="T1690" i="12" a="1"/>
  <c r="T1690" i="12" s="1"/>
  <c r="R1690" i="12" a="1"/>
  <c r="R1690" i="12" s="1"/>
  <c r="P1690" i="12" a="1"/>
  <c r="P1690" i="12" s="1"/>
  <c r="L1690" i="12" a="1"/>
  <c r="L1690" i="12" s="1"/>
  <c r="J49" i="15"/>
  <c r="H49" i="15"/>
  <c r="F49" i="15"/>
  <c r="R1072" i="12" a="1"/>
  <c r="R1072" i="12" s="1"/>
  <c r="P1072" i="12" a="1"/>
  <c r="P1072" i="12" s="1"/>
  <c r="L1072" i="12" a="1"/>
  <c r="L1072" i="12" s="1"/>
  <c r="Q1690" i="12" a="1"/>
  <c r="Q1690" i="12" s="1"/>
  <c r="O1690" i="12" a="1"/>
  <c r="O1690" i="12" s="1"/>
  <c r="M1690" i="12" a="1"/>
  <c r="M1690" i="12" s="1"/>
  <c r="Q1075" i="12" a="1"/>
  <c r="Q1075" i="12" s="1"/>
  <c r="Q1693" i="12" a="1"/>
  <c r="Q1693" i="12" s="1"/>
  <c r="R212" i="12"/>
  <c r="R722" i="12" s="1"/>
  <c r="K1067" i="12" a="1"/>
  <c r="K1067" i="12" s="1"/>
  <c r="B308" i="12"/>
  <c r="C215" i="12"/>
  <c r="C725" i="12" s="1"/>
  <c r="C316" i="12"/>
  <c r="I252" i="12"/>
  <c r="I762" i="12" s="1"/>
  <c r="I353" i="12"/>
  <c r="G336"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C264" i="12"/>
  <c r="C774" i="12" s="1"/>
  <c r="C365" i="12"/>
  <c r="D261" i="12"/>
  <c r="D771" i="12" s="1"/>
  <c r="D362" i="12"/>
  <c r="D259" i="12"/>
  <c r="D769" i="12" s="1"/>
  <c r="D360" i="12"/>
  <c r="D257" i="12"/>
  <c r="D767" i="12" s="1"/>
  <c r="D358" i="12"/>
  <c r="B254" i="12"/>
  <c r="B764" i="12" s="1"/>
  <c r="B355" i="12"/>
  <c r="B250" i="12"/>
  <c r="B760" i="12" s="1"/>
  <c r="B351" i="12"/>
  <c r="B313" i="12"/>
  <c r="B612" i="12"/>
  <c r="E255" i="12"/>
  <c r="E765" i="12" s="1"/>
  <c r="D662" i="12"/>
  <c r="D255" i="12"/>
  <c r="D765" i="12" s="1"/>
  <c r="D356" i="12"/>
  <c r="D253" i="12"/>
  <c r="D763" i="12" s="1"/>
  <c r="D354" i="12"/>
  <c r="D251" i="12"/>
  <c r="D761" i="12" s="1"/>
  <c r="D352" i="12"/>
  <c r="D249" i="12"/>
  <c r="D759" i="12" s="1"/>
  <c r="D350" i="12"/>
  <c r="D241" i="12"/>
  <c r="D751" i="12" s="1"/>
  <c r="D342" i="12"/>
  <c r="D336" i="12"/>
  <c r="D233" i="12"/>
  <c r="D743" i="12" s="1"/>
  <c r="D334" i="12"/>
  <c r="D316" i="12"/>
  <c r="L86" i="15"/>
  <c r="CJ2" i="1"/>
  <c r="L90" i="15"/>
  <c r="CN2" i="1"/>
  <c r="L94" i="15"/>
  <c r="CR2" i="1"/>
  <c r="L98" i="15"/>
  <c r="CV2" i="1"/>
  <c r="L100" i="15"/>
  <c r="CX2" i="1"/>
  <c r="L102" i="15"/>
  <c r="CZ2" i="1"/>
  <c r="Q1074" i="12" a="1"/>
  <c r="Q1074" i="12" s="1"/>
  <c r="O1076" i="12" a="1"/>
  <c r="O1076" i="12" s="1"/>
  <c r="R1032" i="12" a="1"/>
  <c r="R1032" i="12" s="1"/>
  <c r="P1073" i="12" a="1"/>
  <c r="P1073" i="12" s="1"/>
  <c r="I692" i="11"/>
  <c r="B82" i="11" a="1"/>
  <c r="B84" i="11" a="1"/>
  <c r="U84" i="11" a="1"/>
  <c r="S84" i="11" a="1"/>
  <c r="Q84" i="11" a="1"/>
  <c r="O84" i="11" a="1"/>
  <c r="M84" i="11" a="1"/>
  <c r="K84" i="11" a="1"/>
  <c r="I84" i="11" a="1"/>
  <c r="G84" i="11" a="1"/>
  <c r="E84" i="11" a="1"/>
  <c r="C84" i="11" a="1"/>
  <c r="T83" i="11" a="1"/>
  <c r="R83" i="11" a="1"/>
  <c r="P83" i="11" a="1"/>
  <c r="N83" i="11" a="1"/>
  <c r="L83" i="11" a="1"/>
  <c r="J83" i="11" a="1"/>
  <c r="H83" i="11" a="1"/>
  <c r="F83" i="11" a="1"/>
  <c r="D83" i="11" a="1"/>
  <c r="U82" i="11" a="1"/>
  <c r="S82" i="11" a="1"/>
  <c r="Q82" i="11" a="1"/>
  <c r="O82" i="11" a="1"/>
  <c r="M82" i="11" a="1"/>
  <c r="K82" i="11" a="1"/>
  <c r="I82" i="11" a="1"/>
  <c r="G82" i="11" a="1"/>
  <c r="E82" i="11" a="1"/>
  <c r="C82" i="11" a="1"/>
  <c r="T81" i="11" a="1"/>
  <c r="U80" i="11" a="1"/>
  <c r="S80" i="11" a="1"/>
  <c r="T79" i="11" a="1"/>
  <c r="U78" i="11" a="1"/>
  <c r="S78" i="11" a="1"/>
  <c r="T77" i="11" a="1"/>
  <c r="U76" i="11" a="1"/>
  <c r="S76" i="11" a="1"/>
  <c r="T75" i="11" a="1"/>
  <c r="U74" i="11" a="1"/>
  <c r="S74" i="11" a="1"/>
  <c r="U73" i="11" a="1"/>
  <c r="S73" i="11" a="1"/>
  <c r="U72" i="11" a="1"/>
  <c r="S72" i="11" a="1"/>
  <c r="U71" i="11" a="1"/>
  <c r="S71" i="11" a="1"/>
  <c r="U70" i="11" a="1"/>
  <c r="S70" i="11" a="1"/>
  <c r="U69" i="11" a="1"/>
  <c r="S69" i="11" a="1"/>
  <c r="U68" i="11" a="1"/>
  <c r="S68" i="11" a="1"/>
  <c r="U67" i="11" a="1"/>
  <c r="S67" i="11" a="1"/>
  <c r="U66" i="11" a="1"/>
  <c r="S66" i="11" a="1"/>
  <c r="U65" i="11" a="1"/>
  <c r="S65" i="11" a="1"/>
  <c r="B83" i="11" a="1"/>
  <c r="T84" i="11" a="1"/>
  <c r="R84" i="11" a="1"/>
  <c r="P84" i="11" a="1"/>
  <c r="N84" i="11" a="1"/>
  <c r="L84" i="11" a="1"/>
  <c r="J84" i="11" a="1"/>
  <c r="H84" i="11" a="1"/>
  <c r="F84" i="11" a="1"/>
  <c r="D84" i="11" a="1"/>
  <c r="U83" i="11" a="1"/>
  <c r="S83" i="11" a="1"/>
  <c r="Q83" i="11" a="1"/>
  <c r="O83" i="11" a="1"/>
  <c r="M83" i="11" a="1"/>
  <c r="K83" i="11" a="1"/>
  <c r="I83" i="11" a="1"/>
  <c r="G83" i="11" a="1"/>
  <c r="E83" i="11" a="1"/>
  <c r="C83" i="11" a="1"/>
  <c r="T82" i="11" a="1"/>
  <c r="R82" i="11" a="1"/>
  <c r="P82" i="11" a="1"/>
  <c r="N82" i="11" a="1"/>
  <c r="L82" i="11" a="1"/>
  <c r="J82" i="11" a="1"/>
  <c r="H82" i="11" a="1"/>
  <c r="F82" i="11" a="1"/>
  <c r="D82" i="11" a="1"/>
  <c r="U81" i="11" a="1"/>
  <c r="S81" i="11" a="1"/>
  <c r="T80" i="11" a="1"/>
  <c r="U79" i="11" a="1"/>
  <c r="S79" i="11" a="1"/>
  <c r="T78" i="11" a="1"/>
  <c r="U77" i="11" a="1"/>
  <c r="S77" i="11" a="1"/>
  <c r="T76" i="11" a="1"/>
  <c r="U75" i="11" a="1"/>
  <c r="S75" i="11" a="1"/>
  <c r="T74" i="11" a="1"/>
  <c r="T73" i="11" a="1"/>
  <c r="T72" i="11" a="1"/>
  <c r="T71" i="11" a="1"/>
  <c r="T70" i="11" a="1"/>
  <c r="T69" i="11" a="1"/>
  <c r="T68" i="11" a="1"/>
  <c r="T67" i="11" a="1"/>
  <c r="T66" i="11" a="1"/>
  <c r="T65" i="11" a="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Q283" i="12"/>
  <c r="Q793" i="12" s="1"/>
  <c r="O283" i="12"/>
  <c r="O793" i="12" s="1"/>
  <c r="M283" i="12"/>
  <c r="M793" i="12" s="1"/>
  <c r="R282" i="12"/>
  <c r="R792" i="12" s="1"/>
  <c r="P282" i="12"/>
  <c r="P792" i="12" s="1"/>
  <c r="N282" i="12"/>
  <c r="N792" i="12" s="1"/>
  <c r="L282" i="12"/>
  <c r="L792" i="12" s="1"/>
  <c r="Q281" i="12"/>
  <c r="Q791" i="12" s="1"/>
  <c r="O281" i="12"/>
  <c r="O791" i="12" s="1"/>
  <c r="M281" i="12"/>
  <c r="M791" i="12" s="1"/>
  <c r="R280" i="12"/>
  <c r="R790" i="12" s="1"/>
  <c r="P280" i="12"/>
  <c r="P790" i="12" s="1"/>
  <c r="N280" i="12"/>
  <c r="N790" i="12" s="1"/>
  <c r="L280" i="12"/>
  <c r="L790" i="12" s="1"/>
  <c r="Q279" i="12"/>
  <c r="Q789" i="12" s="1"/>
  <c r="O279" i="12"/>
  <c r="O789" i="12" s="1"/>
  <c r="M279" i="12"/>
  <c r="M789" i="12" s="1"/>
  <c r="R278" i="12"/>
  <c r="R788"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Q275" i="12"/>
  <c r="Q785" i="12" s="1"/>
  <c r="O275" i="12"/>
  <c r="O785" i="12" s="1"/>
  <c r="M275" i="12"/>
  <c r="M785" i="12" s="1"/>
  <c r="R274" i="12"/>
  <c r="R784" i="12" s="1"/>
  <c r="P274" i="12"/>
  <c r="P784" i="12" s="1"/>
  <c r="N274" i="12"/>
  <c r="N784" i="12" s="1"/>
  <c r="L274" i="12"/>
  <c r="L784" i="12" s="1"/>
  <c r="Q273" i="12"/>
  <c r="Q783" i="12" s="1"/>
  <c r="O273" i="12"/>
  <c r="O783" i="12" s="1"/>
  <c r="M273" i="12"/>
  <c r="M783" i="12" s="1"/>
  <c r="R272" i="12"/>
  <c r="R782" i="12" s="1"/>
  <c r="P272" i="12"/>
  <c r="P782" i="12" s="1"/>
  <c r="N272" i="12"/>
  <c r="N782" i="12" s="1"/>
  <c r="L272" i="12"/>
  <c r="L782" i="12" s="1"/>
  <c r="Q271" i="12"/>
  <c r="Q781" i="12" s="1"/>
  <c r="O271" i="12"/>
  <c r="O781" i="12" s="1"/>
  <c r="M271" i="12"/>
  <c r="M781" i="12" s="1"/>
  <c r="R270" i="12"/>
  <c r="R780" i="12" s="1"/>
  <c r="P270" i="12"/>
  <c r="P780" i="12" s="1"/>
  <c r="N270" i="12"/>
  <c r="N780" i="12" s="1"/>
  <c r="L270" i="12"/>
  <c r="L780" i="12" s="1"/>
  <c r="Q269" i="12"/>
  <c r="Q779" i="12" s="1"/>
  <c r="O269" i="12"/>
  <c r="O779" i="12" s="1"/>
  <c r="M269" i="12"/>
  <c r="M779" i="12" s="1"/>
  <c r="R268" i="12"/>
  <c r="R778" i="12" s="1"/>
  <c r="P268" i="12"/>
  <c r="P778" i="12" s="1"/>
  <c r="N268" i="12"/>
  <c r="N778" i="12" s="1"/>
  <c r="L268" i="12"/>
  <c r="L778" i="12" s="1"/>
  <c r="Q267" i="12"/>
  <c r="Q777" i="12" s="1"/>
  <c r="O267" i="12"/>
  <c r="O777" i="12" s="1"/>
  <c r="M267" i="12"/>
  <c r="M777" i="12" s="1"/>
  <c r="R266" i="12"/>
  <c r="R776" i="12" s="1"/>
  <c r="P266" i="12"/>
  <c r="P776" i="12" s="1"/>
  <c r="N266" i="12"/>
  <c r="N776" i="12" s="1"/>
  <c r="L266" i="12"/>
  <c r="L776" i="12" s="1"/>
  <c r="Q265" i="12"/>
  <c r="Q775" i="12" s="1"/>
  <c r="O265" i="12"/>
  <c r="O775" i="12" s="1"/>
  <c r="R264" i="12"/>
  <c r="R774" i="12" s="1"/>
  <c r="P264" i="12"/>
  <c r="P774" i="12" s="1"/>
  <c r="N264" i="12"/>
  <c r="N774" i="12" s="1"/>
  <c r="L264" i="12"/>
  <c r="L774" i="12" s="1"/>
  <c r="Q263" i="12"/>
  <c r="Q773" i="12" s="1"/>
  <c r="O263" i="12"/>
  <c r="O773" i="12" s="1"/>
  <c r="M263" i="12"/>
  <c r="M773" i="12" s="1"/>
  <c r="R262" i="12"/>
  <c r="R772" i="12" s="1"/>
  <c r="P262" i="12"/>
  <c r="P772" i="12" s="1"/>
  <c r="N262" i="12"/>
  <c r="N772" i="12" s="1"/>
  <c r="L262" i="12"/>
  <c r="L772" i="12" s="1"/>
  <c r="Q261" i="12"/>
  <c r="Q771" i="12" s="1"/>
  <c r="O261" i="12"/>
  <c r="O771" i="12" s="1"/>
  <c r="M261" i="12"/>
  <c r="M771" i="12" s="1"/>
  <c r="R260" i="12"/>
  <c r="R770" i="12" s="1"/>
  <c r="P260" i="12"/>
  <c r="P770" i="12" s="1"/>
  <c r="N260" i="12"/>
  <c r="N770" i="12" s="1"/>
  <c r="L260" i="12"/>
  <c r="L770" i="12" s="1"/>
  <c r="Q259" i="12"/>
  <c r="Q769" i="12" s="1"/>
  <c r="O259" i="12"/>
  <c r="O769" i="12" s="1"/>
  <c r="M259" i="12"/>
  <c r="M769" i="12" s="1"/>
  <c r="R258" i="12"/>
  <c r="R768" i="12" s="1"/>
  <c r="P258" i="12"/>
  <c r="P768" i="12" s="1"/>
  <c r="N258" i="12"/>
  <c r="N768" i="12" s="1"/>
  <c r="L258" i="12"/>
  <c r="L768" i="12" s="1"/>
  <c r="Q257" i="12"/>
  <c r="Q767" i="12" s="1"/>
  <c r="O257" i="12"/>
  <c r="O767" i="12" s="1"/>
  <c r="M257" i="12"/>
  <c r="M767" i="12" s="1"/>
  <c r="R256" i="12"/>
  <c r="R766" i="12" s="1"/>
  <c r="P256" i="12"/>
  <c r="P766" i="12" s="1"/>
  <c r="N256" i="12"/>
  <c r="N766" i="12" s="1"/>
  <c r="L256" i="12"/>
  <c r="L766" i="12" s="1"/>
  <c r="Q255" i="12"/>
  <c r="Q765" i="12" s="1"/>
  <c r="O255" i="12"/>
  <c r="O765" i="12" s="1"/>
  <c r="Q253" i="12"/>
  <c r="Q763" i="12" s="1"/>
  <c r="O253" i="12"/>
  <c r="O763" i="12" s="1"/>
  <c r="M253" i="12"/>
  <c r="M763" i="12" s="1"/>
  <c r="R252" i="12"/>
  <c r="R762" i="12" s="1"/>
  <c r="P252" i="12"/>
  <c r="P762" i="12" s="1"/>
  <c r="N252" i="12"/>
  <c r="N762" i="12" s="1"/>
  <c r="L252" i="12"/>
  <c r="L762" i="12" s="1"/>
  <c r="Q251" i="12"/>
  <c r="Q761" i="12" s="1"/>
  <c r="O251" i="12"/>
  <c r="O761" i="12" s="1"/>
  <c r="M251" i="12"/>
  <c r="M761" i="12" s="1"/>
  <c r="R250" i="12"/>
  <c r="R760" i="12" s="1"/>
  <c r="P250" i="12"/>
  <c r="P760" i="12" s="1"/>
  <c r="N250" i="12"/>
  <c r="N760" i="12" s="1"/>
  <c r="L250" i="12"/>
  <c r="L760" i="12" s="1"/>
  <c r="Q249" i="12"/>
  <c r="Q759" i="12" s="1"/>
  <c r="O249" i="12"/>
  <c r="O759" i="12" s="1"/>
  <c r="M249" i="12"/>
  <c r="M759" i="12" s="1"/>
  <c r="R248" i="12"/>
  <c r="R758" i="12" s="1"/>
  <c r="P248" i="12"/>
  <c r="P758" i="12" s="1"/>
  <c r="N248" i="12"/>
  <c r="N758" i="12" s="1"/>
  <c r="L248" i="12"/>
  <c r="L758" i="12" s="1"/>
  <c r="M247" i="12"/>
  <c r="M757" i="12" s="1"/>
  <c r="P246" i="12"/>
  <c r="P756" i="12" s="1"/>
  <c r="N246" i="12"/>
  <c r="N756" i="12" s="1"/>
  <c r="L246" i="12"/>
  <c r="L756" i="12" s="1"/>
  <c r="O245" i="12"/>
  <c r="O755" i="12" s="1"/>
  <c r="R244" i="12"/>
  <c r="R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P384" i="12"/>
  <c r="N384" i="12"/>
  <c r="L384" i="12"/>
  <c r="Q383" i="12"/>
  <c r="O383" i="12"/>
  <c r="M383" i="12"/>
  <c r="R382" i="12"/>
  <c r="P382" i="12"/>
  <c r="N382" i="12"/>
  <c r="L382" i="12"/>
  <c r="Q381" i="12"/>
  <c r="O381" i="12"/>
  <c r="M381" i="12"/>
  <c r="R380" i="12"/>
  <c r="P380" i="12"/>
  <c r="N380" i="12"/>
  <c r="L380" i="12"/>
  <c r="Q379" i="12"/>
  <c r="O379" i="12"/>
  <c r="M379" i="12"/>
  <c r="R378" i="12"/>
  <c r="P378" i="12"/>
  <c r="N378" i="12"/>
  <c r="L378" i="12"/>
  <c r="Q377" i="12"/>
  <c r="O377" i="12"/>
  <c r="M377" i="12"/>
  <c r="R376" i="12"/>
  <c r="P376" i="12"/>
  <c r="N376" i="12"/>
  <c r="L376" i="12"/>
  <c r="Q375" i="12"/>
  <c r="O375" i="12"/>
  <c r="M375" i="12"/>
  <c r="R374" i="12"/>
  <c r="P374" i="12"/>
  <c r="N374" i="12"/>
  <c r="L374" i="12"/>
  <c r="Q373" i="12"/>
  <c r="O373" i="12"/>
  <c r="M373" i="12"/>
  <c r="R372" i="12"/>
  <c r="P372" i="12"/>
  <c r="N372" i="12"/>
  <c r="L372" i="12"/>
  <c r="Q371" i="12"/>
  <c r="O371" i="12"/>
  <c r="M371" i="12"/>
  <c r="R370" i="12"/>
  <c r="P370" i="12"/>
  <c r="N370" i="12"/>
  <c r="L370" i="12"/>
  <c r="Q369" i="12"/>
  <c r="O369" i="12"/>
  <c r="M369" i="12"/>
  <c r="R368" i="12"/>
  <c r="P368" i="12"/>
  <c r="N368" i="12"/>
  <c r="L368" i="12"/>
  <c r="O367" i="12"/>
  <c r="M367" i="12"/>
  <c r="R366" i="12"/>
  <c r="P366" i="12"/>
  <c r="N366" i="12"/>
  <c r="L366" i="12"/>
  <c r="Q365" i="12"/>
  <c r="O365" i="12"/>
  <c r="M365" i="12"/>
  <c r="R364" i="12"/>
  <c r="L364" i="12"/>
  <c r="Q363" i="12"/>
  <c r="O363" i="12"/>
  <c r="M363" i="12"/>
  <c r="R362" i="12"/>
  <c r="P362" i="12"/>
  <c r="N362" i="12"/>
  <c r="L362" i="12"/>
  <c r="Q361" i="12"/>
  <c r="O361" i="12"/>
  <c r="M361" i="12"/>
  <c r="R360" i="12"/>
  <c r="P360" i="12"/>
  <c r="N360" i="12"/>
  <c r="L360" i="12"/>
  <c r="Q359" i="12"/>
  <c r="O359" i="12"/>
  <c r="M359" i="12"/>
  <c r="R358" i="12"/>
  <c r="P358" i="12"/>
  <c r="N358" i="12"/>
  <c r="L358" i="12"/>
  <c r="Q357" i="12"/>
  <c r="O357" i="12"/>
  <c r="M357" i="12"/>
  <c r="P356" i="12"/>
  <c r="N356" i="12"/>
  <c r="L356" i="12"/>
  <c r="M355" i="12"/>
  <c r="R354" i="12"/>
  <c r="L354" i="12"/>
  <c r="Q353" i="12"/>
  <c r="O353" i="12"/>
  <c r="M353" i="12"/>
  <c r="R352" i="12"/>
  <c r="P352" i="12"/>
  <c r="N352" i="12"/>
  <c r="L352" i="12"/>
  <c r="Q351" i="12"/>
  <c r="O351" i="12"/>
  <c r="M351" i="12"/>
  <c r="R350" i="12"/>
  <c r="P350" i="12"/>
  <c r="N350" i="12"/>
  <c r="L350" i="12"/>
  <c r="Q349" i="12"/>
  <c r="O349" i="12"/>
  <c r="M349" i="12"/>
  <c r="N348" i="12"/>
  <c r="L348" i="12"/>
  <c r="Q347" i="12"/>
  <c r="O347" i="12"/>
  <c r="M347" i="12"/>
  <c r="P346" i="12"/>
  <c r="Q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P283" i="12"/>
  <c r="P793" i="12" s="1"/>
  <c r="N283" i="12"/>
  <c r="N793" i="12" s="1"/>
  <c r="L283" i="12"/>
  <c r="L793" i="12" s="1"/>
  <c r="Q282" i="12"/>
  <c r="Q792" i="12" s="1"/>
  <c r="O282" i="12"/>
  <c r="O792" i="12" s="1"/>
  <c r="M282" i="12"/>
  <c r="M792" i="12" s="1"/>
  <c r="R281" i="12"/>
  <c r="R791" i="12" s="1"/>
  <c r="P281" i="12"/>
  <c r="P791" i="12" s="1"/>
  <c r="N281" i="12"/>
  <c r="N791" i="12" s="1"/>
  <c r="L281" i="12"/>
  <c r="L791" i="12" s="1"/>
  <c r="Q280" i="12"/>
  <c r="Q790" i="12" s="1"/>
  <c r="O280" i="12"/>
  <c r="O790"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R275" i="12"/>
  <c r="R785" i="12" s="1"/>
  <c r="P275" i="12"/>
  <c r="P785" i="12" s="1"/>
  <c r="N275" i="12"/>
  <c r="N785" i="12" s="1"/>
  <c r="L275" i="12"/>
  <c r="L785" i="12" s="1"/>
  <c r="Q274" i="12"/>
  <c r="Q784" i="12" s="1"/>
  <c r="O274" i="12"/>
  <c r="O784" i="12" s="1"/>
  <c r="M274" i="12"/>
  <c r="M784" i="12" s="1"/>
  <c r="R273" i="12"/>
  <c r="R783" i="12" s="1"/>
  <c r="P273" i="12"/>
  <c r="P783" i="12" s="1"/>
  <c r="N273" i="12"/>
  <c r="N783" i="12" s="1"/>
  <c r="L273" i="12"/>
  <c r="L783" i="12" s="1"/>
  <c r="Q272" i="12"/>
  <c r="Q782" i="12" s="1"/>
  <c r="O272" i="12"/>
  <c r="O782" i="12" s="1"/>
  <c r="M272" i="12"/>
  <c r="M782" i="12" s="1"/>
  <c r="R271" i="12"/>
  <c r="R781" i="12" s="1"/>
  <c r="P271" i="12"/>
  <c r="P781" i="12" s="1"/>
  <c r="N271" i="12"/>
  <c r="N781" i="12" s="1"/>
  <c r="L271" i="12"/>
  <c r="L781" i="12" s="1"/>
  <c r="Q270" i="12"/>
  <c r="Q780" i="12" s="1"/>
  <c r="O270" i="12"/>
  <c r="O780" i="12" s="1"/>
  <c r="M270" i="12"/>
  <c r="M780" i="12" s="1"/>
  <c r="R269" i="12"/>
  <c r="R779" i="12" s="1"/>
  <c r="P269" i="12"/>
  <c r="P779" i="12" s="1"/>
  <c r="N269" i="12"/>
  <c r="N779" i="12" s="1"/>
  <c r="L269" i="12"/>
  <c r="L779" i="12" s="1"/>
  <c r="Q268" i="12"/>
  <c r="Q778" i="12" s="1"/>
  <c r="O268" i="12"/>
  <c r="O778" i="12" s="1"/>
  <c r="M268" i="12"/>
  <c r="M778" i="12" s="1"/>
  <c r="R267" i="12"/>
  <c r="R777" i="12" s="1"/>
  <c r="P267" i="12"/>
  <c r="P777" i="12" s="1"/>
  <c r="N267" i="12"/>
  <c r="N777" i="12" s="1"/>
  <c r="L267" i="12"/>
  <c r="L777" i="12" s="1"/>
  <c r="O266" i="12"/>
  <c r="O776" i="12" s="1"/>
  <c r="M266" i="12"/>
  <c r="M776" i="12" s="1"/>
  <c r="R265" i="12"/>
  <c r="R775" i="12" s="1"/>
  <c r="P265" i="12"/>
  <c r="P775" i="12" s="1"/>
  <c r="N265" i="12"/>
  <c r="N775" i="12" s="1"/>
  <c r="L265" i="12"/>
  <c r="L775" i="12" s="1"/>
  <c r="Q264" i="12"/>
  <c r="Q774" i="12" s="1"/>
  <c r="O264" i="12"/>
  <c r="O774" i="12" s="1"/>
  <c r="M264" i="12"/>
  <c r="M774" i="12" s="1"/>
  <c r="R263" i="12"/>
  <c r="R773" i="12" s="1"/>
  <c r="N263" i="12"/>
  <c r="N773" i="12" s="1"/>
  <c r="L263" i="12"/>
  <c r="L773" i="12" s="1"/>
  <c r="Q262" i="12"/>
  <c r="Q772" i="12" s="1"/>
  <c r="O262" i="12"/>
  <c r="O772" i="12" s="1"/>
  <c r="M262" i="12"/>
  <c r="M772" i="12" s="1"/>
  <c r="R261" i="12"/>
  <c r="R771" i="12" s="1"/>
  <c r="P261" i="12"/>
  <c r="P771" i="12" s="1"/>
  <c r="N261" i="12"/>
  <c r="N771" i="12" s="1"/>
  <c r="L261" i="12"/>
  <c r="L771" i="12" s="1"/>
  <c r="Q260" i="12"/>
  <c r="Q770" i="12" s="1"/>
  <c r="O260" i="12"/>
  <c r="O770" i="12" s="1"/>
  <c r="M260" i="12"/>
  <c r="M770" i="12" s="1"/>
  <c r="R259" i="12"/>
  <c r="R769" i="12" s="1"/>
  <c r="P259" i="12"/>
  <c r="P769" i="12" s="1"/>
  <c r="N259" i="12"/>
  <c r="N769" i="12" s="1"/>
  <c r="L259" i="12"/>
  <c r="L769" i="12" s="1"/>
  <c r="Q258" i="12"/>
  <c r="Q768" i="12" s="1"/>
  <c r="O258" i="12"/>
  <c r="O768" i="12" s="1"/>
  <c r="M258" i="12"/>
  <c r="M768" i="12" s="1"/>
  <c r="R257" i="12"/>
  <c r="R767" i="12" s="1"/>
  <c r="P257" i="12"/>
  <c r="P767" i="12" s="1"/>
  <c r="N257" i="12"/>
  <c r="N767" i="12" s="1"/>
  <c r="L257" i="12"/>
  <c r="L767" i="12" s="1"/>
  <c r="Q256" i="12"/>
  <c r="Q766" i="12" s="1"/>
  <c r="O256" i="12"/>
  <c r="O766" i="12" s="1"/>
  <c r="M256" i="12"/>
  <c r="M766" i="12" s="1"/>
  <c r="R255" i="12"/>
  <c r="R765" i="12" s="1"/>
  <c r="P255" i="12"/>
  <c r="P765" i="12" s="1"/>
  <c r="N255" i="12"/>
  <c r="N765" i="12" s="1"/>
  <c r="L255" i="12"/>
  <c r="L765" i="12" s="1"/>
  <c r="M254" i="12"/>
  <c r="M764" i="12" s="1"/>
  <c r="R253" i="12"/>
  <c r="R763" i="12" s="1"/>
  <c r="L253" i="12"/>
  <c r="L763" i="12" s="1"/>
  <c r="Q252" i="12"/>
  <c r="Q762" i="12" s="1"/>
  <c r="O252" i="12"/>
  <c r="O762" i="12" s="1"/>
  <c r="M252" i="12"/>
  <c r="M762" i="12" s="1"/>
  <c r="R251" i="12"/>
  <c r="R761" i="12" s="1"/>
  <c r="P251" i="12"/>
  <c r="P761" i="12" s="1"/>
  <c r="N251" i="12"/>
  <c r="N761" i="12" s="1"/>
  <c r="L251" i="12"/>
  <c r="L761" i="12" s="1"/>
  <c r="Q250" i="12"/>
  <c r="Q760" i="12" s="1"/>
  <c r="O250" i="12"/>
  <c r="O760" i="12" s="1"/>
  <c r="M250" i="12"/>
  <c r="M760" i="12" s="1"/>
  <c r="R249" i="12"/>
  <c r="R759" i="12" s="1"/>
  <c r="P249" i="12"/>
  <c r="P759" i="12" s="1"/>
  <c r="N249" i="12"/>
  <c r="N759" i="12" s="1"/>
  <c r="L249" i="12"/>
  <c r="L759" i="12" s="1"/>
  <c r="Q248" i="12"/>
  <c r="Q758" i="12" s="1"/>
  <c r="O248" i="12"/>
  <c r="O758" i="12" s="1"/>
  <c r="M248" i="12"/>
  <c r="M758" i="12" s="1"/>
  <c r="N247" i="12"/>
  <c r="N757" i="12" s="1"/>
  <c r="L247" i="12"/>
  <c r="L757" i="12" s="1"/>
  <c r="Q246" i="12"/>
  <c r="Q756" i="12" s="1"/>
  <c r="O246" i="12"/>
  <c r="O756" i="12" s="1"/>
  <c r="M246" i="12"/>
  <c r="M756" i="12" s="1"/>
  <c r="P245" i="12"/>
  <c r="P755" i="12" s="1"/>
  <c r="Q244" i="12"/>
  <c r="Q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L383" i="12"/>
  <c r="Q382" i="12"/>
  <c r="O382" i="12"/>
  <c r="M382" i="12"/>
  <c r="R381" i="12"/>
  <c r="P381" i="12"/>
  <c r="N381" i="12"/>
  <c r="L381" i="12"/>
  <c r="Q380" i="12"/>
  <c r="O380" i="12"/>
  <c r="M380" i="12"/>
  <c r="R379" i="12"/>
  <c r="P379" i="12"/>
  <c r="N379" i="12"/>
  <c r="L379" i="12"/>
  <c r="Q378" i="12"/>
  <c r="O378" i="12"/>
  <c r="M378" i="12"/>
  <c r="R377" i="12"/>
  <c r="P377" i="12"/>
  <c r="N377" i="12"/>
  <c r="L377" i="12"/>
  <c r="Q376" i="12"/>
  <c r="O376" i="12"/>
  <c r="M376" i="12"/>
  <c r="R375" i="12"/>
  <c r="P375" i="12"/>
  <c r="N375" i="12"/>
  <c r="L375" i="12"/>
  <c r="Q374" i="12"/>
  <c r="O374" i="12"/>
  <c r="M374" i="12"/>
  <c r="R373" i="12"/>
  <c r="P373" i="12"/>
  <c r="N373" i="12"/>
  <c r="L373" i="12"/>
  <c r="Q372" i="12"/>
  <c r="O372" i="12"/>
  <c r="M372" i="12"/>
  <c r="R371" i="12"/>
  <c r="P371" i="12"/>
  <c r="N371" i="12"/>
  <c r="L371" i="12"/>
  <c r="Q370" i="12"/>
  <c r="O370" i="12"/>
  <c r="M370" i="12"/>
  <c r="R369" i="12"/>
  <c r="P369" i="12"/>
  <c r="N369" i="12"/>
  <c r="L369" i="12"/>
  <c r="Q368" i="12"/>
  <c r="O368" i="12"/>
  <c r="M368" i="12"/>
  <c r="R367" i="12"/>
  <c r="P367" i="12"/>
  <c r="N367" i="12"/>
  <c r="L367" i="12"/>
  <c r="Q366" i="12"/>
  <c r="O366" i="12"/>
  <c r="M366" i="12"/>
  <c r="R365" i="12"/>
  <c r="P365" i="12"/>
  <c r="N365" i="12"/>
  <c r="L365" i="12"/>
  <c r="Q364" i="12"/>
  <c r="O364" i="12"/>
  <c r="M364" i="12"/>
  <c r="R363" i="12"/>
  <c r="P363" i="12"/>
  <c r="N363" i="12"/>
  <c r="L363" i="12"/>
  <c r="Q362" i="12"/>
  <c r="O362" i="12"/>
  <c r="M362" i="12"/>
  <c r="R361" i="12"/>
  <c r="P361" i="12"/>
  <c r="N361" i="12"/>
  <c r="L361" i="12"/>
  <c r="Q360" i="12"/>
  <c r="O360" i="12"/>
  <c r="M360" i="12"/>
  <c r="R359" i="12"/>
  <c r="P359" i="12"/>
  <c r="N359" i="12"/>
  <c r="L359" i="12"/>
  <c r="Q358" i="12"/>
  <c r="O358" i="12"/>
  <c r="M358" i="12"/>
  <c r="R357" i="12"/>
  <c r="P357" i="12"/>
  <c r="N357" i="12"/>
  <c r="L357" i="12"/>
  <c r="Q356" i="12"/>
  <c r="O356" i="12"/>
  <c r="N355" i="12"/>
  <c r="L355" i="12"/>
  <c r="Q354" i="12"/>
  <c r="O354" i="12"/>
  <c r="M354" i="12"/>
  <c r="R353" i="12"/>
  <c r="P353" i="12"/>
  <c r="N353" i="12"/>
  <c r="L353" i="12"/>
  <c r="Q352" i="12"/>
  <c r="O352" i="12"/>
  <c r="M352" i="12"/>
  <c r="R351" i="12"/>
  <c r="P351" i="12"/>
  <c r="N351" i="12"/>
  <c r="L351" i="12"/>
  <c r="Q350" i="12"/>
  <c r="O350" i="12"/>
  <c r="M350" i="12"/>
  <c r="R349" i="12"/>
  <c r="P349" i="12"/>
  <c r="N349" i="12"/>
  <c r="L349" i="12"/>
  <c r="M348" i="12"/>
  <c r="P347" i="12"/>
  <c r="N347" i="12"/>
  <c r="L347" i="12"/>
  <c r="O346" i="12"/>
  <c r="R345" i="12"/>
  <c r="Q243" i="12"/>
  <c r="Q753" i="12" s="1"/>
  <c r="O243" i="12"/>
  <c r="O753" i="12" s="1"/>
  <c r="Q650" i="12"/>
  <c r="M333" i="12"/>
  <c r="O637" i="12"/>
  <c r="O331" i="12"/>
  <c r="Q326" i="12"/>
  <c r="O631" i="12"/>
  <c r="O325" i="12"/>
  <c r="O630" i="12"/>
  <c r="Q629" i="12"/>
  <c r="Q323" i="12"/>
  <c r="O629" i="12"/>
  <c r="O322" i="12"/>
  <c r="M322" i="12"/>
  <c r="M628" i="12"/>
  <c r="Q626" i="12"/>
  <c r="O320" i="12"/>
  <c r="O626" i="12"/>
  <c r="Q625" i="12"/>
  <c r="Q319" i="12"/>
  <c r="O318" i="12"/>
  <c r="M318" i="12"/>
  <c r="Q623" i="12"/>
  <c r="O623" i="12"/>
  <c r="O317" i="12"/>
  <c r="M623" i="12"/>
  <c r="M317" i="12"/>
  <c r="Q316" i="12"/>
  <c r="Q622" i="12"/>
  <c r="O316" i="12"/>
  <c r="O622" i="12"/>
  <c r="M315" i="12"/>
  <c r="Q314" i="12"/>
  <c r="O620" i="12"/>
  <c r="M314" i="12"/>
  <c r="O619" i="12"/>
  <c r="O313" i="12"/>
  <c r="M619" i="12"/>
  <c r="M313" i="12"/>
  <c r="Q312" i="12"/>
  <c r="O312" i="12"/>
  <c r="O618" i="12"/>
  <c r="Q617" i="12"/>
  <c r="Q311" i="12"/>
  <c r="Q615" i="12"/>
  <c r="M615" i="12"/>
  <c r="M309" i="12"/>
  <c r="R240" i="12"/>
  <c r="R750" i="12" s="1"/>
  <c r="L240" i="12"/>
  <c r="L750" i="12" s="1"/>
  <c r="M239" i="12"/>
  <c r="M749" i="12" s="1"/>
  <c r="N238" i="12"/>
  <c r="N748" i="12" s="1"/>
  <c r="Q237" i="12"/>
  <c r="Q747" i="12" s="1"/>
  <c r="M237" i="12"/>
  <c r="M747" i="12" s="1"/>
  <c r="R236" i="12"/>
  <c r="R746" i="12" s="1"/>
  <c r="Q235" i="12"/>
  <c r="Q745" i="12" s="1"/>
  <c r="M235" i="12"/>
  <c r="M745" i="12" s="1"/>
  <c r="N234" i="12"/>
  <c r="N744" i="12" s="1"/>
  <c r="L234" i="12"/>
  <c r="L744" i="12" s="1"/>
  <c r="R232" i="12"/>
  <c r="R742" i="12" s="1"/>
  <c r="M229" i="12"/>
  <c r="M739" i="12" s="1"/>
  <c r="Q227" i="12"/>
  <c r="Q737" i="12" s="1"/>
  <c r="M221" i="12"/>
  <c r="M731" i="12" s="1"/>
  <c r="Q219" i="12"/>
  <c r="Q729" i="12" s="1"/>
  <c r="O219" i="12"/>
  <c r="O729" i="12" s="1"/>
  <c r="O215" i="12"/>
  <c r="O725" i="12" s="1"/>
  <c r="M215" i="12"/>
  <c r="M725" i="12" s="1"/>
  <c r="O213" i="12"/>
  <c r="O723" i="12" s="1"/>
  <c r="M213" i="12"/>
  <c r="M723" i="12" s="1"/>
  <c r="O211" i="12"/>
  <c r="O721" i="12" s="1"/>
  <c r="R342" i="12"/>
  <c r="P342" i="12"/>
  <c r="O341" i="12"/>
  <c r="N340" i="12"/>
  <c r="L340" i="12"/>
  <c r="O339" i="12"/>
  <c r="R338" i="12"/>
  <c r="P338" i="12"/>
  <c r="O337" i="12"/>
  <c r="N336" i="12"/>
  <c r="L336" i="12"/>
  <c r="L333" i="12"/>
  <c r="L639" i="12"/>
  <c r="P331" i="12"/>
  <c r="P637" i="12"/>
  <c r="N331" i="12"/>
  <c r="N637" i="12"/>
  <c r="P636" i="12"/>
  <c r="P330" i="12"/>
  <c r="N634" i="12"/>
  <c r="N328" i="12"/>
  <c r="L634" i="12"/>
  <c r="L328" i="12"/>
  <c r="R326" i="12"/>
  <c r="P632" i="12"/>
  <c r="P326" i="12"/>
  <c r="N325" i="12"/>
  <c r="R323" i="12"/>
  <c r="N323" i="12"/>
  <c r="N629" i="12"/>
  <c r="P626" i="12"/>
  <c r="R319" i="12"/>
  <c r="R625" i="12"/>
  <c r="N319" i="12"/>
  <c r="L319" i="12"/>
  <c r="L625" i="12"/>
  <c r="N624" i="12"/>
  <c r="N318" i="12"/>
  <c r="L624" i="12"/>
  <c r="P623" i="12"/>
  <c r="N317" i="12"/>
  <c r="P622" i="12"/>
  <c r="P316" i="12"/>
  <c r="L622" i="12"/>
  <c r="R621" i="12"/>
  <c r="L620" i="12"/>
  <c r="L314" i="12"/>
  <c r="R313" i="12"/>
  <c r="N313" i="12"/>
  <c r="N619" i="12"/>
  <c r="R618" i="12"/>
  <c r="R312" i="12"/>
  <c r="P618" i="12"/>
  <c r="P312" i="12"/>
  <c r="R311" i="12"/>
  <c r="R617" i="12"/>
  <c r="L311" i="12"/>
  <c r="L616" i="12"/>
  <c r="L310" i="12"/>
  <c r="R241" i="12"/>
  <c r="R751" i="12" s="1"/>
  <c r="P241" i="12"/>
  <c r="P751" i="12" s="1"/>
  <c r="O240" i="12"/>
  <c r="O750" i="12" s="1"/>
  <c r="N239" i="12"/>
  <c r="N749" i="12" s="1"/>
  <c r="L239" i="12"/>
  <c r="L749" i="12" s="1"/>
  <c r="Q238" i="12"/>
  <c r="Q748" i="12" s="1"/>
  <c r="O238" i="12"/>
  <c r="O748" i="12" s="1"/>
  <c r="R237" i="12"/>
  <c r="R747" i="12" s="1"/>
  <c r="P237" i="12"/>
  <c r="P747" i="12" s="1"/>
  <c r="O236" i="12"/>
  <c r="O746" i="12" s="1"/>
  <c r="N235" i="12"/>
  <c r="N745" i="12" s="1"/>
  <c r="L235" i="12"/>
  <c r="L745" i="12" s="1"/>
  <c r="P229" i="12"/>
  <c r="P739" i="12" s="1"/>
  <c r="O228" i="12"/>
  <c r="O738" i="12" s="1"/>
  <c r="N227" i="12"/>
  <c r="N737" i="12" s="1"/>
  <c r="L227" i="12"/>
  <c r="L737" i="12" s="1"/>
  <c r="R225" i="12"/>
  <c r="R735" i="12" s="1"/>
  <c r="P225" i="12"/>
  <c r="P735" i="12" s="1"/>
  <c r="O224" i="12"/>
  <c r="O734" i="12" s="1"/>
  <c r="Q222" i="12"/>
  <c r="Q732" i="12" s="1"/>
  <c r="M220" i="12"/>
  <c r="M730" i="12" s="1"/>
  <c r="Q218" i="12"/>
  <c r="Q728" i="12" s="1"/>
  <c r="N217" i="12"/>
  <c r="N727" i="12" s="1"/>
  <c r="O216" i="12"/>
  <c r="O726" i="12" s="1"/>
  <c r="M216" i="12"/>
  <c r="M726" i="12" s="1"/>
  <c r="P215" i="12"/>
  <c r="P725" i="12" s="1"/>
  <c r="Q214" i="12"/>
  <c r="Q724" i="12" s="1"/>
  <c r="P213" i="12"/>
  <c r="P723" i="12" s="1"/>
  <c r="O212" i="12"/>
  <c r="O722" i="12" s="1"/>
  <c r="M212" i="12"/>
  <c r="M722" i="12" s="1"/>
  <c r="R211" i="12"/>
  <c r="R721" i="12" s="1"/>
  <c r="P211" i="12"/>
  <c r="P721" i="12" s="1"/>
  <c r="Q210" i="12"/>
  <c r="Q720" i="12" s="1"/>
  <c r="O208" i="12"/>
  <c r="O718" i="12" s="1"/>
  <c r="M208" i="12"/>
  <c r="M718" i="12" s="1"/>
  <c r="Q342" i="12"/>
  <c r="R341" i="12"/>
  <c r="P341" i="12"/>
  <c r="L341" i="12"/>
  <c r="M340" i="12"/>
  <c r="N339" i="12"/>
  <c r="R337" i="12"/>
  <c r="Q336" i="12"/>
  <c r="M336" i="12"/>
  <c r="N335" i="12"/>
  <c r="L335" i="12"/>
  <c r="R333" i="12"/>
  <c r="R307" i="12"/>
  <c r="R206" i="12"/>
  <c r="R716" i="12" s="1"/>
  <c r="M205" i="12"/>
  <c r="M715" i="12" s="1"/>
  <c r="M306" i="12"/>
  <c r="Q207" i="12"/>
  <c r="Q717" i="12" s="1"/>
  <c r="Q308" i="12"/>
  <c r="P207" i="12"/>
  <c r="P717" i="12" s="1"/>
  <c r="P308" i="12"/>
  <c r="O207" i="12"/>
  <c r="O717" i="12" s="1"/>
  <c r="O308" i="12"/>
  <c r="R205" i="12"/>
  <c r="R715" i="12" s="1"/>
  <c r="O306" i="12"/>
  <c r="O612" i="12"/>
  <c r="N205" i="12"/>
  <c r="N715" i="12" s="1"/>
  <c r="N306" i="12"/>
  <c r="L243" i="12"/>
  <c r="L753" i="12" s="1"/>
  <c r="J1065" i="12" a="1"/>
  <c r="J1065" i="12" s="1"/>
  <c r="J650" i="12"/>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382" i="12"/>
  <c r="T687" i="12"/>
  <c r="T381" i="12"/>
  <c r="T686" i="12"/>
  <c r="T380" i="12"/>
  <c r="T685" i="12"/>
  <c r="T379" i="12"/>
  <c r="T684" i="12"/>
  <c r="T378" i="12"/>
  <c r="T683" i="12"/>
  <c r="T377" i="12"/>
  <c r="T682" i="12"/>
  <c r="T376" i="12"/>
  <c r="T681" i="12"/>
  <c r="T375" i="12"/>
  <c r="T680" i="12"/>
  <c r="T374" i="12"/>
  <c r="T679" i="12"/>
  <c r="T373" i="12"/>
  <c r="T678" i="12"/>
  <c r="T372" i="12"/>
  <c r="T677" i="12"/>
  <c r="T371" i="12"/>
  <c r="T676" i="12"/>
  <c r="T370" i="12"/>
  <c r="T675" i="12"/>
  <c r="T369" i="12"/>
  <c r="T674" i="12"/>
  <c r="T368" i="12"/>
  <c r="T673" i="12"/>
  <c r="T367" i="12"/>
  <c r="T366" i="12"/>
  <c r="T671" i="12"/>
  <c r="T365" i="12"/>
  <c r="T670" i="12"/>
  <c r="T364" i="12"/>
  <c r="T669" i="12"/>
  <c r="T363" i="12"/>
  <c r="T668" i="12"/>
  <c r="T362" i="12"/>
  <c r="T667" i="12"/>
  <c r="T361" i="12"/>
  <c r="T666" i="12"/>
  <c r="T360" i="12"/>
  <c r="T259" i="12"/>
  <c r="T769" i="12" s="1"/>
  <c r="T665" i="12"/>
  <c r="T359" i="12"/>
  <c r="T258" i="12"/>
  <c r="T768" i="12" s="1"/>
  <c r="T664" i="12"/>
  <c r="T358" i="12"/>
  <c r="T257" i="12"/>
  <c r="T767" i="12" s="1"/>
  <c r="T663" i="12"/>
  <c r="T357" i="12"/>
  <c r="T256" i="12"/>
  <c r="T766" i="12" s="1"/>
  <c r="T662" i="12"/>
  <c r="T356" i="12"/>
  <c r="T255" i="12"/>
  <c r="T765" i="12" s="1"/>
  <c r="T660" i="12"/>
  <c r="T354" i="12"/>
  <c r="T253" i="12"/>
  <c r="T763" i="12" s="1"/>
  <c r="T252" i="12"/>
  <c r="T762" i="12" s="1"/>
  <c r="T658" i="12"/>
  <c r="T352" i="12"/>
  <c r="T251" i="12"/>
  <c r="T761" i="12" s="1"/>
  <c r="T657" i="12"/>
  <c r="T351" i="12"/>
  <c r="T250" i="12"/>
  <c r="T760" i="12" s="1"/>
  <c r="T656" i="12"/>
  <c r="T350" i="12"/>
  <c r="T249" i="12"/>
  <c r="T759" i="12" s="1"/>
  <c r="T655" i="12"/>
  <c r="T349" i="12"/>
  <c r="T248" i="12"/>
  <c r="T758" i="12" s="1"/>
  <c r="T654" i="12"/>
  <c r="T348" i="12"/>
  <c r="T247" i="12"/>
  <c r="T757" i="12" s="1"/>
  <c r="T651" i="12"/>
  <c r="T345" i="12"/>
  <c r="T244" i="12"/>
  <c r="T754" i="12" s="1"/>
  <c r="T650" i="12"/>
  <c r="T344" i="12"/>
  <c r="T243" i="12"/>
  <c r="T753" i="12" s="1"/>
  <c r="T646" i="12"/>
  <c r="T340" i="12"/>
  <c r="T239" i="12"/>
  <c r="T749" i="12" s="1"/>
  <c r="T643" i="12"/>
  <c r="T337" i="12"/>
  <c r="T236" i="12"/>
  <c r="T746" i="12" s="1"/>
  <c r="T642" i="12"/>
  <c r="T336" i="12"/>
  <c r="T235" i="12"/>
  <c r="T745" i="12" s="1"/>
  <c r="T639" i="12"/>
  <c r="T333" i="12"/>
  <c r="T232" i="12"/>
  <c r="T742" i="12" s="1"/>
  <c r="T638" i="12"/>
  <c r="T332" i="12"/>
  <c r="T328" i="12"/>
  <c r="T227" i="12"/>
  <c r="T737" i="12" s="1"/>
  <c r="T626" i="12"/>
  <c r="T320" i="12"/>
  <c r="T625" i="12"/>
  <c r="T319" i="12"/>
  <c r="T218" i="12"/>
  <c r="T728" i="12" s="1"/>
  <c r="T624" i="12"/>
  <c r="T318" i="12"/>
  <c r="T217" i="12"/>
  <c r="T727" i="12" s="1"/>
  <c r="T622" i="12"/>
  <c r="T620" i="12"/>
  <c r="T314" i="12"/>
  <c r="T213" i="12"/>
  <c r="T723" i="12" s="1"/>
  <c r="T616" i="12"/>
  <c r="T310" i="12"/>
  <c r="T209" i="12"/>
  <c r="T719" i="12" s="1"/>
  <c r="T308" i="12"/>
  <c r="T207" i="12"/>
  <c r="T206" i="12"/>
  <c r="T716" i="12" s="1"/>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U688" i="12"/>
  <c r="U382" i="12"/>
  <c r="U281" i="12"/>
  <c r="U791" i="12" s="1"/>
  <c r="S688" i="12"/>
  <c r="S382" i="12"/>
  <c r="S281" i="12"/>
  <c r="S791" i="12" s="1"/>
  <c r="U687" i="12"/>
  <c r="U381" i="12"/>
  <c r="U280" i="12"/>
  <c r="U790" i="12" s="1"/>
  <c r="S687" i="12"/>
  <c r="S381" i="12"/>
  <c r="S280" i="12"/>
  <c r="S790" i="12" s="1"/>
  <c r="U686" i="12"/>
  <c r="U380" i="12"/>
  <c r="U279" i="12"/>
  <c r="U789" i="12" s="1"/>
  <c r="S686" i="12"/>
  <c r="S380" i="12"/>
  <c r="S279" i="12"/>
  <c r="S789" i="12" s="1"/>
  <c r="U685" i="12"/>
  <c r="U379" i="12"/>
  <c r="U278" i="12"/>
  <c r="U788"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S275" i="12"/>
  <c r="S785" i="12" s="1"/>
  <c r="U681" i="12"/>
  <c r="U375" i="12"/>
  <c r="U274" i="12"/>
  <c r="U784" i="12" s="1"/>
  <c r="S681" i="12"/>
  <c r="S375" i="12"/>
  <c r="S274" i="12"/>
  <c r="S784" i="12" s="1"/>
  <c r="U680" i="12"/>
  <c r="U374" i="12"/>
  <c r="U273" i="12"/>
  <c r="U783" i="12" s="1"/>
  <c r="S680" i="12"/>
  <c r="S374" i="12"/>
  <c r="S273" i="12"/>
  <c r="S783"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S676" i="12"/>
  <c r="S370" i="12"/>
  <c r="S269" i="12"/>
  <c r="S779" i="12" s="1"/>
  <c r="U675" i="12"/>
  <c r="U369" i="12"/>
  <c r="U268" i="12"/>
  <c r="U778" i="12" s="1"/>
  <c r="S675" i="12"/>
  <c r="S369" i="12"/>
  <c r="S268" i="12"/>
  <c r="S778" i="12" s="1"/>
  <c r="U674" i="12"/>
  <c r="U368" i="12"/>
  <c r="U267" i="12"/>
  <c r="U777" i="12" s="1"/>
  <c r="S674" i="12"/>
  <c r="S368" i="12"/>
  <c r="S267" i="12"/>
  <c r="S777" i="12" s="1"/>
  <c r="U673" i="12"/>
  <c r="U367" i="12"/>
  <c r="U266" i="12"/>
  <c r="U776" i="12" s="1"/>
  <c r="S673" i="12"/>
  <c r="S367" i="12"/>
  <c r="S266" i="12"/>
  <c r="S776" i="12" s="1"/>
  <c r="U672" i="12"/>
  <c r="U366" i="12"/>
  <c r="U265" i="12"/>
  <c r="U775" i="12" s="1"/>
  <c r="S672" i="12"/>
  <c r="S366" i="12"/>
  <c r="S265" i="12"/>
  <c r="S775" i="12" s="1"/>
  <c r="U671" i="12"/>
  <c r="U365" i="12"/>
  <c r="U264" i="12"/>
  <c r="U774" i="12" s="1"/>
  <c r="S671" i="12"/>
  <c r="S365" i="12"/>
  <c r="S264" i="12"/>
  <c r="S774" i="12" s="1"/>
  <c r="U670" i="12"/>
  <c r="U364" i="12"/>
  <c r="U263" i="12"/>
  <c r="U773" i="12" s="1"/>
  <c r="S670" i="12"/>
  <c r="S364" i="12"/>
  <c r="S263" i="12"/>
  <c r="S773" i="12" s="1"/>
  <c r="U669" i="12"/>
  <c r="U363" i="12"/>
  <c r="U262" i="12"/>
  <c r="U772" i="12" s="1"/>
  <c r="S669" i="12"/>
  <c r="S363" i="12"/>
  <c r="S262" i="12"/>
  <c r="S772" i="12" s="1"/>
  <c r="U668" i="12"/>
  <c r="U362" i="12"/>
  <c r="U261" i="12"/>
  <c r="U771" i="12" s="1"/>
  <c r="S668" i="12"/>
  <c r="S362" i="12"/>
  <c r="S261" i="12"/>
  <c r="S771" i="12" s="1"/>
  <c r="U667" i="12"/>
  <c r="U361" i="12"/>
  <c r="U260" i="12"/>
  <c r="U770" i="12" s="1"/>
  <c r="S667" i="12"/>
  <c r="S361" i="12"/>
  <c r="S260" i="12"/>
  <c r="S770" i="12" s="1"/>
  <c r="S666" i="12"/>
  <c r="S360" i="12"/>
  <c r="S259" i="12"/>
  <c r="S769" i="12" s="1"/>
  <c r="U665" i="12"/>
  <c r="U359" i="12"/>
  <c r="U258" i="12"/>
  <c r="U768" i="12" s="1"/>
  <c r="S665" i="12"/>
  <c r="S359" i="12"/>
  <c r="S258" i="12"/>
  <c r="S768" i="12" s="1"/>
  <c r="S664" i="12"/>
  <c r="S358" i="12"/>
  <c r="S257" i="12"/>
  <c r="S767" i="12" s="1"/>
  <c r="S663" i="12"/>
  <c r="S357" i="12"/>
  <c r="S256" i="12"/>
  <c r="S766" i="12" s="1"/>
  <c r="U662" i="12"/>
  <c r="U356" i="12"/>
  <c r="U255" i="12"/>
  <c r="U765" i="12" s="1"/>
  <c r="S662" i="12"/>
  <c r="S356" i="12"/>
  <c r="S255" i="12"/>
  <c r="S765" i="12" s="1"/>
  <c r="U661" i="12"/>
  <c r="U355" i="12"/>
  <c r="U254" i="12"/>
  <c r="U764" i="12" s="1"/>
  <c r="S660" i="12"/>
  <c r="S354" i="12"/>
  <c r="S253" i="12"/>
  <c r="S763" i="12" s="1"/>
  <c r="U659" i="12"/>
  <c r="U353" i="12"/>
  <c r="U252" i="12"/>
  <c r="U762" i="12" s="1"/>
  <c r="U658" i="12"/>
  <c r="U352" i="12"/>
  <c r="U251" i="12"/>
  <c r="U761" i="12" s="1"/>
  <c r="S658" i="12"/>
  <c r="S352" i="12"/>
  <c r="S251" i="12"/>
  <c r="S761" i="12" s="1"/>
  <c r="U657" i="12"/>
  <c r="U351" i="12"/>
  <c r="U250" i="12"/>
  <c r="U760" i="12" s="1"/>
  <c r="S657" i="12"/>
  <c r="S351" i="12"/>
  <c r="S250" i="12"/>
  <c r="S760" i="12" s="1"/>
  <c r="U656" i="12"/>
  <c r="U350" i="12"/>
  <c r="U249" i="12"/>
  <c r="U759" i="12" s="1"/>
  <c r="S656" i="12"/>
  <c r="S350" i="12"/>
  <c r="S249" i="12"/>
  <c r="S759" i="12" s="1"/>
  <c r="U655" i="12"/>
  <c r="U349" i="12"/>
  <c r="U248" i="12"/>
  <c r="U758" i="12" s="1"/>
  <c r="S655" i="12"/>
  <c r="S349" i="12"/>
  <c r="S248" i="12"/>
  <c r="S758" i="12" s="1"/>
  <c r="S654" i="12"/>
  <c r="S348" i="12"/>
  <c r="S247" i="12"/>
  <c r="S757" i="12" s="1"/>
  <c r="U653" i="12"/>
  <c r="U347" i="12"/>
  <c r="U246" i="12"/>
  <c r="U756" i="12" s="1"/>
  <c r="S653" i="12"/>
  <c r="S347" i="12"/>
  <c r="S246" i="12"/>
  <c r="S756" i="12" s="1"/>
  <c r="U652" i="12"/>
  <c r="S652" i="12"/>
  <c r="U651" i="12"/>
  <c r="S651" i="12"/>
  <c r="S345" i="12"/>
  <c r="S244" i="12"/>
  <c r="S754" i="12" s="1"/>
  <c r="U649" i="12"/>
  <c r="U343" i="12"/>
  <c r="U242" i="12"/>
  <c r="U752" i="12" s="1"/>
  <c r="U646" i="12"/>
  <c r="U340" i="12"/>
  <c r="U239" i="12"/>
  <c r="U749" i="12" s="1"/>
  <c r="S339" i="12"/>
  <c r="S642" i="12"/>
  <c r="U640" i="12"/>
  <c r="S639" i="12"/>
  <c r="S333" i="12"/>
  <c r="S232" i="12"/>
  <c r="S742" i="12" s="1"/>
  <c r="S638" i="12"/>
  <c r="S634" i="12"/>
  <c r="U632" i="12"/>
  <c r="U326" i="12"/>
  <c r="U225" i="12"/>
  <c r="U735" i="12" s="1"/>
  <c r="U325" i="12"/>
  <c r="S631" i="12"/>
  <c r="S325" i="12"/>
  <c r="S224" i="12"/>
  <c r="S734" i="12" s="1"/>
  <c r="S324" i="12"/>
  <c r="S223" i="12"/>
  <c r="S733" i="12" s="1"/>
  <c r="S319" i="12"/>
  <c r="S624" i="12"/>
  <c r="S318" i="12"/>
  <c r="S217" i="12"/>
  <c r="S727" i="12" s="1"/>
  <c r="U623" i="12"/>
  <c r="U317" i="12"/>
  <c r="U216" i="12"/>
  <c r="U726" i="12" s="1"/>
  <c r="U215" i="12"/>
  <c r="U725" i="12" s="1"/>
  <c r="S316" i="12"/>
  <c r="U621" i="12"/>
  <c r="U315" i="12"/>
  <c r="S315" i="12"/>
  <c r="U620" i="12"/>
  <c r="U314" i="12"/>
  <c r="S620" i="12"/>
  <c r="S314" i="12"/>
  <c r="S213" i="12"/>
  <c r="S723" i="12" s="1"/>
  <c r="U619" i="12"/>
  <c r="U313" i="12"/>
  <c r="U212" i="12"/>
  <c r="U722" i="12" s="1"/>
  <c r="S617" i="12"/>
  <c r="S311" i="12"/>
  <c r="S210" i="12"/>
  <c r="S720" i="12" s="1"/>
  <c r="U209" i="12"/>
  <c r="U719" i="12" s="1"/>
  <c r="S616" i="12"/>
  <c r="S310" i="12"/>
  <c r="S209" i="12"/>
  <c r="S719" i="12" s="1"/>
  <c r="S614" i="12"/>
  <c r="S308" i="12"/>
  <c r="S307" i="12"/>
  <c r="S206"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1" i="12"/>
  <c r="T791" i="12" s="1"/>
  <c r="T280" i="12"/>
  <c r="T790" i="12" s="1"/>
  <c r="T279" i="12"/>
  <c r="T789" i="12" s="1"/>
  <c r="T278" i="12"/>
  <c r="T788" i="12" s="1"/>
  <c r="T277" i="12"/>
  <c r="T787" i="12" s="1"/>
  <c r="T276" i="12"/>
  <c r="T786" i="12" s="1"/>
  <c r="T275" i="12"/>
  <c r="T785" i="12" s="1"/>
  <c r="T274" i="12"/>
  <c r="T784" i="12" s="1"/>
  <c r="T273" i="12"/>
  <c r="T783" i="12" s="1"/>
  <c r="T272" i="12"/>
  <c r="T782" i="12" s="1"/>
  <c r="T271" i="12"/>
  <c r="T781" i="12" s="1"/>
  <c r="T270" i="12"/>
  <c r="T780" i="12" s="1"/>
  <c r="T269" i="12"/>
  <c r="T779" i="12" s="1"/>
  <c r="T268" i="12"/>
  <c r="T778" i="12" s="1"/>
  <c r="T267" i="12"/>
  <c r="T777" i="12" s="1"/>
  <c r="T266" i="12"/>
  <c r="T776" i="12" s="1"/>
  <c r="T264" i="12"/>
  <c r="T774" i="12" s="1"/>
  <c r="T263" i="12"/>
  <c r="T773" i="12" s="1"/>
  <c r="T262" i="12"/>
  <c r="T772" i="12" s="1"/>
  <c r="T261" i="12"/>
  <c r="T771" i="12" s="1"/>
  <c r="T260" i="12"/>
  <c r="T770" i="12" s="1"/>
  <c r="J347" i="12"/>
  <c r="J653" i="12"/>
  <c r="J339" i="12"/>
  <c r="J337" i="12"/>
  <c r="J643" i="12"/>
  <c r="H250" i="12"/>
  <c r="H760" i="12" s="1"/>
  <c r="H657" i="12"/>
  <c r="H248" i="12"/>
  <c r="H758" i="12" s="1"/>
  <c r="H655" i="12"/>
  <c r="H339" i="12"/>
  <c r="H325" i="12"/>
  <c r="H631" i="12"/>
  <c r="H619" i="12"/>
  <c r="G355" i="12"/>
  <c r="G254" i="12"/>
  <c r="G764" i="12" s="1"/>
  <c r="G661" i="12"/>
  <c r="G252" i="12"/>
  <c r="G762" i="12" s="1"/>
  <c r="G659" i="12"/>
  <c r="G240" i="12"/>
  <c r="G750" i="12" s="1"/>
  <c r="G319" i="12"/>
  <c r="K254" i="12"/>
  <c r="K764" i="12" s="1"/>
  <c r="K661" i="12"/>
  <c r="K250" i="12"/>
  <c r="K760" i="12" s="1"/>
  <c r="K657" i="12"/>
  <c r="K248" i="12"/>
  <c r="K758" i="12" s="1"/>
  <c r="K655" i="12"/>
  <c r="I251" i="12"/>
  <c r="I761" i="12" s="1"/>
  <c r="I658" i="12"/>
  <c r="I249" i="12"/>
  <c r="I759" i="12" s="1"/>
  <c r="I656" i="12"/>
  <c r="I634" i="12"/>
  <c r="I314" i="12"/>
  <c r="H353" i="12"/>
  <c r="G246" i="12"/>
  <c r="G756" i="12" s="1"/>
  <c r="F657" i="12"/>
  <c r="F655" i="12"/>
  <c r="F653" i="12"/>
  <c r="F617" i="12"/>
  <c r="F347" i="12"/>
  <c r="E350" i="12"/>
  <c r="C398" i="12"/>
  <c r="C396" i="12"/>
  <c r="C392" i="12"/>
  <c r="C390" i="12"/>
  <c r="C386" i="12"/>
  <c r="C382" i="12"/>
  <c r="C380" i="12"/>
  <c r="C217" i="12"/>
  <c r="C727" i="12" s="1"/>
  <c r="K660" i="12"/>
  <c r="K658" i="12"/>
  <c r="J349" i="12"/>
  <c r="G349" i="12"/>
  <c r="F355" i="12"/>
  <c r="F336" i="12"/>
  <c r="C322" i="12"/>
  <c r="A663" i="12"/>
  <c r="A766" i="12" s="1"/>
  <c r="A872" i="12" s="1"/>
  <c r="A975" i="12" s="1"/>
  <c r="A1078" i="12" s="1"/>
  <c r="A1181" i="12" s="1"/>
  <c r="A1284" i="12" s="1"/>
  <c r="A1387" i="12" s="1"/>
  <c r="A1490" i="12" s="1"/>
  <c r="A1593" i="12" s="1"/>
  <c r="A1696" i="12" s="1"/>
  <c r="A1799" i="12" s="1"/>
  <c r="A561" i="12"/>
  <c r="A601" i="12"/>
  <c r="A597" i="12"/>
  <c r="H349" i="12"/>
  <c r="G353" i="12"/>
  <c r="F253" i="12"/>
  <c r="F763" i="12" s="1"/>
  <c r="A588" i="12"/>
  <c r="H355" i="12"/>
  <c r="H351" i="12"/>
  <c r="H240" i="12"/>
  <c r="H750" i="12" s="1"/>
  <c r="F351" i="12"/>
  <c r="E354" i="12"/>
  <c r="C245" i="12"/>
  <c r="C755" i="12" s="1"/>
  <c r="K350" i="12"/>
  <c r="J355" i="12"/>
  <c r="J350" i="12"/>
  <c r="F249" i="12"/>
  <c r="F759" i="12" s="1"/>
  <c r="J1683" i="12" a="1"/>
  <c r="J1683" i="12" s="1"/>
  <c r="I351" i="12"/>
  <c r="H354" i="12"/>
  <c r="H352" i="12"/>
  <c r="H350" i="12"/>
  <c r="H238" i="12"/>
  <c r="H748" i="12" s="1"/>
  <c r="P1074" i="12" a="1"/>
  <c r="P1074" i="12" s="1"/>
  <c r="N1071" i="12" a="1"/>
  <c r="N1071" i="12" s="1"/>
  <c r="L1070" i="12" a="1"/>
  <c r="L1070" i="12" s="1"/>
  <c r="S1040" i="12" a="1"/>
  <c r="S1040" i="12" s="1"/>
  <c r="S1039" i="12" a="1"/>
  <c r="S1039" i="12" s="1"/>
  <c r="T1035" i="12" a="1"/>
  <c r="T1035" i="12" s="1"/>
  <c r="Q1033" i="12" a="1"/>
  <c r="Q1033" i="12" s="1"/>
  <c r="S1653" i="12" a="1"/>
  <c r="S1653" i="12" s="1"/>
  <c r="J455" i="11"/>
  <c r="Q970" i="12"/>
  <c r="P1665" i="12" a="1"/>
  <c r="P1665" i="12" s="1"/>
  <c r="U1646" i="12" a="1"/>
  <c r="U1646" i="12" s="1"/>
  <c r="N510" i="12"/>
  <c r="M510" i="12"/>
  <c r="R691" i="11"/>
  <c r="O691" i="11"/>
  <c r="R689" i="11"/>
  <c r="R690" i="11" s="1"/>
  <c r="O689" i="11"/>
  <c r="O690" i="11" s="1"/>
  <c r="R687" i="11"/>
  <c r="R688" i="11" s="1"/>
  <c r="O687" i="11"/>
  <c r="O688" i="11" s="1"/>
  <c r="I340" i="12"/>
  <c r="I250" i="12"/>
  <c r="I760" i="12" s="1"/>
  <c r="G334" i="12"/>
  <c r="D1653" i="12" a="1"/>
  <c r="D1653" i="12" s="1"/>
  <c r="S1657" i="12" a="1"/>
  <c r="S1657" i="12" s="1"/>
  <c r="E47" i="15"/>
  <c r="G47" i="15"/>
  <c r="I47" i="15"/>
  <c r="K47" i="15"/>
  <c r="D47" i="15"/>
  <c r="F47" i="15"/>
  <c r="H47" i="15"/>
  <c r="J47" i="15"/>
  <c r="J354" i="12"/>
  <c r="E48" i="15"/>
  <c r="G48" i="15"/>
  <c r="I48" i="15"/>
  <c r="K48" i="15"/>
  <c r="D48" i="15"/>
  <c r="F48" i="15"/>
  <c r="H48" i="15"/>
  <c r="J4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G77" i="15"/>
  <c r="I77" i="15"/>
  <c r="K77" i="15"/>
  <c r="D77" i="15"/>
  <c r="F77" i="15"/>
  <c r="H77" i="15"/>
  <c r="J77" i="15"/>
  <c r="E76" i="15"/>
  <c r="G76" i="15"/>
  <c r="I76" i="15"/>
  <c r="K76" i="15"/>
  <c r="D76" i="15"/>
  <c r="F76" i="15"/>
  <c r="H76" i="15"/>
  <c r="J76" i="15"/>
  <c r="E74" i="15"/>
  <c r="G74" i="15"/>
  <c r="I74" i="15"/>
  <c r="K74" i="15"/>
  <c r="D74" i="15"/>
  <c r="F74" i="15"/>
  <c r="H74" i="15"/>
  <c r="J74" i="15"/>
  <c r="E73" i="15"/>
  <c r="G73" i="15"/>
  <c r="I73" i="15"/>
  <c r="K73" i="15"/>
  <c r="D73" i="15"/>
  <c r="F73" i="15"/>
  <c r="H73" i="15"/>
  <c r="J73" i="15"/>
  <c r="E70" i="15"/>
  <c r="G70" i="15"/>
  <c r="I70" i="15"/>
  <c r="K70" i="15"/>
  <c r="D70" i="15"/>
  <c r="F70" i="15"/>
  <c r="H70" i="15"/>
  <c r="J70" i="15"/>
  <c r="E69" i="15"/>
  <c r="G69" i="15"/>
  <c r="I69" i="15"/>
  <c r="K69" i="15"/>
  <c r="D69" i="15"/>
  <c r="F69" i="15"/>
  <c r="H69" i="15"/>
  <c r="J69" i="15"/>
  <c r="E60" i="15"/>
  <c r="G60" i="15"/>
  <c r="I60" i="15"/>
  <c r="K60" i="15"/>
  <c r="D60" i="15"/>
  <c r="F60" i="15"/>
  <c r="H60" i="15"/>
  <c r="J60" i="15"/>
  <c r="E59" i="15"/>
  <c r="G59" i="15"/>
  <c r="I59" i="15"/>
  <c r="K59" i="15"/>
  <c r="D59" i="15"/>
  <c r="F59" i="15"/>
  <c r="H59" i="15"/>
  <c r="J59"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M1722" i="12" a="1"/>
  <c r="M1722" i="12" s="1"/>
  <c r="M1104" i="12" a="1"/>
  <c r="M1104" i="12" s="1"/>
  <c r="L1722" i="12" a="1"/>
  <c r="L1722"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Q1720" i="12" a="1"/>
  <c r="Q1720" i="12" s="1"/>
  <c r="Q1102" i="12" a="1"/>
  <c r="Q1102" i="12" s="1"/>
  <c r="P1720" i="12" a="1"/>
  <c r="P1720" i="12" s="1"/>
  <c r="P1102" i="12" a="1"/>
  <c r="P1102" i="12" s="1"/>
  <c r="O1720" i="12" a="1"/>
  <c r="O1720" i="12" s="1"/>
  <c r="O1102" i="12" a="1"/>
  <c r="O1102" i="12" s="1"/>
  <c r="N1720" i="12" a="1"/>
  <c r="N1720" i="12" s="1"/>
  <c r="N1102" i="12" a="1"/>
  <c r="N1102" i="12" s="1"/>
  <c r="M1720" i="12" a="1"/>
  <c r="M1720" i="12" s="1"/>
  <c r="M1102" i="12" a="1"/>
  <c r="M1102" i="12" s="1"/>
  <c r="L1720" i="12" a="1"/>
  <c r="L1720" i="12" s="1"/>
  <c r="L1102" i="12" a="1"/>
  <c r="L1102" i="12" s="1"/>
  <c r="T1719" i="12" a="1"/>
  <c r="T1719" i="12" s="1"/>
  <c r="T1101" i="12" a="1"/>
  <c r="T1101" i="12" s="1"/>
  <c r="U1718" i="12" a="1"/>
  <c r="U1718" i="12" s="1"/>
  <c r="U1100" i="12" a="1"/>
  <c r="U1100" i="12" s="1"/>
  <c r="S1718" i="12" a="1"/>
  <c r="S1718" i="12" s="1"/>
  <c r="S1100" i="12" a="1"/>
  <c r="S1100" i="12" s="1"/>
  <c r="R1718" i="12" a="1"/>
  <c r="R1718" i="12" s="1"/>
  <c r="R1100" i="12" a="1"/>
  <c r="R1100"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T1715" i="12" a="1"/>
  <c r="T1715" i="12" s="1"/>
  <c r="T1097" i="12" a="1"/>
  <c r="T1097" i="12" s="1"/>
  <c r="U1714" i="12" a="1"/>
  <c r="U1714" i="12" s="1"/>
  <c r="U1096" i="12" a="1"/>
  <c r="U1096" i="12" s="1"/>
  <c r="S1714" i="12" a="1"/>
  <c r="S1714" i="12" s="1"/>
  <c r="S1096" i="12" a="1"/>
  <c r="S1096" i="12" s="1"/>
  <c r="R1714" i="12" a="1"/>
  <c r="R1714" i="12" s="1"/>
  <c r="R1096" i="12" a="1"/>
  <c r="R1096" i="12" s="1"/>
  <c r="Q1714" i="12" a="1"/>
  <c r="Q1714" i="12" s="1"/>
  <c r="Q1096" i="12" a="1"/>
  <c r="Q1096" i="12" s="1"/>
  <c r="P1714" i="12" a="1"/>
  <c r="P1714" i="12" s="1"/>
  <c r="P1096" i="12" a="1"/>
  <c r="P1096" i="12" s="1"/>
  <c r="O1714" i="12" a="1"/>
  <c r="O1714" i="12" s="1"/>
  <c r="O1096" i="12" a="1"/>
  <c r="O1096" i="12" s="1"/>
  <c r="N1714" i="12" a="1"/>
  <c r="N1714" i="12" s="1"/>
  <c r="N1096" i="12" a="1"/>
  <c r="N1096" i="12" s="1"/>
  <c r="M1714" i="12" a="1"/>
  <c r="M1714" i="12" s="1"/>
  <c r="M1096" i="12" a="1"/>
  <c r="M1096" i="12" s="1"/>
  <c r="L1714" i="12" a="1"/>
  <c r="L1714" i="12" s="1"/>
  <c r="L1096" i="12" a="1"/>
  <c r="L1096" i="12" s="1"/>
  <c r="T1713" i="12" a="1"/>
  <c r="T1713" i="12" s="1"/>
  <c r="T1095" i="12" a="1"/>
  <c r="T1095" i="12" s="1"/>
  <c r="S1712" i="12" a="1"/>
  <c r="S1712" i="12" s="1"/>
  <c r="S1094" i="12" a="1"/>
  <c r="S1094"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T1709" i="12" a="1"/>
  <c r="T1709" i="12" s="1"/>
  <c r="T1091" i="12" a="1"/>
  <c r="T1091"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N1708" i="12" a="1"/>
  <c r="N1708" i="12" s="1"/>
  <c r="N1090" i="12" a="1"/>
  <c r="N1090" i="12" s="1"/>
  <c r="M1708" i="12" a="1"/>
  <c r="M1708" i="12" s="1"/>
  <c r="M1090" i="12" a="1"/>
  <c r="M1090" i="12" s="1"/>
  <c r="L1708" i="12" a="1"/>
  <c r="L1708" i="12" s="1"/>
  <c r="L1090" i="12" a="1"/>
  <c r="L1090" i="12" s="1"/>
  <c r="T1707" i="12" a="1"/>
  <c r="T1707" i="12" s="1"/>
  <c r="T1089" i="12" a="1"/>
  <c r="T1089" i="12" s="1"/>
  <c r="U1706" i="12" a="1"/>
  <c r="U1706" i="12" s="1"/>
  <c r="U1088" i="12" a="1"/>
  <c r="U1088" i="12" s="1"/>
  <c r="S1706" i="12" a="1"/>
  <c r="S1706" i="12" s="1"/>
  <c r="S1088" i="12" a="1"/>
  <c r="S1088" i="12" s="1"/>
  <c r="R1706" i="12" a="1"/>
  <c r="R1706" i="12" s="1"/>
  <c r="R1088" i="12" a="1"/>
  <c r="R1088" i="12" s="1"/>
  <c r="P1706" i="12" a="1"/>
  <c r="P1706" i="12" s="1"/>
  <c r="P1088" i="12" a="1"/>
  <c r="P1088" i="12" s="1"/>
  <c r="O1706" i="12" a="1"/>
  <c r="O1706" i="12" s="1"/>
  <c r="O1088" i="12" a="1"/>
  <c r="O1088" i="12" s="1"/>
  <c r="M1706" i="12" a="1"/>
  <c r="M1706" i="12" s="1"/>
  <c r="M1088" i="12" a="1"/>
  <c r="M1088" i="12" s="1"/>
  <c r="L1706" i="12" a="1"/>
  <c r="L1706" i="12" s="1"/>
  <c r="L1088" i="12" a="1"/>
  <c r="L1088" i="12" s="1"/>
  <c r="T1705" i="12" a="1"/>
  <c r="T1705" i="12" s="1"/>
  <c r="U1704" i="12" a="1"/>
  <c r="U1704" i="12" s="1"/>
  <c r="U1086" i="12" a="1"/>
  <c r="U1086" i="12" s="1"/>
  <c r="S1704" i="12" a="1"/>
  <c r="S1704" i="12" s="1"/>
  <c r="S1086" i="12" a="1"/>
  <c r="S1086" i="12" s="1"/>
  <c r="R1704" i="12" a="1"/>
  <c r="R1704" i="12" s="1"/>
  <c r="R1086" i="12" a="1"/>
  <c r="R1086" i="12" s="1"/>
  <c r="Q1704" i="12" a="1"/>
  <c r="Q1704" i="12" s="1"/>
  <c r="Q1086" i="12" a="1"/>
  <c r="Q1086" i="12" s="1"/>
  <c r="P1704" i="12" a="1"/>
  <c r="P1704" i="12" s="1"/>
  <c r="P1086" i="12" a="1"/>
  <c r="P1086" i="12" s="1"/>
  <c r="O1704" i="12" a="1"/>
  <c r="O1704" i="12" s="1"/>
  <c r="O1086" i="12" a="1"/>
  <c r="O1086" i="12" s="1"/>
  <c r="N1704" i="12" a="1"/>
  <c r="N1704" i="12" s="1"/>
  <c r="N1086" i="12" a="1"/>
  <c r="N1086" i="12" s="1"/>
  <c r="M1704" i="12" a="1"/>
  <c r="M1704" i="12" s="1"/>
  <c r="M1086" i="12" a="1"/>
  <c r="M1086" i="12" s="1"/>
  <c r="L1704" i="12" a="1"/>
  <c r="L1704" i="12" s="1"/>
  <c r="L1086" i="12" a="1"/>
  <c r="L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R1700" i="12" a="1"/>
  <c r="R1700" i="12" s="1"/>
  <c r="R1082" i="12" a="1"/>
  <c r="R1082" i="12" s="1"/>
  <c r="R667" i="12"/>
  <c r="P1700" i="12" a="1"/>
  <c r="P1700" i="12" s="1"/>
  <c r="P1082" i="12" a="1"/>
  <c r="P1082" i="12" s="1"/>
  <c r="P667" i="12"/>
  <c r="N1700" i="12" a="1"/>
  <c r="N1700" i="12" s="1"/>
  <c r="N1082" i="12" a="1"/>
  <c r="N1082" i="12" s="1"/>
  <c r="N667" i="12"/>
  <c r="L1700" i="12" a="1"/>
  <c r="L1700" i="12" s="1"/>
  <c r="L1082" i="12" a="1"/>
  <c r="L1082" i="12" s="1"/>
  <c r="L667" i="12"/>
  <c r="T1699" i="12" a="1"/>
  <c r="T1699" i="12" s="1"/>
  <c r="T1081" i="12" a="1"/>
  <c r="T1081" i="12" s="1"/>
  <c r="U1698" i="12" a="1"/>
  <c r="U1698" i="12" s="1"/>
  <c r="U1080" i="12" a="1"/>
  <c r="U1080" i="12" s="1"/>
  <c r="S1698" i="12" a="1"/>
  <c r="S1698" i="12" s="1"/>
  <c r="S1080" i="12" a="1"/>
  <c r="S1080" i="12" s="1"/>
  <c r="Q1698" i="12" a="1"/>
  <c r="Q1698" i="12" s="1"/>
  <c r="Q1080" i="12" a="1"/>
  <c r="Q1080" i="12" s="1"/>
  <c r="Q665" i="12"/>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8" i="15"/>
  <c r="G68" i="15"/>
  <c r="I68" i="15"/>
  <c r="K68" i="15"/>
  <c r="D68" i="15"/>
  <c r="F68" i="15"/>
  <c r="H68" i="15"/>
  <c r="J68" i="15"/>
  <c r="E67" i="15"/>
  <c r="G67" i="15"/>
  <c r="I67" i="15"/>
  <c r="K67" i="15"/>
  <c r="D67" i="15"/>
  <c r="F67" i="15"/>
  <c r="H67" i="15"/>
  <c r="J67" i="15"/>
  <c r="E66" i="15"/>
  <c r="G66" i="15"/>
  <c r="I66" i="15"/>
  <c r="K66" i="15"/>
  <c r="D66" i="15"/>
  <c r="F66" i="15"/>
  <c r="H66" i="15"/>
  <c r="J66" i="15"/>
  <c r="E65" i="15"/>
  <c r="G65" i="15"/>
  <c r="I65" i="15"/>
  <c r="K65" i="15"/>
  <c r="D65" i="15"/>
  <c r="F65" i="15"/>
  <c r="H65" i="15"/>
  <c r="J65" i="15"/>
  <c r="E64" i="15"/>
  <c r="G64" i="15"/>
  <c r="I64" i="15"/>
  <c r="K64" i="15"/>
  <c r="D64" i="15"/>
  <c r="F64" i="15"/>
  <c r="H64" i="15"/>
  <c r="J64" i="15"/>
  <c r="E63" i="15"/>
  <c r="G63" i="15"/>
  <c r="I63" i="15"/>
  <c r="K63" i="15"/>
  <c r="D63" i="15"/>
  <c r="F63" i="15"/>
  <c r="H63" i="15"/>
  <c r="J63" i="15"/>
  <c r="E62" i="15"/>
  <c r="G62" i="15"/>
  <c r="I62" i="15"/>
  <c r="K62" i="15"/>
  <c r="D62" i="15"/>
  <c r="F62" i="15"/>
  <c r="H62" i="15"/>
  <c r="J62" i="15"/>
  <c r="E61" i="15"/>
  <c r="G61" i="15"/>
  <c r="I61" i="15"/>
  <c r="K61" i="15"/>
  <c r="D61" i="15"/>
  <c r="F61" i="15"/>
  <c r="H61" i="15"/>
  <c r="J61" i="15"/>
  <c r="E58" i="15"/>
  <c r="G58" i="15"/>
  <c r="I58" i="15"/>
  <c r="K58" i="15"/>
  <c r="D58" i="15"/>
  <c r="F58" i="15"/>
  <c r="H58" i="15"/>
  <c r="J58" i="15"/>
  <c r="E57" i="15"/>
  <c r="G57" i="15"/>
  <c r="I57" i="15"/>
  <c r="K57" i="15"/>
  <c r="D57" i="15"/>
  <c r="F57" i="15"/>
  <c r="H57" i="15"/>
  <c r="J57" i="15"/>
  <c r="E56" i="15"/>
  <c r="G56" i="15"/>
  <c r="I56" i="15"/>
  <c r="K56" i="15"/>
  <c r="D56" i="15"/>
  <c r="F56" i="15"/>
  <c r="H56" i="15"/>
  <c r="J56"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Q1723" i="12" a="1"/>
  <c r="Q1723" i="12" s="1"/>
  <c r="Q1105" i="12" a="1"/>
  <c r="Q1105" i="12" s="1"/>
  <c r="P1723" i="12" a="1"/>
  <c r="P1723" i="12" s="1"/>
  <c r="P1105" i="12" a="1"/>
  <c r="P1105" i="12" s="1"/>
  <c r="O1723" i="12" a="1"/>
  <c r="O1723" i="12" s="1"/>
  <c r="O1105" i="12" a="1"/>
  <c r="O1105" i="12" s="1"/>
  <c r="N1723" i="12" a="1"/>
  <c r="N1723" i="12" s="1"/>
  <c r="N1105" i="12" a="1"/>
  <c r="N1105" i="12" s="1"/>
  <c r="M1723" i="12" a="1"/>
  <c r="M1723" i="12" s="1"/>
  <c r="M1105" i="12" a="1"/>
  <c r="M1105" i="12" s="1"/>
  <c r="L1723" i="12" a="1"/>
  <c r="L1723" i="12" s="1"/>
  <c r="L1105" i="12" a="1"/>
  <c r="L1105" i="12" s="1"/>
  <c r="T1722" i="12" a="1"/>
  <c r="T1722" i="12" s="1"/>
  <c r="T1104" i="12" a="1"/>
  <c r="T1104" i="12" s="1"/>
  <c r="U1721" i="12" a="1"/>
  <c r="U1721" i="12" s="1"/>
  <c r="U1103" i="12" a="1"/>
  <c r="U1103"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T1718" i="12" a="1"/>
  <c r="T1718" i="12" s="1"/>
  <c r="T1100" i="12" a="1"/>
  <c r="T1100"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O1717" i="12" a="1"/>
  <c r="O1717" i="12" s="1"/>
  <c r="O1099" i="12" a="1"/>
  <c r="O1099" i="12" s="1"/>
  <c r="N1717" i="12" a="1"/>
  <c r="N1717" i="12" s="1"/>
  <c r="N1099" i="12" a="1"/>
  <c r="N1099" i="12" s="1"/>
  <c r="M1717" i="12" a="1"/>
  <c r="M1717" i="12" s="1"/>
  <c r="M1099" i="12" a="1"/>
  <c r="M1099" i="12" s="1"/>
  <c r="L1717" i="12" a="1"/>
  <c r="L1717" i="12" s="1"/>
  <c r="L1099" i="12" a="1"/>
  <c r="L1099" i="12" s="1"/>
  <c r="T1716" i="12" a="1"/>
  <c r="T1716" i="12" s="1"/>
  <c r="T1098" i="12" a="1"/>
  <c r="T1098" i="12" s="1"/>
  <c r="U1715" i="12" a="1"/>
  <c r="U1715" i="12" s="1"/>
  <c r="U1097" i="12" a="1"/>
  <c r="U1097" i="12" s="1"/>
  <c r="S1715" i="12" a="1"/>
  <c r="S1715" i="12" s="1"/>
  <c r="S1097" i="12" a="1"/>
  <c r="S1097" i="12" s="1"/>
  <c r="R1715" i="12" a="1"/>
  <c r="R1715" i="12" s="1"/>
  <c r="R1097" i="12" a="1"/>
  <c r="R1097" i="12" s="1"/>
  <c r="Q1715" i="12" a="1"/>
  <c r="Q1715" i="12" s="1"/>
  <c r="Q1097" i="12" a="1"/>
  <c r="Q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M1713" i="12" a="1"/>
  <c r="M1713" i="12" s="1"/>
  <c r="M1095" i="12" a="1"/>
  <c r="M1095" i="12" s="1"/>
  <c r="L1713" i="12" a="1"/>
  <c r="L1713" i="12" s="1"/>
  <c r="L1095" i="12" a="1"/>
  <c r="L1095" i="12" s="1"/>
  <c r="T1712" i="12" a="1"/>
  <c r="T1712" i="12" s="1"/>
  <c r="T1094" i="12" a="1"/>
  <c r="T1094"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O1711" i="12" a="1"/>
  <c r="O1711" i="12" s="1"/>
  <c r="O1093" i="12" a="1"/>
  <c r="O1093" i="12" s="1"/>
  <c r="N1711" i="12" a="1"/>
  <c r="N1711" i="12" s="1"/>
  <c r="N1093" i="12" a="1"/>
  <c r="N1093" i="12" s="1"/>
  <c r="M1711" i="12" a="1"/>
  <c r="M1711" i="12" s="1"/>
  <c r="M1093" i="12" a="1"/>
  <c r="M1093" i="12" s="1"/>
  <c r="L1711" i="12" a="1"/>
  <c r="L1711" i="12" s="1"/>
  <c r="L1093" i="12" a="1"/>
  <c r="L1093" i="12" s="1"/>
  <c r="T1710" i="12" a="1"/>
  <c r="T1710" i="12" s="1"/>
  <c r="T1092" i="12" a="1"/>
  <c r="T1092" i="12" s="1"/>
  <c r="U1709" i="12" a="1"/>
  <c r="U1709" i="12" s="1"/>
  <c r="U1091" i="12" a="1"/>
  <c r="U1091" i="12" s="1"/>
  <c r="S1709" i="12" a="1"/>
  <c r="S1709" i="12" s="1"/>
  <c r="S1091" i="12" a="1"/>
  <c r="S1091" i="12" s="1"/>
  <c r="R1709" i="12" a="1"/>
  <c r="R1709" i="12" s="1"/>
  <c r="R1091" i="12" a="1"/>
  <c r="R1091" i="12" s="1"/>
  <c r="Q1709" i="12" a="1"/>
  <c r="Q1709" i="12" s="1"/>
  <c r="Q1091" i="12" a="1"/>
  <c r="Q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T1706" i="12" a="1"/>
  <c r="T1706" i="12" s="1"/>
  <c r="T1088" i="12" a="1"/>
  <c r="T1088"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L1705" i="12" a="1"/>
  <c r="L1705" i="12" s="1"/>
  <c r="L1087" i="12" a="1"/>
  <c r="L1087" i="12" s="1"/>
  <c r="T1704" i="12" a="1"/>
  <c r="T1704" i="12" s="1"/>
  <c r="T1086" i="12" a="1"/>
  <c r="T1086" i="12" s="1"/>
  <c r="U1703" i="12" a="1"/>
  <c r="U1703" i="12" s="1"/>
  <c r="U1085" i="12" a="1"/>
  <c r="U1085" i="12" s="1"/>
  <c r="S1703" i="12" a="1"/>
  <c r="S1703" i="12" s="1"/>
  <c r="S1085" i="12" a="1"/>
  <c r="S1085" i="12" s="1"/>
  <c r="R1703" i="12" a="1"/>
  <c r="R1703" i="12" s="1"/>
  <c r="R1085" i="12" a="1"/>
  <c r="R1085" i="12" s="1"/>
  <c r="Q1703" i="12" a="1"/>
  <c r="Q1703" i="12" s="1"/>
  <c r="Q1085" i="12" a="1"/>
  <c r="Q1085" i="12" s="1"/>
  <c r="P1085" i="12" a="1"/>
  <c r="P1085" i="12" s="1"/>
  <c r="O1703" i="12" a="1"/>
  <c r="O1703" i="12" s="1"/>
  <c r="O1085" i="12" a="1"/>
  <c r="O1085" i="12" s="1"/>
  <c r="M1703" i="12" a="1"/>
  <c r="M1703" i="12" s="1"/>
  <c r="M1085" i="12" a="1"/>
  <c r="M1085" i="12" s="1"/>
  <c r="L1703" i="12" a="1"/>
  <c r="L1703" i="12" s="1"/>
  <c r="L1085" i="12" a="1"/>
  <c r="L1085" i="12" s="1"/>
  <c r="R1702" i="12" a="1"/>
  <c r="R1702" i="12" s="1"/>
  <c r="R1084" i="12" a="1"/>
  <c r="R1084" i="12" s="1"/>
  <c r="R669" i="12"/>
  <c r="P1702" i="12" a="1"/>
  <c r="P1702" i="12" s="1"/>
  <c r="P1084" i="12" a="1"/>
  <c r="P1084" i="12" s="1"/>
  <c r="P669" i="12"/>
  <c r="N1702" i="12" a="1"/>
  <c r="N1702" i="12" s="1"/>
  <c r="N1084" i="12" a="1"/>
  <c r="N1084" i="12" s="1"/>
  <c r="N669" i="12"/>
  <c r="L1702" i="12" a="1"/>
  <c r="L1702" i="12" s="1"/>
  <c r="L1084" i="12" a="1"/>
  <c r="L1084" i="12" s="1"/>
  <c r="L669" i="12"/>
  <c r="T1701" i="12" a="1"/>
  <c r="T1701" i="12" s="1"/>
  <c r="T1083" i="12" a="1"/>
  <c r="T1083" i="12" s="1"/>
  <c r="U1700" i="12" a="1"/>
  <c r="U1700" i="12" s="1"/>
  <c r="U1082" i="12" a="1"/>
  <c r="U1082" i="12" s="1"/>
  <c r="S1700" i="12" a="1"/>
  <c r="S1700" i="12" s="1"/>
  <c r="S1082" i="12" a="1"/>
  <c r="S1082" i="12" s="1"/>
  <c r="Q1700" i="12" a="1"/>
  <c r="Q1700" i="12" s="1"/>
  <c r="Q1082" i="12" a="1"/>
  <c r="Q1082" i="12" s="1"/>
  <c r="Q667" i="12"/>
  <c r="O1700" i="12" a="1"/>
  <c r="O1700" i="12" s="1"/>
  <c r="O1082" i="12" a="1"/>
  <c r="O1082" i="12" s="1"/>
  <c r="O667" i="12"/>
  <c r="M1700" i="12" a="1"/>
  <c r="M1700" i="12" s="1"/>
  <c r="M1082" i="12" a="1"/>
  <c r="M1082" i="12" s="1"/>
  <c r="M667" i="12"/>
  <c r="R1698" i="12" a="1"/>
  <c r="R1698" i="12" s="1"/>
  <c r="R1080" i="12" a="1"/>
  <c r="R1080" i="12" s="1"/>
  <c r="R665" i="12"/>
  <c r="P1698" i="12" a="1"/>
  <c r="P1698" i="12" s="1"/>
  <c r="P1080" i="12" a="1"/>
  <c r="P1080" i="12" s="1"/>
  <c r="P665"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U1701" i="12" a="1"/>
  <c r="U1701" i="12" s="1"/>
  <c r="U1083" i="12" a="1"/>
  <c r="U1083" i="12" s="1"/>
  <c r="S1701" i="12" a="1"/>
  <c r="S1701" i="12" s="1"/>
  <c r="S1083" i="12" a="1"/>
  <c r="S1083" i="12" s="1"/>
  <c r="R1701" i="12" a="1"/>
  <c r="R1701" i="12" s="1"/>
  <c r="R1083" i="12" a="1"/>
  <c r="R1083"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L1701" i="12" a="1"/>
  <c r="L1701" i="12" s="1"/>
  <c r="L1083" i="12" a="1"/>
  <c r="L1083" i="12" s="1"/>
  <c r="T1700" i="12" a="1"/>
  <c r="T1700" i="12" s="1"/>
  <c r="T1082" i="12" a="1"/>
  <c r="T1082" i="12" s="1"/>
  <c r="S1699" i="12" a="1"/>
  <c r="S1699" i="12" s="1"/>
  <c r="S1081" i="12" a="1"/>
  <c r="S1081" i="12" s="1"/>
  <c r="R1699" i="12" a="1"/>
  <c r="R1699" i="12" s="1"/>
  <c r="R1081" i="12" a="1"/>
  <c r="R1081"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T1698" i="12" a="1"/>
  <c r="T1698" i="12" s="1"/>
  <c r="T1080" i="12" a="1"/>
  <c r="T1080" i="12" s="1"/>
  <c r="S1697" i="12" a="1"/>
  <c r="S1697" i="12" s="1"/>
  <c r="S1079" i="12" a="1"/>
  <c r="S1079" i="12" s="1"/>
  <c r="R1697" i="12" a="1"/>
  <c r="R1697" i="12" s="1"/>
  <c r="R1079" i="12" a="1"/>
  <c r="R1079" i="12" s="1"/>
  <c r="Q1697" i="12" a="1"/>
  <c r="Q1697" i="12" s="1"/>
  <c r="Q1079" i="12" a="1"/>
  <c r="Q1079" i="12" s="1"/>
  <c r="P1697" i="12" a="1"/>
  <c r="P1697" i="12" s="1"/>
  <c r="P1079" i="12" a="1"/>
  <c r="P1079" i="12" s="1"/>
  <c r="O1697" i="12" a="1"/>
  <c r="O1697" i="12" s="1"/>
  <c r="O1079" i="12" a="1"/>
  <c r="O1079" i="12" s="1"/>
  <c r="N1697" i="12" a="1"/>
  <c r="N1697" i="12" s="1"/>
  <c r="N1079" i="12" a="1"/>
  <c r="N1079" i="12" s="1"/>
  <c r="M1697" i="12" a="1"/>
  <c r="M1697" i="12" s="1"/>
  <c r="M1079" i="12" a="1"/>
  <c r="M1079" i="12" s="1"/>
  <c r="L1697" i="12" a="1"/>
  <c r="L1697" i="12" s="1"/>
  <c r="L1079" i="12" a="1"/>
  <c r="L1079" i="12" s="1"/>
  <c r="T1696" i="12" a="1"/>
  <c r="T1696" i="12" s="1"/>
  <c r="T1078" i="12" a="1"/>
  <c r="T1078" i="12" s="1"/>
  <c r="U1695" i="12" a="1"/>
  <c r="U1695" i="12" s="1"/>
  <c r="U1077" i="12" a="1"/>
  <c r="U1077" i="12" s="1"/>
  <c r="P1695" i="12" a="1"/>
  <c r="P1695" i="12" s="1"/>
  <c r="P1077" i="12" a="1"/>
  <c r="P1077" i="12" s="1"/>
  <c r="O1695" i="12" a="1"/>
  <c r="O1695" i="12" s="1"/>
  <c r="O1077" i="12" a="1"/>
  <c r="O1077" i="12" s="1"/>
  <c r="N1695" i="12" a="1"/>
  <c r="N1695" i="12" s="1"/>
  <c r="N1077" i="12" a="1"/>
  <c r="N1077" i="12" s="1"/>
  <c r="L1695" i="12" a="1"/>
  <c r="L1695" i="12" s="1"/>
  <c r="L1077" i="12" a="1"/>
  <c r="L1077" i="12" s="1"/>
  <c r="U1691" i="12" a="1"/>
  <c r="U1691" i="12" s="1"/>
  <c r="U1073" i="12" a="1"/>
  <c r="U1073" i="12" s="1"/>
  <c r="S1691" i="12" a="1"/>
  <c r="S1691" i="12" s="1"/>
  <c r="S1073" i="12" a="1"/>
  <c r="S1073" i="12" s="1"/>
  <c r="R1691" i="12" a="1"/>
  <c r="R1691" i="12" s="1"/>
  <c r="R1073" i="12" a="1"/>
  <c r="R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M1689" i="12" a="1"/>
  <c r="M1689" i="12" s="1"/>
  <c r="M1071" i="12" a="1"/>
  <c r="M1071" i="12" s="1"/>
  <c r="L1689" i="12" a="1"/>
  <c r="L1689" i="12" s="1"/>
  <c r="L1071" i="12" a="1"/>
  <c r="L1071" i="12" s="1"/>
  <c r="T1688" i="12" a="1"/>
  <c r="T1688" i="12" s="1"/>
  <c r="T1070" i="12" a="1"/>
  <c r="T1070" i="12" s="1"/>
  <c r="U1069" i="12" a="1"/>
  <c r="U1069" i="12" s="1"/>
  <c r="P1687" i="12" a="1"/>
  <c r="P1687" i="12" s="1"/>
  <c r="P1069" i="12" a="1"/>
  <c r="P1069" i="12" s="1"/>
  <c r="N1687" i="12" a="1"/>
  <c r="N1687" i="12" s="1"/>
  <c r="N1069" i="12" a="1"/>
  <c r="N1069" i="12" s="1"/>
  <c r="L1687" i="12" a="1"/>
  <c r="L1687" i="12" s="1"/>
  <c r="L1069" i="12" a="1"/>
  <c r="L1069" i="12" s="1"/>
  <c r="O1685" i="12" a="1"/>
  <c r="O1685" i="12" s="1"/>
  <c r="O1067" i="12" a="1"/>
  <c r="O1067" i="12" s="1"/>
  <c r="M1067" i="12" a="1"/>
  <c r="M1067" i="12" s="1"/>
  <c r="L1685" i="12" a="1"/>
  <c r="L1685" i="12" s="1"/>
  <c r="T1684" i="12" a="1"/>
  <c r="T1684" i="12" s="1"/>
  <c r="T1066" i="12" a="1"/>
  <c r="T1066" i="12" s="1"/>
  <c r="Q1065" i="12" a="1"/>
  <c r="Q1065" i="12" s="1"/>
  <c r="P1683" i="12" a="1"/>
  <c r="P1683" i="12" s="1"/>
  <c r="L1683" i="12" a="1"/>
  <c r="L1683" i="12" s="1"/>
  <c r="P1681" i="12" a="1"/>
  <c r="P1681" i="12" s="1"/>
  <c r="P1063" i="12" a="1"/>
  <c r="P1063" i="12" s="1"/>
  <c r="P1679" i="12" a="1"/>
  <c r="P1679" i="12" s="1"/>
  <c r="P1061" i="12" a="1"/>
  <c r="P1061" i="12" s="1"/>
  <c r="M1679" i="12" a="1"/>
  <c r="M1679" i="12" s="1"/>
  <c r="M1061" i="12" a="1"/>
  <c r="M1061" i="12" s="1"/>
  <c r="Q1059" i="12" a="1"/>
  <c r="Q1059" i="12" s="1"/>
  <c r="M1677" i="12" a="1"/>
  <c r="M1677" i="12" s="1"/>
  <c r="T1676" i="12" a="1"/>
  <c r="T1676" i="12" s="1"/>
  <c r="T1058" i="12" a="1"/>
  <c r="T1058" i="12" s="1"/>
  <c r="Q1675" i="12" a="1"/>
  <c r="Q1675" i="12" s="1"/>
  <c r="Q1057" i="12" a="1"/>
  <c r="Q1057" i="12" s="1"/>
  <c r="P1675" i="12" a="1"/>
  <c r="P1675" i="12" s="1"/>
  <c r="P1057" i="12" a="1"/>
  <c r="P1057" i="12" s="1"/>
  <c r="M1057" i="12" a="1"/>
  <c r="M1057" i="12" s="1"/>
  <c r="L1675" i="12" a="1"/>
  <c r="L1675" i="12" s="1"/>
  <c r="L1057" i="12" a="1"/>
  <c r="L1057" i="12" s="1"/>
  <c r="T1672" i="12" a="1"/>
  <c r="T1672" i="12" s="1"/>
  <c r="T1054" i="12" a="1"/>
  <c r="T1054" i="12" s="1"/>
  <c r="O1670" i="12" a="1"/>
  <c r="O1670" i="12" s="1"/>
  <c r="O1052" i="12" a="1"/>
  <c r="O1052" i="12" s="1"/>
  <c r="Q1667" i="12" a="1"/>
  <c r="Q1667" i="12" s="1"/>
  <c r="Q1049" i="12" a="1"/>
  <c r="Q1049" i="12" s="1"/>
  <c r="S1666" i="12" a="1"/>
  <c r="S1666" i="12" s="1"/>
  <c r="S1048" i="12" a="1"/>
  <c r="S1048" i="12" s="1"/>
  <c r="U1665" i="12" a="1"/>
  <c r="U1665" i="12" s="1"/>
  <c r="U1047" i="12" a="1"/>
  <c r="U1047" i="12" s="1"/>
  <c r="Q1045" i="12" a="1"/>
  <c r="Q1045" i="12" s="1"/>
  <c r="O1663" i="12" a="1"/>
  <c r="O1663" i="12" s="1"/>
  <c r="U1662" i="12" a="1"/>
  <c r="U1662" i="12" s="1"/>
  <c r="S1044" i="12" a="1"/>
  <c r="S1044" i="12" s="1"/>
  <c r="Q1662" i="12" a="1"/>
  <c r="Q1662" i="12" s="1"/>
  <c r="Q1044" i="12" a="1"/>
  <c r="Q1044" i="12" s="1"/>
  <c r="M1044" i="12" a="1"/>
  <c r="M1044" i="12" s="1"/>
  <c r="O1661" i="12" a="1"/>
  <c r="O1661" i="12" s="1"/>
  <c r="M1661" i="12" a="1"/>
  <c r="M1661" i="12" s="1"/>
  <c r="M1043" i="12" a="1"/>
  <c r="M1043" i="12" s="1"/>
  <c r="Q1659" i="12" a="1"/>
  <c r="Q1659" i="12" s="1"/>
  <c r="Q1041" i="12" a="1"/>
  <c r="Q1041" i="12" s="1"/>
  <c r="O1659" i="12" a="1"/>
  <c r="O1659" i="12" s="1"/>
  <c r="O1041" i="12" a="1"/>
  <c r="O1041" i="12" s="1"/>
  <c r="Q1658" i="12" a="1"/>
  <c r="Q1658" i="12" s="1"/>
  <c r="Q1040" i="12" a="1"/>
  <c r="Q1040" i="12" s="1"/>
  <c r="M1040" i="12" a="1"/>
  <c r="M1040" i="12" s="1"/>
  <c r="M1657" i="12" a="1"/>
  <c r="M1657" i="12" s="1"/>
  <c r="U1656" i="12" a="1"/>
  <c r="U1656" i="12" s="1"/>
  <c r="U1038" i="12" a="1"/>
  <c r="U1038" i="12" s="1"/>
  <c r="Q1656" i="12" a="1"/>
  <c r="Q1656" i="12" s="1"/>
  <c r="M1656" i="12" a="1"/>
  <c r="M1656" i="12" s="1"/>
  <c r="M1038" i="12" a="1"/>
  <c r="M1038" i="12" s="1"/>
  <c r="U1655" i="12" a="1"/>
  <c r="U1655" i="12" s="1"/>
  <c r="Q1655" i="12" a="1"/>
  <c r="Q1655" i="12" s="1"/>
  <c r="O1655" i="12" a="1"/>
  <c r="O1655" i="12" s="1"/>
  <c r="O1037" i="12" a="1"/>
  <c r="O1037" i="12" s="1"/>
  <c r="M1655" i="12" a="1"/>
  <c r="M1655" i="12" s="1"/>
  <c r="M1654" i="12" a="1"/>
  <c r="M1654" i="12" s="1"/>
  <c r="M1036" i="12" a="1"/>
  <c r="M1036" i="12" s="1"/>
  <c r="U1653" i="12" a="1"/>
  <c r="U1653" i="12" s="1"/>
  <c r="U1035" i="12" a="1"/>
  <c r="U1035" i="12" s="1"/>
  <c r="Q1653" i="12" a="1"/>
  <c r="Q1653" i="12" s="1"/>
  <c r="O1035" i="12" a="1"/>
  <c r="O1035" i="12" s="1"/>
  <c r="M1653" i="12" a="1"/>
  <c r="M1653" i="12" s="1"/>
  <c r="U1652" i="12" a="1"/>
  <c r="U1652" i="12" s="1"/>
  <c r="U1034" i="12" a="1"/>
  <c r="U1034" i="12" s="1"/>
  <c r="S1652" i="12" a="1"/>
  <c r="S1652" i="12" s="1"/>
  <c r="O1652" i="12" a="1"/>
  <c r="O1652" i="12" s="1"/>
  <c r="M1652" i="12" a="1"/>
  <c r="M1652" i="12" s="1"/>
  <c r="M1034" i="12" a="1"/>
  <c r="M1034" i="12" s="1"/>
  <c r="S1651" i="12" a="1"/>
  <c r="S1651" i="12" s="1"/>
  <c r="S1033" i="12" a="1"/>
  <c r="S1033" i="12" s="1"/>
  <c r="O1651" i="12" a="1"/>
  <c r="O1651" i="12" s="1"/>
  <c r="O1033" i="12" a="1"/>
  <c r="O1033" i="12" s="1"/>
  <c r="S1650" i="12" a="1"/>
  <c r="S1650" i="12" s="1"/>
  <c r="S1032" i="12" a="1"/>
  <c r="S1032" i="12" s="1"/>
  <c r="Q1650" i="12" a="1"/>
  <c r="Q1650" i="12" s="1"/>
  <c r="Q1032" i="12" a="1"/>
  <c r="Q1032" i="12" s="1"/>
  <c r="M1032" i="12" a="1"/>
  <c r="M1032" i="12" s="1"/>
  <c r="U1031" i="12" a="1"/>
  <c r="U1031" i="12" s="1"/>
  <c r="S1649" i="12" a="1"/>
  <c r="S1649" i="12" s="1"/>
  <c r="S1031" i="12" a="1"/>
  <c r="S1031" i="12" s="1"/>
  <c r="Q1031" i="12" a="1"/>
  <c r="Q1031" i="12" s="1"/>
  <c r="Q1648" i="12" a="1"/>
  <c r="Q1648" i="12" s="1"/>
  <c r="M1648" i="12" a="1"/>
  <c r="M1648" i="12" s="1"/>
  <c r="M1030" i="12" a="1"/>
  <c r="M1030" i="12" s="1"/>
  <c r="S1029" i="12" a="1"/>
  <c r="S1029" i="12" s="1"/>
  <c r="T1028" i="12" a="1"/>
  <c r="T1028" i="12" s="1"/>
  <c r="Q663" i="12"/>
  <c r="M663" i="12"/>
  <c r="R655" i="12"/>
  <c r="N655" i="12"/>
  <c r="P653" i="12"/>
  <c r="L653" i="12"/>
  <c r="L647" i="12"/>
  <c r="L641" i="12"/>
  <c r="L232" i="12"/>
  <c r="L742" i="12" s="1"/>
  <c r="P230" i="12"/>
  <c r="P740" i="12" s="1"/>
  <c r="L226" i="12"/>
  <c r="L736" i="12" s="1"/>
  <c r="P224" i="12"/>
  <c r="P734" i="12" s="1"/>
  <c r="N212" i="12"/>
  <c r="N722" i="12" s="1"/>
  <c r="Q614" i="12"/>
  <c r="N612" i="12"/>
  <c r="M612" i="12"/>
  <c r="O1027" i="12" a="1"/>
  <c r="O1027" i="12" s="1"/>
  <c r="M1027" i="12" a="1"/>
  <c r="M1027" i="12" s="1"/>
  <c r="S1696" i="12" a="1"/>
  <c r="S1696" i="12" s="1"/>
  <c r="S1078" i="12" a="1"/>
  <c r="S1078"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P1694" i="12" a="1"/>
  <c r="P1694" i="12" s="1"/>
  <c r="P1076" i="12" a="1"/>
  <c r="P1076" i="12" s="1"/>
  <c r="N1694" i="12" a="1"/>
  <c r="N1694" i="12" s="1"/>
  <c r="N1076" i="12" a="1"/>
  <c r="N1076" i="12" s="1"/>
  <c r="M1694" i="12" a="1"/>
  <c r="M1694" i="12" s="1"/>
  <c r="M1076" i="12" a="1"/>
  <c r="M1076" i="12" s="1"/>
  <c r="T1691" i="12" a="1"/>
  <c r="T1691" i="12" s="1"/>
  <c r="T1073" i="12" a="1"/>
  <c r="T1073" i="12" s="1"/>
  <c r="T1689" i="12" a="1"/>
  <c r="T1689" i="12" s="1"/>
  <c r="T1071" i="12" a="1"/>
  <c r="T1071" i="12" s="1"/>
  <c r="U1688" i="12" a="1"/>
  <c r="U1688" i="12" s="1"/>
  <c r="U1070" i="12" a="1"/>
  <c r="U1070" i="12" s="1"/>
  <c r="S1688" i="12" a="1"/>
  <c r="S1688" i="12" s="1"/>
  <c r="S1070" i="12" a="1"/>
  <c r="S1070" i="12" s="1"/>
  <c r="R1688" i="12" a="1"/>
  <c r="R1688" i="12" s="1"/>
  <c r="R1070" i="12" a="1"/>
  <c r="R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L1686" i="12" a="1"/>
  <c r="L1686" i="12" s="1"/>
  <c r="L1068" i="12" a="1"/>
  <c r="L1068" i="12" s="1"/>
  <c r="S1684" i="12" a="1"/>
  <c r="S1684" i="12" s="1"/>
  <c r="S1066" i="12" a="1"/>
  <c r="S1066" i="12" s="1"/>
  <c r="Q1684" i="12" a="1"/>
  <c r="Q1684" i="12" s="1"/>
  <c r="Q1066" i="12" a="1"/>
  <c r="Q1066" i="12" s="1"/>
  <c r="L1066" i="12" a="1"/>
  <c r="L1066" i="12" s="1"/>
  <c r="T1683" i="12" a="1"/>
  <c r="T1683" i="12" s="1"/>
  <c r="T1065" i="12" a="1"/>
  <c r="T1065" i="12" s="1"/>
  <c r="U1682" i="12" a="1"/>
  <c r="U1682" i="12" s="1"/>
  <c r="U1064" i="12" a="1"/>
  <c r="U1064" i="12" s="1"/>
  <c r="O1064" i="12" a="1"/>
  <c r="O1064" i="12" s="1"/>
  <c r="P1680" i="12" a="1"/>
  <c r="P1680" i="12" s="1"/>
  <c r="O1680" i="12" a="1"/>
  <c r="O1680" i="12" s="1"/>
  <c r="O1062" i="12" a="1"/>
  <c r="O1062" i="12" s="1"/>
  <c r="S1678" i="12" a="1"/>
  <c r="S1678" i="12" s="1"/>
  <c r="O1678" i="12" a="1"/>
  <c r="O1678" i="12" s="1"/>
  <c r="O1060" i="12" a="1"/>
  <c r="O1060" i="12" s="1"/>
  <c r="O1676" i="12" a="1"/>
  <c r="O1676" i="12" s="1"/>
  <c r="O1058" i="12" a="1"/>
  <c r="O1058" i="12" s="1"/>
  <c r="T1675" i="12" a="1"/>
  <c r="T1675" i="12" s="1"/>
  <c r="T1057" i="12" a="1"/>
  <c r="T1057" i="12" s="1"/>
  <c r="L1674" i="12" a="1"/>
  <c r="L1674" i="12" s="1"/>
  <c r="L1056" i="12" a="1"/>
  <c r="L1056" i="12" s="1"/>
  <c r="S1672" i="12" a="1"/>
  <c r="S1672" i="12" s="1"/>
  <c r="S1054" i="12" a="1"/>
  <c r="S1054" i="12" s="1"/>
  <c r="L1672" i="12" a="1"/>
  <c r="L1672" i="12" s="1"/>
  <c r="L1054" i="12" a="1"/>
  <c r="L1054" i="12" s="1"/>
  <c r="N1670" i="12" a="1"/>
  <c r="N1670" i="12" s="1"/>
  <c r="N1052" i="12" a="1"/>
  <c r="N1052" i="12" s="1"/>
  <c r="P1669" i="12" a="1"/>
  <c r="P1669" i="12" s="1"/>
  <c r="P1051" i="12" a="1"/>
  <c r="P1051" i="12" s="1"/>
  <c r="T1667" i="12" a="1"/>
  <c r="T1667" i="12" s="1"/>
  <c r="T1049" i="12" a="1"/>
  <c r="T1049" i="12" s="1"/>
  <c r="N1049" i="12" a="1"/>
  <c r="N1049" i="12" s="1"/>
  <c r="L1667" i="12" a="1"/>
  <c r="L1667" i="12" s="1"/>
  <c r="L1049" i="12" a="1"/>
  <c r="L1049" i="12" s="1"/>
  <c r="T1665" i="12" a="1"/>
  <c r="T1665" i="12" s="1"/>
  <c r="T1047" i="12" a="1"/>
  <c r="T1047" i="12" s="1"/>
  <c r="P1047" i="12" a="1"/>
  <c r="P1047" i="12" s="1"/>
  <c r="P1664" i="12" a="1"/>
  <c r="P1664" i="12" s="1"/>
  <c r="N1664" i="12" a="1"/>
  <c r="N1664" i="12" s="1"/>
  <c r="N1046" i="12" a="1"/>
  <c r="N1046" i="12" s="1"/>
  <c r="N1662" i="12" a="1"/>
  <c r="N1662" i="12" s="1"/>
  <c r="N1044" i="12" a="1"/>
  <c r="N1044" i="12" s="1"/>
  <c r="T1660" i="12" a="1"/>
  <c r="T1660" i="12" s="1"/>
  <c r="T1659" i="12" a="1"/>
  <c r="T1659" i="12" s="1"/>
  <c r="P1659" i="12" a="1"/>
  <c r="P1659" i="12" s="1"/>
  <c r="P1041" i="12" a="1"/>
  <c r="P1041" i="12" s="1"/>
  <c r="T1658" i="12" a="1"/>
  <c r="T1658" i="12" s="1"/>
  <c r="T1040" i="12" a="1"/>
  <c r="T1040" i="12" s="1"/>
  <c r="R1658" i="12" a="1"/>
  <c r="R1658" i="12" s="1"/>
  <c r="R1040" i="12" a="1"/>
  <c r="R1040" i="12" s="1"/>
  <c r="N1658" i="12" a="1"/>
  <c r="N1658" i="12" s="1"/>
  <c r="N1040" i="12" a="1"/>
  <c r="N1040" i="12" s="1"/>
  <c r="T1657" i="12" a="1"/>
  <c r="T1657" i="12" s="1"/>
  <c r="T1039" i="12" a="1"/>
  <c r="T1039" i="12" s="1"/>
  <c r="N1657" i="12" a="1"/>
  <c r="N1657" i="12" s="1"/>
  <c r="N1039" i="12" a="1"/>
  <c r="N1039" i="12" s="1"/>
  <c r="R1655" i="12" a="1"/>
  <c r="R1655" i="12" s="1"/>
  <c r="R1037" i="12" a="1"/>
  <c r="R1037" i="12" s="1"/>
  <c r="P1655" i="12" a="1"/>
  <c r="P1655" i="12" s="1"/>
  <c r="P1037" i="12" a="1"/>
  <c r="P1037" i="12" s="1"/>
  <c r="P1034" i="12" a="1"/>
  <c r="P1034" i="12" s="1"/>
  <c r="N1652" i="12" a="1"/>
  <c r="N1652" i="12" s="1"/>
  <c r="N1034" i="12" a="1"/>
  <c r="N1034" i="12" s="1"/>
  <c r="R1033" i="12" a="1"/>
  <c r="R1033" i="12" s="1"/>
  <c r="P1651" i="12" a="1"/>
  <c r="P1651" i="12" s="1"/>
  <c r="P1033" i="12" a="1"/>
  <c r="P1033" i="12" s="1"/>
  <c r="N1032" i="12" a="1"/>
  <c r="N1032" i="12" s="1"/>
  <c r="T1649" i="12" a="1"/>
  <c r="T1649" i="12" s="1"/>
  <c r="T1031" i="12" a="1"/>
  <c r="T1031" i="12" s="1"/>
  <c r="Q1647" i="12" a="1"/>
  <c r="Q1647" i="12" s="1"/>
  <c r="Q1029" i="12" a="1"/>
  <c r="Q1029" i="12" s="1"/>
  <c r="P1647" i="12" a="1"/>
  <c r="P1647" i="12" s="1"/>
  <c r="P1029" i="12" a="1"/>
  <c r="P1029" i="12" s="1"/>
  <c r="O1647" i="12" a="1"/>
  <c r="O1647" i="12" s="1"/>
  <c r="O1029" i="12" a="1"/>
  <c r="O1029" i="12" s="1"/>
  <c r="Q1646" i="12" a="1"/>
  <c r="Q1646" i="12" s="1"/>
  <c r="N1027" i="12" a="1"/>
  <c r="N1027" i="12" s="1"/>
  <c r="G1033" i="12" a="1"/>
  <c r="G1033" i="12" s="1"/>
  <c r="F1032" i="12" a="1"/>
  <c r="F1032" i="12" s="1"/>
  <c r="E1032" i="12" a="1"/>
  <c r="E1032" i="12" s="1"/>
  <c r="C612" i="12"/>
  <c r="I222" i="12"/>
  <c r="I732" i="12" s="1"/>
  <c r="C211" i="12"/>
  <c r="C721" i="12" s="1"/>
  <c r="L7" i="15"/>
  <c r="AH7" i="15"/>
  <c r="AH9" i="15"/>
  <c r="L11" i="15"/>
  <c r="AH11" i="15"/>
  <c r="L13" i="15"/>
  <c r="L15" i="15"/>
  <c r="AH15" i="15"/>
  <c r="AH17" i="15"/>
  <c r="L19" i="15"/>
  <c r="AH19" i="15"/>
  <c r="L23" i="15"/>
  <c r="AH25" i="15"/>
  <c r="L27" i="15"/>
  <c r="AH27" i="15"/>
  <c r="AH31" i="15"/>
  <c r="AH39" i="15"/>
  <c r="L41" i="15"/>
  <c r="AH41" i="15"/>
  <c r="AH43" i="15"/>
  <c r="L45" i="15"/>
  <c r="AH45" i="15"/>
  <c r="L47" i="15"/>
  <c r="AH47" i="15"/>
  <c r="L49" i="15"/>
  <c r="AH49" i="15"/>
  <c r="L51" i="15"/>
  <c r="AH51" i="15"/>
  <c r="L53" i="15"/>
  <c r="AH53" i="15"/>
  <c r="L89" i="15"/>
  <c r="AH89" i="15"/>
  <c r="L97" i="15"/>
  <c r="AH97" i="15"/>
  <c r="E340" i="12"/>
  <c r="L55" i="15"/>
  <c r="L56" i="15"/>
  <c r="L57" i="15"/>
  <c r="L58" i="15"/>
  <c r="L59" i="15"/>
  <c r="L60" i="15"/>
  <c r="L61" i="15"/>
  <c r="L62" i="15"/>
  <c r="L64" i="15"/>
  <c r="L65" i="15"/>
  <c r="L66" i="15"/>
  <c r="L67" i="15"/>
  <c r="L68" i="15"/>
  <c r="L72" i="15"/>
  <c r="L73" i="15"/>
  <c r="L74" i="15"/>
  <c r="L75" i="15"/>
  <c r="L76" i="15"/>
  <c r="L77" i="15"/>
  <c r="L78" i="15"/>
  <c r="L79" i="15"/>
  <c r="L80" i="15"/>
  <c r="L81" i="15"/>
  <c r="L82" i="15"/>
  <c r="AH4" i="15"/>
  <c r="L6" i="15"/>
  <c r="AH6" i="15"/>
  <c r="AH8" i="15"/>
  <c r="AH10" i="15"/>
  <c r="AH22" i="15"/>
  <c r="L30" i="15"/>
  <c r="AH34" i="15"/>
  <c r="L42" i="15"/>
  <c r="AH42" i="15"/>
  <c r="L46" i="15"/>
  <c r="AH46" i="15"/>
  <c r="L48" i="15"/>
  <c r="L50" i="15"/>
  <c r="AH50" i="15"/>
  <c r="L52" i="15"/>
  <c r="L54" i="15"/>
  <c r="AH54" i="15"/>
  <c r="L93" i="15"/>
  <c r="AH93" i="15"/>
  <c r="L101" i="15"/>
  <c r="L95" i="15"/>
  <c r="R613" i="12"/>
  <c r="R1651" i="12" a="1"/>
  <c r="R1651" i="12" s="1"/>
  <c r="C1040" i="12" a="1"/>
  <c r="C1040" i="12" s="1"/>
  <c r="R1650" i="12" a="1"/>
  <c r="R1650" i="12" s="1"/>
  <c r="R1652" i="12" a="1"/>
  <c r="R1652" i="12" s="1"/>
  <c r="R1034" i="12" a="1"/>
  <c r="R1034" i="12" s="1"/>
  <c r="Q1663" i="12" a="1"/>
  <c r="Q1663" i="12" s="1"/>
  <c r="C1037" i="12" a="1"/>
  <c r="C1037" i="12" s="1"/>
  <c r="N1690" i="12" a="1"/>
  <c r="N1690" i="12" s="1"/>
  <c r="C1678" i="12" a="1"/>
  <c r="C1678" i="12" s="1"/>
  <c r="N1689" i="12" a="1"/>
  <c r="N1689" i="12" s="1"/>
  <c r="A702" i="12"/>
  <c r="A805" i="12" s="1"/>
  <c r="A911" i="12" s="1"/>
  <c r="A1014" i="12" s="1"/>
  <c r="A1117" i="12" s="1"/>
  <c r="A1220" i="12" s="1"/>
  <c r="A1323" i="12" s="1"/>
  <c r="A1426" i="12" s="1"/>
  <c r="A1529" i="12" s="1"/>
  <c r="A1632" i="12" s="1"/>
  <c r="A1735" i="12" s="1"/>
  <c r="A1838" i="12" s="1"/>
  <c r="A600" i="12"/>
  <c r="A698" i="12"/>
  <c r="A801" i="12" s="1"/>
  <c r="A907" i="12" s="1"/>
  <c r="A1010" i="12" s="1"/>
  <c r="A1113" i="12" s="1"/>
  <c r="A1216" i="12" s="1"/>
  <c r="A1319" i="12" s="1"/>
  <c r="A1422" i="12" s="1"/>
  <c r="A1525" i="12" s="1"/>
  <c r="A1628" i="12" s="1"/>
  <c r="A1731" i="12" s="1"/>
  <c r="A1834" i="12" s="1"/>
  <c r="A596" i="12"/>
  <c r="A666" i="12"/>
  <c r="A769" i="12" s="1"/>
  <c r="A875" i="12" s="1"/>
  <c r="A978" i="12" s="1"/>
  <c r="A1081" i="12" s="1"/>
  <c r="A1184" i="12" s="1"/>
  <c r="A1287" i="12" s="1"/>
  <c r="A1390" i="12" s="1"/>
  <c r="A1493" i="12" s="1"/>
  <c r="A1596" i="12" s="1"/>
  <c r="A1699" i="12" s="1"/>
  <c r="A1802" i="12" s="1"/>
  <c r="A708" i="12"/>
  <c r="A811" i="12" s="1"/>
  <c r="A917" i="12" s="1"/>
  <c r="A1020" i="12" s="1"/>
  <c r="A1123" i="12" s="1"/>
  <c r="A1226" i="12" s="1"/>
  <c r="A1329" i="12" s="1"/>
  <c r="A1432" i="12" s="1"/>
  <c r="A1535" i="12" s="1"/>
  <c r="A1638" i="12" s="1"/>
  <c r="A1741" i="12" s="1"/>
  <c r="A1844" i="12" s="1"/>
  <c r="A606" i="12"/>
  <c r="A595" i="12"/>
  <c r="A565" i="12"/>
  <c r="A710" i="12"/>
  <c r="A813" i="12" s="1"/>
  <c r="A919" i="12" s="1"/>
  <c r="A1022" i="12" s="1"/>
  <c r="A1125" i="12" s="1"/>
  <c r="A1228" i="12" s="1"/>
  <c r="A1331" i="12" s="1"/>
  <c r="A1434" i="12" s="1"/>
  <c r="A1537" i="12" s="1"/>
  <c r="A1640" i="12" s="1"/>
  <c r="A1743" i="12" s="1"/>
  <c r="A1846" i="12" s="1"/>
  <c r="A608" i="12"/>
  <c r="M72" i="11" a="1"/>
  <c r="O72" i="11" a="1"/>
  <c r="Q72" i="11" a="1"/>
  <c r="L72" i="11" a="1"/>
  <c r="N72" i="11" a="1"/>
  <c r="P72" i="11" a="1"/>
  <c r="R72" i="11" a="1"/>
  <c r="L71" i="11" a="1"/>
  <c r="N71" i="11" a="1"/>
  <c r="P71" i="11" a="1"/>
  <c r="R71" i="11" a="1"/>
  <c r="M71" i="11" a="1"/>
  <c r="O71" i="11" a="1"/>
  <c r="Q71" i="11" a="1"/>
  <c r="M70" i="11" a="1"/>
  <c r="O70" i="11" a="1"/>
  <c r="Q70" i="11" a="1"/>
  <c r="L70" i="11" a="1"/>
  <c r="N70" i="11" a="1"/>
  <c r="P70" i="11" a="1"/>
  <c r="R70" i="11" a="1"/>
  <c r="M68" i="11" a="1"/>
  <c r="O68" i="11" a="1"/>
  <c r="Q68" i="11" a="1"/>
  <c r="L68" i="11" a="1"/>
  <c r="N68" i="11" a="1"/>
  <c r="P68" i="11" a="1"/>
  <c r="R68" i="11" a="1"/>
  <c r="L67" i="11" a="1"/>
  <c r="N67" i="11" a="1"/>
  <c r="P67" i="11" a="1"/>
  <c r="R67" i="11" a="1"/>
  <c r="M67" i="11" a="1"/>
  <c r="O67" i="11" a="1"/>
  <c r="Q67" i="11" a="1"/>
  <c r="M66" i="11" a="1"/>
  <c r="O66" i="11" a="1"/>
  <c r="Q66" i="11" a="1"/>
  <c r="L66" i="11" a="1"/>
  <c r="N66" i="11" a="1"/>
  <c r="P66" i="11" a="1"/>
  <c r="R66" i="11" a="1"/>
  <c r="M74" i="11" a="1"/>
  <c r="O74" i="11" a="1"/>
  <c r="Q74" i="11" a="1"/>
  <c r="B74" i="11" a="1"/>
  <c r="L74" i="11" a="1"/>
  <c r="N74" i="11" a="1"/>
  <c r="P74" i="11" a="1"/>
  <c r="R74" i="11" a="1"/>
  <c r="L73" i="11" a="1"/>
  <c r="N73" i="11" a="1"/>
  <c r="P73" i="11" a="1"/>
  <c r="R73" i="11" a="1"/>
  <c r="M73" i="11" a="1"/>
  <c r="O73" i="11" a="1"/>
  <c r="Q73" i="11" a="1"/>
  <c r="L69" i="11" a="1"/>
  <c r="N69" i="11" a="1"/>
  <c r="P69" i="11" a="1"/>
  <c r="R69" i="11" a="1"/>
  <c r="M69" i="11" a="1"/>
  <c r="O69" i="11" a="1"/>
  <c r="Q69" i="11" a="1"/>
  <c r="L65" i="11" a="1"/>
  <c r="N65" i="11" a="1"/>
  <c r="P65" i="11" a="1"/>
  <c r="R65" i="11" a="1"/>
  <c r="M65" i="11" a="1"/>
  <c r="O65" i="11" a="1"/>
  <c r="Q65" i="11" a="1"/>
  <c r="J656" i="12"/>
  <c r="I306" i="12"/>
  <c r="E314" i="12"/>
  <c r="E223" i="12"/>
  <c r="E733" i="12" s="1"/>
  <c r="CU2" i="1"/>
  <c r="CQ2" i="1"/>
  <c r="CM2" i="1"/>
  <c r="C81" i="11" a="1"/>
  <c r="C80" i="11" a="1"/>
  <c r="C79" i="11" a="1"/>
  <c r="C78" i="11" a="1"/>
  <c r="C77" i="11" a="1"/>
  <c r="C76" i="11" a="1"/>
  <c r="C75" i="11" a="1"/>
  <c r="B75" i="11" a="1"/>
  <c r="B77" i="11" a="1"/>
  <c r="B79" i="11" a="1"/>
  <c r="B81" i="11" a="1"/>
  <c r="R81" i="11" a="1"/>
  <c r="P81" i="11" a="1"/>
  <c r="N81" i="11" a="1"/>
  <c r="L81" i="11" a="1"/>
  <c r="J81" i="11" a="1"/>
  <c r="H81" i="11" a="1"/>
  <c r="F81" i="11" a="1"/>
  <c r="D81" i="11" a="1"/>
  <c r="R80" i="11" a="1"/>
  <c r="P80" i="11" a="1"/>
  <c r="N80" i="11" a="1"/>
  <c r="L80" i="11" a="1"/>
  <c r="J80" i="11" a="1"/>
  <c r="H80" i="11" a="1"/>
  <c r="F80" i="11" a="1"/>
  <c r="D80" i="11" a="1"/>
  <c r="R79" i="11" a="1"/>
  <c r="P79" i="11" a="1"/>
  <c r="N79" i="11" a="1"/>
  <c r="L79" i="11" a="1"/>
  <c r="J79" i="11" a="1"/>
  <c r="H79" i="11" a="1"/>
  <c r="F79" i="11" a="1"/>
  <c r="D79" i="11" a="1"/>
  <c r="R78" i="11" a="1"/>
  <c r="P78" i="11" a="1"/>
  <c r="N78" i="11" a="1"/>
  <c r="L78" i="11" a="1"/>
  <c r="J78" i="11" a="1"/>
  <c r="H78" i="11" a="1"/>
  <c r="F78" i="11" a="1"/>
  <c r="D78" i="11" a="1"/>
  <c r="R77" i="11" a="1"/>
  <c r="P77" i="11" a="1"/>
  <c r="N77" i="11" a="1"/>
  <c r="L77" i="11" a="1"/>
  <c r="J77" i="11" a="1"/>
  <c r="H77" i="11" a="1"/>
  <c r="F77" i="11" a="1"/>
  <c r="D77" i="11" a="1"/>
  <c r="R76" i="11" a="1"/>
  <c r="P76" i="11" a="1"/>
  <c r="N76" i="11" a="1"/>
  <c r="L76" i="11" a="1"/>
  <c r="J76" i="11" a="1"/>
  <c r="H76" i="11" a="1"/>
  <c r="F76" i="11" a="1"/>
  <c r="D76" i="11" a="1"/>
  <c r="R75" i="11" a="1"/>
  <c r="P75" i="11" a="1"/>
  <c r="N75" i="11" a="1"/>
  <c r="L75" i="11" a="1"/>
  <c r="J75" i="11" a="1"/>
  <c r="H75" i="11" a="1"/>
  <c r="F75" i="11" a="1"/>
  <c r="D75" i="11" a="1"/>
  <c r="B76" i="11" a="1"/>
  <c r="B78" i="11" a="1"/>
  <c r="B80" i="11" a="1"/>
  <c r="Q81" i="11" a="1"/>
  <c r="O81" i="11" a="1"/>
  <c r="M81" i="11" a="1"/>
  <c r="K81" i="11" a="1"/>
  <c r="I81" i="11" a="1"/>
  <c r="G81" i="11" a="1"/>
  <c r="E81" i="11" a="1"/>
  <c r="Q80" i="11" a="1"/>
  <c r="O80" i="11" a="1"/>
  <c r="M80" i="11" a="1"/>
  <c r="K80" i="11" a="1"/>
  <c r="I80" i="11" a="1"/>
  <c r="G80" i="11" a="1"/>
  <c r="E80" i="11" a="1"/>
  <c r="Q79" i="11" a="1"/>
  <c r="O79" i="11" a="1"/>
  <c r="M79" i="11" a="1"/>
  <c r="K79" i="11" a="1"/>
  <c r="I79" i="11" a="1"/>
  <c r="G79" i="11" a="1"/>
  <c r="E79" i="11" a="1"/>
  <c r="Q78" i="11" a="1"/>
  <c r="O78" i="11" a="1"/>
  <c r="M78" i="11" a="1"/>
  <c r="K78" i="11" a="1"/>
  <c r="I78" i="11" a="1"/>
  <c r="G78" i="11" a="1"/>
  <c r="E78" i="11" a="1"/>
  <c r="Q77" i="11" a="1"/>
  <c r="O77" i="11" a="1"/>
  <c r="M77" i="11" a="1"/>
  <c r="K77" i="11" a="1"/>
  <c r="I77" i="11" a="1"/>
  <c r="G77" i="11" a="1"/>
  <c r="E77" i="11" a="1"/>
  <c r="Q76" i="11" a="1"/>
  <c r="O76" i="11" a="1"/>
  <c r="M76" i="11" a="1"/>
  <c r="K76" i="11" a="1"/>
  <c r="I76" i="11" a="1"/>
  <c r="G76" i="11" a="1"/>
  <c r="E76" i="11" a="1"/>
  <c r="Q75" i="11" a="1"/>
  <c r="O75" i="11" a="1"/>
  <c r="M75" i="11" a="1"/>
  <c r="K75" i="11" a="1"/>
  <c r="I75" i="11" a="1"/>
  <c r="G75" i="11" a="1"/>
  <c r="E75" i="11" a="1"/>
  <c r="H1676" i="12" a="1"/>
  <c r="H1676" i="12" s="1"/>
  <c r="G1671" i="12" a="1"/>
  <c r="G1671" i="12" s="1"/>
  <c r="T1653" i="12" a="1"/>
  <c r="T1653" i="12" s="1"/>
  <c r="P1692" i="12" a="1"/>
  <c r="P1692" i="12" s="1"/>
  <c r="P1691" i="12" a="1"/>
  <c r="P1691" i="12" s="1"/>
  <c r="L1688" i="12" a="1"/>
  <c r="L1688" i="12" s="1"/>
  <c r="R210" i="12"/>
  <c r="R720" i="12" s="1"/>
  <c r="B205" i="12"/>
  <c r="B715" i="12" s="1"/>
  <c r="C239" i="12"/>
  <c r="C749" i="12" s="1"/>
  <c r="J243" i="12"/>
  <c r="J753" i="12" s="1"/>
  <c r="K245" i="12"/>
  <c r="K755" i="12" s="1"/>
  <c r="N1667" i="12" a="1"/>
  <c r="N1667" i="12" s="1"/>
  <c r="H328" i="12"/>
  <c r="E226" i="12"/>
  <c r="E736" i="12" s="1"/>
  <c r="H326" i="12"/>
  <c r="G326" i="12"/>
  <c r="B326" i="12"/>
  <c r="N943" i="12"/>
  <c r="H323" i="12"/>
  <c r="C221" i="12"/>
  <c r="C731" i="12" s="1"/>
  <c r="O938" i="12"/>
  <c r="A633" i="12"/>
  <c r="A736" i="12" s="1"/>
  <c r="A842" i="12" s="1"/>
  <c r="A945" i="12" s="1"/>
  <c r="A1048" i="12" s="1"/>
  <c r="A1151" i="12" s="1"/>
  <c r="A1254" i="12" s="1"/>
  <c r="A1357" i="12" s="1"/>
  <c r="A1460" i="12" s="1"/>
  <c r="A1563" i="12" s="1"/>
  <c r="A1666" i="12" s="1"/>
  <c r="A1769" i="12" s="1"/>
  <c r="O1645" i="12" a="1"/>
  <c r="O1645" i="12" s="1"/>
  <c r="N1645" i="12" a="1"/>
  <c r="N1645" i="12" s="1"/>
  <c r="M924" i="12"/>
  <c r="M945" i="12"/>
  <c r="P1689" i="12" a="1"/>
  <c r="P1689" i="12" s="1"/>
  <c r="E930" i="12"/>
  <c r="C1655" i="12" a="1"/>
  <c r="C1655" i="12" s="1"/>
  <c r="E1651" i="12" a="1"/>
  <c r="E1651" i="12" s="1"/>
  <c r="Q659" i="12"/>
  <c r="Q658" i="12"/>
  <c r="N657" i="12"/>
  <c r="P656" i="12"/>
  <c r="O655" i="12"/>
  <c r="K346" i="12"/>
  <c r="B317" i="12"/>
  <c r="P212" i="12"/>
  <c r="P722" i="12" s="1"/>
  <c r="P614" i="12"/>
  <c r="O614" i="12"/>
  <c r="L614" i="12"/>
  <c r="I316" i="12"/>
  <c r="F319" i="12"/>
  <c r="F318" i="12"/>
  <c r="C318" i="12"/>
  <c r="C934" i="12"/>
  <c r="C933" i="12"/>
  <c r="N946" i="12"/>
  <c r="K253" i="12"/>
  <c r="K763" i="12" s="1"/>
  <c r="K251" i="12"/>
  <c r="K761" i="12" s="1"/>
  <c r="K247" i="12"/>
  <c r="K757" i="12" s="1"/>
  <c r="G248" i="12"/>
  <c r="G758" i="12" s="1"/>
  <c r="F354" i="12"/>
  <c r="F248" i="12"/>
  <c r="F758" i="12" s="1"/>
  <c r="E253" i="12"/>
  <c r="E763" i="12" s="1"/>
  <c r="E351" i="12"/>
  <c r="C251" i="12"/>
  <c r="C761" i="12" s="1"/>
  <c r="C346" i="12"/>
  <c r="C337" i="12"/>
  <c r="B350" i="12"/>
  <c r="B248" i="12"/>
  <c r="B758" i="12" s="1"/>
  <c r="B331" i="12"/>
  <c r="S1693" i="12" a="1"/>
  <c r="S1693" i="12" s="1"/>
  <c r="O660" i="12"/>
  <c r="L659" i="12"/>
  <c r="L658" i="12"/>
  <c r="R657" i="12"/>
  <c r="L657" i="12"/>
  <c r="Q656" i="12"/>
  <c r="P655" i="12"/>
  <c r="R653" i="12"/>
  <c r="M653" i="12"/>
  <c r="O652" i="12"/>
  <c r="Q343" i="12"/>
  <c r="P648" i="12"/>
  <c r="Q647" i="12"/>
  <c r="N647" i="12"/>
  <c r="P646" i="12"/>
  <c r="L646" i="12"/>
  <c r="Q645" i="12"/>
  <c r="P644" i="12"/>
  <c r="L644" i="12"/>
  <c r="Q643" i="12"/>
  <c r="N643" i="12"/>
  <c r="P642" i="12"/>
  <c r="L642" i="12"/>
  <c r="N641" i="12"/>
  <c r="Q639" i="12"/>
  <c r="N230" i="12"/>
  <c r="N740" i="12" s="1"/>
  <c r="N226" i="12"/>
  <c r="N736" i="12" s="1"/>
  <c r="R218" i="12"/>
  <c r="R728" i="12" s="1"/>
  <c r="J970" i="12"/>
  <c r="J352" i="12"/>
  <c r="J969" i="12"/>
  <c r="J968" i="12"/>
  <c r="I341" i="12"/>
  <c r="J251" i="12"/>
  <c r="J761" i="12" s="1"/>
  <c r="J250" i="12"/>
  <c r="J760" i="12" s="1"/>
  <c r="J249" i="12"/>
  <c r="J759" i="12" s="1"/>
  <c r="J317" i="12"/>
  <c r="N988" i="12"/>
  <c r="N676" i="12"/>
  <c r="L988" i="12"/>
  <c r="L676" i="12"/>
  <c r="Q986" i="12"/>
  <c r="Q674" i="12"/>
  <c r="O986" i="12"/>
  <c r="O674" i="12"/>
  <c r="M986" i="12"/>
  <c r="M674" i="12"/>
  <c r="R984" i="12"/>
  <c r="R672" i="12"/>
  <c r="P984" i="12"/>
  <c r="P672" i="12"/>
  <c r="N984" i="12"/>
  <c r="N672" i="12"/>
  <c r="L984" i="12"/>
  <c r="L672" i="12"/>
  <c r="Q982" i="12"/>
  <c r="Q670" i="12"/>
  <c r="O982" i="12"/>
  <c r="O670" i="12"/>
  <c r="M982" i="12"/>
  <c r="M670" i="12"/>
  <c r="R978" i="12"/>
  <c r="R666" i="12"/>
  <c r="P978" i="12"/>
  <c r="P666" i="12"/>
  <c r="N978" i="12"/>
  <c r="N666" i="12"/>
  <c r="L978" i="12"/>
  <c r="L666" i="12"/>
  <c r="E323" i="12"/>
  <c r="H405" i="12"/>
  <c r="G405" i="12"/>
  <c r="C304" i="12"/>
  <c r="C814" i="12" s="1"/>
  <c r="I404" i="12"/>
  <c r="E404" i="12"/>
  <c r="D303" i="12"/>
  <c r="D813" i="12" s="1"/>
  <c r="C303" i="12"/>
  <c r="C813" i="12" s="1"/>
  <c r="I403" i="12"/>
  <c r="H403" i="12"/>
  <c r="E403" i="12"/>
  <c r="I402" i="12"/>
  <c r="H402" i="12"/>
  <c r="G402" i="12"/>
  <c r="H401" i="12"/>
  <c r="G401" i="12"/>
  <c r="C300" i="12"/>
  <c r="C810" i="12" s="1"/>
  <c r="I400" i="12"/>
  <c r="E400" i="12"/>
  <c r="D299" i="12"/>
  <c r="D809" i="12" s="1"/>
  <c r="C400" i="12"/>
  <c r="I399" i="12"/>
  <c r="H399" i="12"/>
  <c r="E399" i="12"/>
  <c r="I398" i="12"/>
  <c r="H398" i="12"/>
  <c r="G398" i="12"/>
  <c r="D297" i="12"/>
  <c r="D807" i="12" s="1"/>
  <c r="C297" i="12"/>
  <c r="C807" i="12" s="1"/>
  <c r="G396" i="12"/>
  <c r="C295" i="12"/>
  <c r="C805" i="12" s="1"/>
  <c r="I395" i="12"/>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I382" i="12"/>
  <c r="H382" i="12"/>
  <c r="G382" i="12"/>
  <c r="C281" i="12"/>
  <c r="C791" i="12" s="1"/>
  <c r="C280" i="12"/>
  <c r="C790" i="12" s="1"/>
  <c r="G380" i="12"/>
  <c r="D279" i="12"/>
  <c r="D789" i="12" s="1"/>
  <c r="C279" i="12"/>
  <c r="C789" i="12" s="1"/>
  <c r="I379" i="12"/>
  <c r="H379" i="12"/>
  <c r="E379" i="12"/>
  <c r="J378" i="12"/>
  <c r="I378" i="12"/>
  <c r="H378" i="12"/>
  <c r="G378" i="12"/>
  <c r="G377" i="12"/>
  <c r="C377" i="12"/>
  <c r="H376" i="12"/>
  <c r="G375" i="12"/>
  <c r="C375" i="12"/>
  <c r="H374" i="12"/>
  <c r="D273" i="12"/>
  <c r="D783" i="12" s="1"/>
  <c r="E373" i="12"/>
  <c r="J372" i="12"/>
  <c r="D271" i="12"/>
  <c r="D781" i="12" s="1"/>
  <c r="E371" i="12"/>
  <c r="J370" i="12"/>
  <c r="G369" i="12"/>
  <c r="J368" i="12"/>
  <c r="G367" i="12"/>
  <c r="J366" i="12"/>
  <c r="J364" i="12"/>
  <c r="H363" i="12"/>
  <c r="G363" i="12"/>
  <c r="F363" i="12"/>
  <c r="E363" i="12"/>
  <c r="D363" i="12"/>
  <c r="C262" i="12"/>
  <c r="C772" i="12" s="1"/>
  <c r="F362" i="12"/>
  <c r="E361" i="12"/>
  <c r="J360" i="12"/>
  <c r="G359" i="12"/>
  <c r="J358" i="12"/>
  <c r="I357" i="12"/>
  <c r="E357" i="12"/>
  <c r="B400" i="12"/>
  <c r="B396" i="12"/>
  <c r="B392" i="12"/>
  <c r="B384" i="12"/>
  <c r="B372" i="12"/>
  <c r="B364"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L689" i="12"/>
  <c r="R687" i="12"/>
  <c r="Q687" i="12"/>
  <c r="P687" i="12"/>
  <c r="O687" i="12"/>
  <c r="N687" i="12"/>
  <c r="M687" i="12"/>
  <c r="L687" i="12"/>
  <c r="R685" i="12"/>
  <c r="Q685" i="12"/>
  <c r="P685" i="12"/>
  <c r="O685" i="12"/>
  <c r="N685" i="12"/>
  <c r="M685" i="12"/>
  <c r="L685" i="12"/>
  <c r="R683" i="12"/>
  <c r="Q683" i="12"/>
  <c r="P683" i="12"/>
  <c r="O683" i="12"/>
  <c r="N683" i="12"/>
  <c r="M683" i="12"/>
  <c r="L683" i="12"/>
  <c r="R681" i="12"/>
  <c r="Q681" i="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R982" i="12"/>
  <c r="R670" i="12"/>
  <c r="L982" i="12"/>
  <c r="L670" i="12"/>
  <c r="Q978" i="12"/>
  <c r="Q666" i="12"/>
  <c r="O978" i="12"/>
  <c r="O666" i="12"/>
  <c r="M978" i="12"/>
  <c r="M666" i="12"/>
  <c r="R663" i="12"/>
  <c r="L663" i="12"/>
  <c r="P662" i="12"/>
  <c r="O662" i="12"/>
  <c r="N662" i="12"/>
  <c r="M662" i="12"/>
  <c r="L662" i="12"/>
  <c r="C233" i="12"/>
  <c r="C743" i="12" s="1"/>
  <c r="E227" i="12"/>
  <c r="E737" i="12" s="1"/>
  <c r="I218" i="12"/>
  <c r="I728" i="12" s="1"/>
  <c r="H215" i="12"/>
  <c r="H725" i="12" s="1"/>
  <c r="F1061" i="12" a="1"/>
  <c r="F1061" i="12" s="1"/>
  <c r="E1049" i="12" a="1"/>
  <c r="E1049" i="12" s="1"/>
  <c r="I1040" i="12" a="1"/>
  <c r="I1040" i="12" s="1"/>
  <c r="C1673" i="12" a="1"/>
  <c r="C1673" i="12" s="1"/>
  <c r="G615" i="12"/>
  <c r="G210" i="12"/>
  <c r="G720" i="12" s="1"/>
  <c r="D1010" i="12"/>
  <c r="C1010" i="12"/>
  <c r="D1004" i="12"/>
  <c r="E402" i="12"/>
  <c r="J394" i="12"/>
  <c r="H393" i="12"/>
  <c r="H391" i="12"/>
  <c r="H390" i="12"/>
  <c r="G384" i="12"/>
  <c r="E383" i="12"/>
  <c r="D1020" i="12"/>
  <c r="D1002" i="12"/>
  <c r="G400" i="12"/>
  <c r="H397" i="12"/>
  <c r="G388" i="12"/>
  <c r="G386" i="12"/>
  <c r="D285" i="12"/>
  <c r="D795" i="12" s="1"/>
  <c r="I383" i="12"/>
  <c r="S1690" i="12" a="1"/>
  <c r="S1690" i="12" s="1"/>
  <c r="P657" i="12"/>
  <c r="N653" i="12"/>
  <c r="Q660" i="12"/>
  <c r="L660" i="12"/>
  <c r="N659" i="12"/>
  <c r="O658" i="12"/>
  <c r="R656" i="12"/>
  <c r="O656" i="12"/>
  <c r="L656" i="12"/>
  <c r="A513" i="12"/>
  <c r="E1650" i="12" a="1"/>
  <c r="E1650" i="12" s="1"/>
  <c r="E929" i="12"/>
  <c r="P3" i="11"/>
  <c r="N654" i="12"/>
  <c r="C1057" i="12" a="1"/>
  <c r="C1057" i="12" s="1"/>
  <c r="C642" i="12"/>
  <c r="E235" i="12"/>
  <c r="E745" i="12" s="1"/>
  <c r="N658" i="12"/>
  <c r="B1075" i="12" a="1"/>
  <c r="B1075" i="12" s="1"/>
  <c r="D1056" i="12" a="1"/>
  <c r="D1056" i="12" s="1"/>
  <c r="D1048" i="12" a="1"/>
  <c r="D1048" i="12" s="1"/>
  <c r="D1047" i="12" a="1"/>
  <c r="D1047" i="12" s="1"/>
  <c r="J1044" i="12" a="1"/>
  <c r="J1044" i="12" s="1"/>
  <c r="B347" i="12"/>
  <c r="B334" i="12"/>
  <c r="B228" i="12"/>
  <c r="B738" i="12" s="1"/>
  <c r="B1073" i="12" a="1"/>
  <c r="B1073" i="12" s="1"/>
  <c r="I247" i="12"/>
  <c r="I757" i="12" s="1"/>
  <c r="G253" i="12"/>
  <c r="G763" i="12" s="1"/>
  <c r="G250" i="12"/>
  <c r="G760" i="12" s="1"/>
  <c r="G249" i="12"/>
  <c r="G759" i="12" s="1"/>
  <c r="C350" i="12"/>
  <c r="R658" i="12"/>
  <c r="M655" i="12"/>
  <c r="L654" i="12"/>
  <c r="G1012" i="12"/>
  <c r="G394" i="12"/>
  <c r="E1009" i="12"/>
  <c r="E391" i="12"/>
  <c r="I1008" i="12"/>
  <c r="I390" i="12"/>
  <c r="C288" i="12"/>
  <c r="C798" i="12" s="1"/>
  <c r="J1004" i="12"/>
  <c r="J386" i="12"/>
  <c r="J316" i="12"/>
  <c r="I313" i="12"/>
  <c r="H252" i="12"/>
  <c r="H762" i="12" s="1"/>
  <c r="H251" i="12"/>
  <c r="H761" i="12" s="1"/>
  <c r="G233" i="12"/>
  <c r="G743" i="12" s="1"/>
  <c r="E345" i="12"/>
  <c r="E239" i="12"/>
  <c r="E749" i="12" s="1"/>
  <c r="C354" i="12"/>
  <c r="C247" i="12"/>
  <c r="C757" i="12" s="1"/>
  <c r="C339" i="12"/>
  <c r="C235" i="12"/>
  <c r="C745" i="12" s="1"/>
  <c r="D295" i="12"/>
  <c r="D805" i="12" s="1"/>
  <c r="I391" i="12"/>
  <c r="H381" i="12"/>
  <c r="J362"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Q690" i="12"/>
  <c r="M690" i="12"/>
  <c r="P688" i="12"/>
  <c r="L688" i="12"/>
  <c r="Q686" i="12"/>
  <c r="M686" i="12"/>
  <c r="P684" i="12"/>
  <c r="L684" i="12"/>
  <c r="Q682" i="12"/>
  <c r="M682" i="12"/>
  <c r="P680" i="12"/>
  <c r="L680" i="12"/>
  <c r="Q678" i="12"/>
  <c r="M678" i="12"/>
  <c r="P676" i="12"/>
  <c r="Q675" i="12"/>
  <c r="M675" i="12"/>
  <c r="M673" i="12"/>
  <c r="Q671" i="12"/>
  <c r="M671" i="12"/>
  <c r="Q668" i="12"/>
  <c r="M668" i="12"/>
  <c r="N664" i="12"/>
  <c r="R659" i="12"/>
  <c r="I246" i="12"/>
  <c r="I756" i="12" s="1"/>
  <c r="I308" i="12"/>
  <c r="E222" i="12"/>
  <c r="E732" i="12" s="1"/>
  <c r="Q653" i="12"/>
  <c r="M645" i="12"/>
  <c r="Q642" i="12"/>
  <c r="N642" i="12"/>
  <c r="O659" i="12"/>
  <c r="G347" i="12"/>
  <c r="E246" i="12"/>
  <c r="E756" i="12" s="1"/>
  <c r="O967" i="12"/>
  <c r="H646" i="12"/>
  <c r="T1037" i="12" a="1"/>
  <c r="T1037" i="12" s="1"/>
  <c r="L218" i="12"/>
  <c r="L728" i="12" s="1"/>
  <c r="I339" i="12"/>
  <c r="K213" i="12"/>
  <c r="K723" i="12" s="1"/>
  <c r="R648" i="12"/>
  <c r="Q648" i="12"/>
  <c r="K648" i="12"/>
  <c r="H337" i="12"/>
  <c r="R643" i="12"/>
  <c r="M661" i="12"/>
  <c r="U1690" i="12" a="1"/>
  <c r="U1690" i="12" s="1"/>
  <c r="T1072" i="12" a="1"/>
  <c r="T1072" i="12" s="1"/>
  <c r="Q657" i="12"/>
  <c r="Q344" i="12"/>
  <c r="R647" i="12"/>
  <c r="N646" i="12"/>
  <c r="O645" i="12"/>
  <c r="N222" i="12"/>
  <c r="N732" i="12" s="1"/>
  <c r="P218" i="12"/>
  <c r="P728" i="12" s="1"/>
  <c r="J254" i="12"/>
  <c r="J764" i="12" s="1"/>
  <c r="J253" i="12"/>
  <c r="J763" i="12" s="1"/>
  <c r="J248" i="12"/>
  <c r="J758" i="12" s="1"/>
  <c r="J340" i="12"/>
  <c r="J335" i="12"/>
  <c r="I333" i="12"/>
  <c r="F250" i="12"/>
  <c r="F760" i="12" s="1"/>
  <c r="F350" i="12"/>
  <c r="E353" i="12"/>
  <c r="E251" i="12"/>
  <c r="E761" i="12" s="1"/>
  <c r="E313" i="12"/>
  <c r="O1688" i="12" a="1"/>
  <c r="O1688" i="12" s="1"/>
  <c r="A655" i="12"/>
  <c r="A758" i="12" s="1"/>
  <c r="A864" i="12" s="1"/>
  <c r="A967" i="12" s="1"/>
  <c r="A1070" i="12" s="1"/>
  <c r="A1173" i="12" s="1"/>
  <c r="A1276" i="12" s="1"/>
  <c r="A1379" i="12" s="1"/>
  <c r="A1482" i="12" s="1"/>
  <c r="A1585" i="12" s="1"/>
  <c r="A1688" i="12" s="1"/>
  <c r="A1791" i="12" s="1"/>
  <c r="A659" i="12"/>
  <c r="A762" i="12" s="1"/>
  <c r="A868" i="12" s="1"/>
  <c r="A971" i="12" s="1"/>
  <c r="A1074" i="12" s="1"/>
  <c r="A1177" i="12" s="1"/>
  <c r="A1280" i="12" s="1"/>
  <c r="A1383" i="12" s="1"/>
  <c r="A1486" i="12" s="1"/>
  <c r="A1589" i="12" s="1"/>
  <c r="A1692" i="12" s="1"/>
  <c r="A1795" i="12" s="1"/>
  <c r="Q1692" i="12" a="1"/>
  <c r="Q1692" i="12" s="1"/>
  <c r="C1055" i="12" a="1"/>
  <c r="C1055" i="12" s="1"/>
  <c r="C1672" i="12" a="1"/>
  <c r="C1672" i="12" s="1"/>
  <c r="Q1691" i="12" a="1"/>
  <c r="Q1691" i="12" s="1"/>
  <c r="C1054" i="12" a="1"/>
  <c r="C1054" i="12" s="1"/>
  <c r="Q971" i="12"/>
  <c r="N1072" i="12" a="1"/>
  <c r="N1072" i="12" s="1"/>
  <c r="M659" i="12"/>
  <c r="M657" i="12"/>
  <c r="O344" i="12"/>
  <c r="O647" i="12"/>
  <c r="M646" i="12"/>
  <c r="O644" i="12"/>
  <c r="O643" i="12"/>
  <c r="M642" i="12"/>
  <c r="R230" i="12"/>
  <c r="R740" i="12" s="1"/>
  <c r="R224" i="12"/>
  <c r="R734" i="12" s="1"/>
  <c r="K340" i="12"/>
  <c r="K336" i="12"/>
  <c r="I646" i="12"/>
  <c r="H253" i="12"/>
  <c r="H763" i="12" s="1"/>
  <c r="F252" i="12"/>
  <c r="F762" i="12" s="1"/>
  <c r="F348" i="12"/>
  <c r="F246" i="12"/>
  <c r="F756" i="12" s="1"/>
  <c r="F235" i="12"/>
  <c r="F745" i="12" s="1"/>
  <c r="E249" i="12"/>
  <c r="E759" i="12" s="1"/>
  <c r="C353" i="12"/>
  <c r="B354" i="12"/>
  <c r="B971" i="12"/>
  <c r="I255" i="12"/>
  <c r="I765" i="12" s="1"/>
  <c r="U1649" i="12" a="1"/>
  <c r="U1649" i="12" s="1"/>
  <c r="U1650" i="12" a="1"/>
  <c r="U1650" i="12" s="1"/>
  <c r="C1003" i="12"/>
  <c r="K656" i="12"/>
  <c r="K646" i="12"/>
  <c r="K620" i="12"/>
  <c r="G351" i="12"/>
  <c r="I396" i="12"/>
  <c r="I394" i="12"/>
  <c r="G392" i="12"/>
  <c r="H386" i="12"/>
  <c r="C285" i="12"/>
  <c r="C795" i="12" s="1"/>
  <c r="C284" i="12"/>
  <c r="C794" i="12" s="1"/>
  <c r="D280" i="12"/>
  <c r="D790" i="12" s="1"/>
  <c r="P664" i="12"/>
  <c r="L664" i="12"/>
  <c r="O663" i="12"/>
  <c r="M660" i="12"/>
  <c r="M658" i="12"/>
  <c r="O657" i="12"/>
  <c r="M656" i="12"/>
  <c r="Q651" i="12"/>
  <c r="M344" i="12"/>
  <c r="B1692" i="12" a="1"/>
  <c r="B1692" i="12" s="1"/>
  <c r="K1685" i="12" a="1"/>
  <c r="K1685" i="12" s="1"/>
  <c r="G955" i="12"/>
  <c r="N969" i="12"/>
  <c r="K964" i="12"/>
  <c r="P968" i="12"/>
  <c r="J962" i="12"/>
  <c r="F958" i="12"/>
  <c r="C952" i="12"/>
  <c r="C951" i="12"/>
  <c r="A705" i="12"/>
  <c r="A808" i="12" s="1"/>
  <c r="A914" i="12" s="1"/>
  <c r="A1017" i="12" s="1"/>
  <c r="A1120" i="12" s="1"/>
  <c r="A1223" i="12" s="1"/>
  <c r="A1326" i="12" s="1"/>
  <c r="A1429" i="12" s="1"/>
  <c r="A1532" i="12" s="1"/>
  <c r="A1635" i="12" s="1"/>
  <c r="A1738" i="12" s="1"/>
  <c r="A1841" i="12" s="1"/>
  <c r="A691" i="12"/>
  <c r="A794" i="12" s="1"/>
  <c r="A900" i="12" s="1"/>
  <c r="A1003" i="12" s="1"/>
  <c r="A1106" i="12" s="1"/>
  <c r="A1209" i="12" s="1"/>
  <c r="A1312" i="12" s="1"/>
  <c r="A1415" i="12" s="1"/>
  <c r="A1518" i="12" s="1"/>
  <c r="A1621" i="12" s="1"/>
  <c r="A1724" i="12" s="1"/>
  <c r="A1827" i="12" s="1"/>
  <c r="A589" i="12"/>
  <c r="A687" i="12"/>
  <c r="A790" i="12" s="1"/>
  <c r="A896" i="12" s="1"/>
  <c r="A999" i="12" s="1"/>
  <c r="A1102" i="12" s="1"/>
  <c r="A1205" i="12" s="1"/>
  <c r="A1308" i="12" s="1"/>
  <c r="A1411" i="12" s="1"/>
  <c r="A1514" i="12" s="1"/>
  <c r="A1617" i="12" s="1"/>
  <c r="A1720" i="12" s="1"/>
  <c r="A1823" i="12" s="1"/>
  <c r="A585" i="12"/>
  <c r="A683" i="12"/>
  <c r="A786" i="12" s="1"/>
  <c r="A892" i="12" s="1"/>
  <c r="A995" i="12" s="1"/>
  <c r="A1098" i="12" s="1"/>
  <c r="A1201" i="12" s="1"/>
  <c r="A1304" i="12" s="1"/>
  <c r="A1407" i="12" s="1"/>
  <c r="A1510" i="12" s="1"/>
  <c r="A1613" i="12" s="1"/>
  <c r="A1716" i="12" s="1"/>
  <c r="A1819" i="12" s="1"/>
  <c r="A581" i="12"/>
  <c r="A599" i="12"/>
  <c r="G373" i="12"/>
  <c r="H372" i="12"/>
  <c r="C371" i="12"/>
  <c r="D269" i="12"/>
  <c r="D779" i="12" s="1"/>
  <c r="H368" i="12"/>
  <c r="E367" i="12"/>
  <c r="D265" i="12"/>
  <c r="D775" i="12" s="1"/>
  <c r="H364" i="12"/>
  <c r="J262" i="12"/>
  <c r="J772" i="12" s="1"/>
  <c r="B345" i="12"/>
  <c r="P698" i="12"/>
  <c r="O696" i="12"/>
  <c r="P694" i="12"/>
  <c r="O692" i="12"/>
  <c r="P690" i="12"/>
  <c r="O688" i="12"/>
  <c r="P686" i="12"/>
  <c r="O684" i="12"/>
  <c r="P682" i="12"/>
  <c r="O680" i="12"/>
  <c r="P678" i="12"/>
  <c r="R675" i="12"/>
  <c r="O675" i="12"/>
  <c r="O671" i="12"/>
  <c r="R676" i="12"/>
  <c r="R673" i="12"/>
  <c r="O673" i="12"/>
  <c r="L671" i="12"/>
  <c r="R668" i="12"/>
  <c r="O668" i="12"/>
  <c r="O664" i="12"/>
  <c r="P663" i="12"/>
  <c r="Q655" i="12"/>
  <c r="P654" i="12"/>
  <c r="H254" i="12"/>
  <c r="H764" i="12" s="1"/>
  <c r="F352" i="12"/>
  <c r="C255" i="12"/>
  <c r="C765" i="12" s="1"/>
  <c r="B353" i="12"/>
  <c r="B249" i="12"/>
  <c r="B759" i="12" s="1"/>
  <c r="B244" i="12"/>
  <c r="B754" i="12" s="1"/>
  <c r="B231" i="12"/>
  <c r="B741" i="12" s="1"/>
  <c r="P658" i="12"/>
  <c r="K634" i="12"/>
  <c r="K936" i="12"/>
  <c r="K217" i="12"/>
  <c r="K727" i="12" s="1"/>
  <c r="K617" i="12"/>
  <c r="J623" i="12"/>
  <c r="J216" i="12"/>
  <c r="J726" i="12" s="1"/>
  <c r="G218" i="12"/>
  <c r="G728" i="12" s="1"/>
  <c r="G1040" i="12" a="1"/>
  <c r="G1040" i="12" s="1"/>
  <c r="F634" i="12"/>
  <c r="F217" i="12"/>
  <c r="F727" i="12" s="1"/>
  <c r="E319" i="12"/>
  <c r="I945" i="12"/>
  <c r="I622" i="12"/>
  <c r="I1037" i="12" a="1"/>
  <c r="I1037" i="12" s="1"/>
  <c r="I213" i="12"/>
  <c r="I723" i="12" s="1"/>
  <c r="H944" i="12"/>
  <c r="H632" i="12"/>
  <c r="H225" i="12"/>
  <c r="H735" i="12" s="1"/>
  <c r="G945" i="12"/>
  <c r="G318" i="12"/>
  <c r="G624" i="12"/>
  <c r="E328" i="12"/>
  <c r="E634" i="12"/>
  <c r="E942" i="12"/>
  <c r="E940" i="12"/>
  <c r="D327" i="12"/>
  <c r="B329" i="12"/>
  <c r="A661" i="12"/>
  <c r="A764" i="12" s="1"/>
  <c r="A870" i="12" s="1"/>
  <c r="A973" i="12" s="1"/>
  <c r="A1076" i="12" s="1"/>
  <c r="A1179" i="12" s="1"/>
  <c r="A1282" i="12" s="1"/>
  <c r="A1385" i="12" s="1"/>
  <c r="A1488" i="12" s="1"/>
  <c r="A1591" i="12" s="1"/>
  <c r="A1694" i="12" s="1"/>
  <c r="A1797" i="12" s="1"/>
  <c r="A559" i="12"/>
  <c r="A657" i="12"/>
  <c r="A760" i="12" s="1"/>
  <c r="A866" i="12" s="1"/>
  <c r="A969" i="12" s="1"/>
  <c r="A1072" i="12" s="1"/>
  <c r="A1175" i="12" s="1"/>
  <c r="A1278" i="12" s="1"/>
  <c r="A1381" i="12" s="1"/>
  <c r="A1484" i="12" s="1"/>
  <c r="A1587" i="12" s="1"/>
  <c r="A1690" i="12" s="1"/>
  <c r="A1793" i="12" s="1"/>
  <c r="A654" i="12"/>
  <c r="A757" i="12" s="1"/>
  <c r="A863" i="12" s="1"/>
  <c r="A966" i="12" s="1"/>
  <c r="A1069" i="12" s="1"/>
  <c r="A1172" i="12" s="1"/>
  <c r="A1275" i="12" s="1"/>
  <c r="A1378" i="12" s="1"/>
  <c r="A1481" i="12" s="1"/>
  <c r="A1584" i="12" s="1"/>
  <c r="A1687" i="12" s="1"/>
  <c r="A1790" i="12" s="1"/>
  <c r="A552" i="12"/>
  <c r="A549" i="12"/>
  <c r="A651" i="12"/>
  <c r="A754" i="12" s="1"/>
  <c r="A860" i="12" s="1"/>
  <c r="A963" i="12" s="1"/>
  <c r="A1066" i="12" s="1"/>
  <c r="A1169" i="12" s="1"/>
  <c r="A1272" i="12" s="1"/>
  <c r="A1375" i="12" s="1"/>
  <c r="A1478" i="12" s="1"/>
  <c r="A1581" i="12" s="1"/>
  <c r="A1684" i="12" s="1"/>
  <c r="A1787" i="12" s="1"/>
  <c r="A551" i="12"/>
  <c r="A650" i="12"/>
  <c r="A753" i="12" s="1"/>
  <c r="A859" i="12" s="1"/>
  <c r="A962" i="12" s="1"/>
  <c r="A1065" i="12" s="1"/>
  <c r="A1168" i="12" s="1"/>
  <c r="A1271" i="12" s="1"/>
  <c r="A1374" i="12" s="1"/>
  <c r="A1477" i="12" s="1"/>
  <c r="A1580" i="12" s="1"/>
  <c r="A1683" i="12" s="1"/>
  <c r="A1786" i="12" s="1"/>
  <c r="A752" i="12"/>
  <c r="A858" i="12" s="1"/>
  <c r="A961" i="12" s="1"/>
  <c r="A1064" i="12" s="1"/>
  <c r="A1167" i="12" s="1"/>
  <c r="A1270" i="12" s="1"/>
  <c r="A1373" i="12" s="1"/>
  <c r="A1476" i="12" s="1"/>
  <c r="A1579" i="12" s="1"/>
  <c r="A1682" i="12" s="1"/>
  <c r="A1785" i="12" s="1"/>
  <c r="A547" i="12"/>
  <c r="A638" i="12"/>
  <c r="A741" i="12" s="1"/>
  <c r="A847" i="12" s="1"/>
  <c r="A950" i="12" s="1"/>
  <c r="A1053" i="12" s="1"/>
  <c r="A1156" i="12" s="1"/>
  <c r="A1259" i="12" s="1"/>
  <c r="A1362" i="12" s="1"/>
  <c r="A1465" i="12" s="1"/>
  <c r="A1568" i="12" s="1"/>
  <c r="A1671" i="12" s="1"/>
  <c r="A1774" i="12" s="1"/>
  <c r="A536" i="12"/>
  <c r="D736" i="12"/>
  <c r="D614" i="12"/>
  <c r="A614" i="12"/>
  <c r="A717" i="12" s="1"/>
  <c r="A823" i="12" s="1"/>
  <c r="A926" i="12" s="1"/>
  <c r="A1029" i="12" s="1"/>
  <c r="A1132" i="12" s="1"/>
  <c r="A1235" i="12" s="1"/>
  <c r="A1338" i="12" s="1"/>
  <c r="A1441" i="12" s="1"/>
  <c r="A1544" i="12" s="1"/>
  <c r="A1647" i="12" s="1"/>
  <c r="A1750" i="12" s="1"/>
  <c r="S1035" i="12" a="1"/>
  <c r="S1035" i="12" s="1"/>
  <c r="K1031" i="12" a="1"/>
  <c r="K1031" i="12" s="1"/>
  <c r="K616" i="12"/>
  <c r="G614" i="12"/>
  <c r="K1036" i="12" a="1"/>
  <c r="K1036" i="12" s="1"/>
  <c r="I1034" i="12" a="1"/>
  <c r="I1034" i="12" s="1"/>
  <c r="D335" i="12"/>
  <c r="D326" i="12"/>
  <c r="D225" i="12"/>
  <c r="D735" i="12" s="1"/>
  <c r="B622" i="12"/>
  <c r="C1068" i="12" a="1"/>
  <c r="C1068" i="12" s="1"/>
  <c r="H316" i="12"/>
  <c r="J934" i="12"/>
  <c r="Q962" i="12"/>
  <c r="E212" i="12"/>
  <c r="E722" i="12" s="1"/>
  <c r="D944" i="12"/>
  <c r="I614" i="12"/>
  <c r="I1686" i="12" a="1"/>
  <c r="I1686" i="12" s="1"/>
  <c r="E1652" i="12" a="1"/>
  <c r="E1652" i="12" s="1"/>
  <c r="C965" i="12"/>
  <c r="C1686" i="12" a="1"/>
  <c r="C1686" i="12" s="1"/>
  <c r="Q1683" i="12" a="1"/>
  <c r="Q1683" i="12" s="1"/>
  <c r="D945" i="12"/>
  <c r="M1675" i="12" a="1"/>
  <c r="M1675" i="12" s="1"/>
  <c r="D1666" i="12" a="1"/>
  <c r="D1666" i="12" s="1"/>
  <c r="F50" i="15"/>
  <c r="I1652" i="12" a="1"/>
  <c r="I1652" i="12" s="1"/>
  <c r="H1046" i="12" a="1"/>
  <c r="H1046" i="12" s="1"/>
  <c r="M954" i="12"/>
  <c r="E1695" i="12" a="1"/>
  <c r="E1695" i="12" s="1"/>
  <c r="E1658" i="12" a="1"/>
  <c r="E1658" i="12" s="1"/>
  <c r="E1667" i="12" a="1"/>
  <c r="E1667" i="12" s="1"/>
  <c r="E1673" i="12" a="1"/>
  <c r="E1673" i="12" s="1"/>
  <c r="J1662" i="12" a="1"/>
  <c r="J1662" i="12" s="1"/>
  <c r="B1691" i="12" a="1"/>
  <c r="B1691" i="12" s="1"/>
  <c r="D50" i="15"/>
  <c r="B1693" i="12" a="1"/>
  <c r="B1693" i="12" s="1"/>
  <c r="H1678" i="12" a="1"/>
  <c r="H1678" i="12" s="1"/>
  <c r="G1032" i="12" a="1"/>
  <c r="G1032" i="12" s="1"/>
  <c r="H1060" i="12" a="1"/>
  <c r="H1060" i="12" s="1"/>
  <c r="G929" i="12"/>
  <c r="D1674" i="12" a="1"/>
  <c r="D1674" i="12" s="1"/>
  <c r="D1665" i="12" a="1"/>
  <c r="D1665" i="12" s="1"/>
  <c r="G50" i="15"/>
  <c r="I931" i="12"/>
  <c r="D953" i="12"/>
  <c r="B970" i="12"/>
  <c r="B972" i="12"/>
  <c r="E50" i="15"/>
  <c r="J941" i="12"/>
  <c r="E927" i="12"/>
  <c r="E946" i="12"/>
  <c r="E974" i="12"/>
  <c r="H957" i="12"/>
  <c r="I965" i="12"/>
  <c r="I953" i="12"/>
  <c r="I50" i="15"/>
  <c r="K50" i="15"/>
  <c r="H50" i="15"/>
  <c r="J50" i="15"/>
  <c r="U256" i="12" l="1"/>
  <c r="U766" i="12" s="1"/>
  <c r="U357" i="12"/>
  <c r="C663" i="12"/>
  <c r="B256" i="12"/>
  <c r="B766" i="12" s="1"/>
  <c r="T1067" i="12" a="1"/>
  <c r="T1067" i="12" s="1"/>
  <c r="T1685" i="12" a="1"/>
  <c r="T1685" i="12" s="1"/>
  <c r="S1067" i="12" a="1"/>
  <c r="S1067" i="12" s="1"/>
  <c r="S1685" i="12" a="1"/>
  <c r="S1685" i="12" s="1"/>
  <c r="S245" i="12"/>
  <c r="S755" i="12" s="1"/>
  <c r="S346" i="12"/>
  <c r="C345" i="12"/>
  <c r="G1054" i="12" a="1"/>
  <c r="G1054" i="12" s="1"/>
  <c r="G639" i="12"/>
  <c r="G333" i="12"/>
  <c r="G1672" i="12" a="1"/>
  <c r="G1672" i="12" s="1"/>
  <c r="G232" i="12"/>
  <c r="G742" i="12" s="1"/>
  <c r="F1668" i="12" a="1"/>
  <c r="F1668" i="12" s="1"/>
  <c r="F329" i="12"/>
  <c r="F1050" i="12" a="1"/>
  <c r="F1050" i="12" s="1"/>
  <c r="F228" i="12"/>
  <c r="F738" i="12" s="1"/>
  <c r="J328" i="12"/>
  <c r="K946" i="12"/>
  <c r="C328" i="12"/>
  <c r="K1667" i="12" a="1"/>
  <c r="K1667" i="12" s="1"/>
  <c r="K328" i="12"/>
  <c r="K1049" i="12" a="1"/>
  <c r="K1049" i="12" s="1"/>
  <c r="T226" i="12"/>
  <c r="T736" i="12" s="1"/>
  <c r="R324" i="12"/>
  <c r="R630" i="12"/>
  <c r="H322" i="12"/>
  <c r="H221" i="12"/>
  <c r="H731" i="12" s="1"/>
  <c r="H627" i="12"/>
  <c r="I321" i="12"/>
  <c r="S242" i="12"/>
  <c r="S752" i="12" s="1"/>
  <c r="S1064" i="12" a="1"/>
  <c r="S1064" i="12" s="1"/>
  <c r="S343" i="12"/>
  <c r="S1682" i="12" a="1"/>
  <c r="S1682" i="12" s="1"/>
  <c r="S649" i="12"/>
  <c r="L1063" i="12" a="1"/>
  <c r="L1063" i="12" s="1"/>
  <c r="E238" i="12"/>
  <c r="E748" i="12" s="1"/>
  <c r="E1678" i="12" a="1"/>
  <c r="E1678" i="12" s="1"/>
  <c r="E339" i="12"/>
  <c r="H644" i="12"/>
  <c r="H237" i="12"/>
  <c r="H747" i="12" s="1"/>
  <c r="H338" i="12"/>
  <c r="H1677" i="12" a="1"/>
  <c r="H1677" i="12" s="1"/>
  <c r="H1059" i="12" a="1"/>
  <c r="H1059" i="12" s="1"/>
  <c r="D1676" i="12" a="1"/>
  <c r="D1676" i="12" s="1"/>
  <c r="D1058" i="12" a="1"/>
  <c r="D1058" i="12" s="1"/>
  <c r="I336" i="12"/>
  <c r="I1675" i="12" a="1"/>
  <c r="I1675" i="12" s="1"/>
  <c r="K1030" i="12" a="1"/>
  <c r="K1030" i="12" s="1"/>
  <c r="K1648" i="12" a="1"/>
  <c r="K1648" i="12" s="1"/>
  <c r="I615" i="12"/>
  <c r="K309" i="12"/>
  <c r="E205" i="12"/>
  <c r="E715" i="12" s="1"/>
  <c r="E612" i="12"/>
  <c r="A100" i="12"/>
  <c r="A201" i="12" s="1"/>
  <c r="A302" i="12" s="1"/>
  <c r="A403" i="12" s="1"/>
  <c r="A506" i="12" s="1"/>
  <c r="CY2" i="1"/>
  <c r="A695" i="12"/>
  <c r="A798" i="12" s="1"/>
  <c r="A904" i="12" s="1"/>
  <c r="A1007" i="12" s="1"/>
  <c r="A1110" i="12" s="1"/>
  <c r="A1213" i="12" s="1"/>
  <c r="A1316" i="12" s="1"/>
  <c r="A1419" i="12" s="1"/>
  <c r="A1522" i="12" s="1"/>
  <c r="A1625" i="12" s="1"/>
  <c r="A1728" i="12" s="1"/>
  <c r="A1831" i="12" s="1"/>
  <c r="A593" i="12"/>
  <c r="A591" i="12"/>
  <c r="CK2" i="1"/>
  <c r="A85" i="12"/>
  <c r="A186" i="12" s="1"/>
  <c r="A287" i="12" s="1"/>
  <c r="A388" i="12" s="1"/>
  <c r="A491" i="12" s="1"/>
  <c r="AH85" i="15"/>
  <c r="CI2" i="1"/>
  <c r="L85" i="15"/>
  <c r="A577" i="12"/>
  <c r="L71" i="15"/>
  <c r="BU2" i="1"/>
  <c r="L70" i="15"/>
  <c r="A576" i="12"/>
  <c r="BT2" i="1"/>
  <c r="L69" i="15"/>
  <c r="BS2" i="1"/>
  <c r="A675" i="12"/>
  <c r="A778" i="12" s="1"/>
  <c r="A884" i="12" s="1"/>
  <c r="A987" i="12" s="1"/>
  <c r="A1090" i="12" s="1"/>
  <c r="A1193" i="12" s="1"/>
  <c r="A1296" i="12" s="1"/>
  <c r="A1399" i="12" s="1"/>
  <c r="A1502" i="12" s="1"/>
  <c r="A1605" i="12" s="1"/>
  <c r="A1708" i="12" s="1"/>
  <c r="A1811" i="12" s="1"/>
  <c r="A65" i="12"/>
  <c r="A166" i="12" s="1"/>
  <c r="A267" i="12" s="1"/>
  <c r="A368" i="12" s="1"/>
  <c r="A471" i="12" s="1"/>
  <c r="L1681" i="12" a="1"/>
  <c r="L1681" i="12" s="1"/>
  <c r="M241" i="12"/>
  <c r="M751" i="12" s="1"/>
  <c r="C648" i="12"/>
  <c r="M648" i="12"/>
  <c r="L648" i="12"/>
  <c r="C1681" i="12" a="1"/>
  <c r="C1681" i="12" s="1"/>
  <c r="C342" i="12"/>
  <c r="C241" i="12"/>
  <c r="C751" i="12" s="1"/>
  <c r="D1060" i="12" a="1"/>
  <c r="D1060" i="12" s="1"/>
  <c r="K238" i="12"/>
  <c r="K748" i="12" s="1"/>
  <c r="D645" i="12"/>
  <c r="K645" i="12"/>
  <c r="T1677" i="12" a="1"/>
  <c r="T1677" i="12" s="1"/>
  <c r="T1059" i="12" a="1"/>
  <c r="T1059" i="12" s="1"/>
  <c r="C341" i="12"/>
  <c r="F1680" i="12" a="1"/>
  <c r="F1680" i="12" s="1"/>
  <c r="B240" i="12"/>
  <c r="B750" i="12" s="1"/>
  <c r="P236" i="12"/>
  <c r="P746" i="12" s="1"/>
  <c r="P1058" i="12" a="1"/>
  <c r="P1058" i="12" s="1"/>
  <c r="D337" i="12"/>
  <c r="P955" i="12"/>
  <c r="P643" i="12"/>
  <c r="P337" i="12"/>
  <c r="K1675" i="12" a="1"/>
  <c r="K1675" i="12" s="1"/>
  <c r="K1057" i="12" a="1"/>
  <c r="K1057" i="12" s="1"/>
  <c r="K642" i="12"/>
  <c r="H1674" i="12" a="1"/>
  <c r="H1674" i="12" s="1"/>
  <c r="E334" i="12"/>
  <c r="E233" i="12"/>
  <c r="E743" i="12" s="1"/>
  <c r="E1055" i="12" a="1"/>
  <c r="E1055" i="12" s="1"/>
  <c r="M334" i="12"/>
  <c r="E952" i="12"/>
  <c r="O639" i="12"/>
  <c r="Q638" i="12"/>
  <c r="Q332" i="12"/>
  <c r="H1671" i="12" a="1"/>
  <c r="H1671" i="12" s="1"/>
  <c r="Q231" i="12"/>
  <c r="Q741" i="12" s="1"/>
  <c r="Q1053" i="12" a="1"/>
  <c r="Q1053" i="12" s="1"/>
  <c r="Q1671" i="12" a="1"/>
  <c r="Q1671" i="12" s="1"/>
  <c r="I638" i="12"/>
  <c r="I332" i="12"/>
  <c r="P1053" i="12" a="1"/>
  <c r="P1053" i="12" s="1"/>
  <c r="P1671" i="12" a="1"/>
  <c r="P1671" i="12" s="1"/>
  <c r="R229" i="12"/>
  <c r="R739" i="12" s="1"/>
  <c r="H635" i="12"/>
  <c r="N1050" i="12" a="1"/>
  <c r="N1050" i="12" s="1"/>
  <c r="N1668" i="12" a="1"/>
  <c r="N1668" i="12" s="1"/>
  <c r="N329" i="12"/>
  <c r="O1668" i="12" a="1"/>
  <c r="O1668" i="12" s="1"/>
  <c r="I329" i="12"/>
  <c r="O635" i="12"/>
  <c r="I228" i="12"/>
  <c r="I738" i="12" s="1"/>
  <c r="O1050" i="12" a="1"/>
  <c r="O1050" i="12" s="1"/>
  <c r="O329" i="12"/>
  <c r="I635" i="12"/>
  <c r="I947" i="12"/>
  <c r="N228" i="12"/>
  <c r="N738" i="12" s="1"/>
  <c r="C1049" i="12" a="1"/>
  <c r="C1049" i="12" s="1"/>
  <c r="T634" i="12"/>
  <c r="I1049" i="12" a="1"/>
  <c r="I1049" i="12" s="1"/>
  <c r="I227" i="12"/>
  <c r="I737" i="12" s="1"/>
  <c r="C227" i="12"/>
  <c r="C737" i="12" s="1"/>
  <c r="U1667" i="12" a="1"/>
  <c r="U1667" i="12" s="1"/>
  <c r="G1667" i="12" a="1"/>
  <c r="G1667" i="12" s="1"/>
  <c r="C1667" i="12" a="1"/>
  <c r="C1667" i="12" s="1"/>
  <c r="G633" i="12"/>
  <c r="T1048" i="12" a="1"/>
  <c r="T1048" i="12" s="1"/>
  <c r="G327" i="12"/>
  <c r="T1666" i="12" a="1"/>
  <c r="T1666" i="12" s="1"/>
  <c r="S226" i="12"/>
  <c r="S736" i="12" s="1"/>
  <c r="T327" i="12"/>
  <c r="G226" i="12"/>
  <c r="G736" i="12" s="1"/>
  <c r="S327" i="12"/>
  <c r="T633" i="12"/>
  <c r="S633" i="12"/>
  <c r="E632" i="12"/>
  <c r="G1665" i="12" a="1"/>
  <c r="G1665" i="12" s="1"/>
  <c r="G1047" i="12" a="1"/>
  <c r="G1047" i="12" s="1"/>
  <c r="G944" i="12"/>
  <c r="R631" i="12"/>
  <c r="G631" i="12"/>
  <c r="G325" i="12"/>
  <c r="Q630" i="12"/>
  <c r="D1663" i="12" a="1"/>
  <c r="D1663" i="12" s="1"/>
  <c r="Q324" i="12"/>
  <c r="D324" i="12"/>
  <c r="D223" i="12"/>
  <c r="D733" i="12" s="1"/>
  <c r="Q223" i="12"/>
  <c r="Q733" i="12" s="1"/>
  <c r="B1044" i="12" a="1"/>
  <c r="B1044" i="12" s="1"/>
  <c r="B323" i="12"/>
  <c r="B222" i="12"/>
  <c r="B732" i="12" s="1"/>
  <c r="L629" i="12"/>
  <c r="B1662" i="12" a="1"/>
  <c r="B1662" i="12" s="1"/>
  <c r="B629" i="12"/>
  <c r="D1044" i="12" a="1"/>
  <c r="D1044" i="12" s="1"/>
  <c r="B322" i="12"/>
  <c r="S1043" i="12" a="1"/>
  <c r="S1043" i="12" s="1"/>
  <c r="S221" i="12"/>
  <c r="S731" i="12" s="1"/>
  <c r="S1661" i="12" a="1"/>
  <c r="S1661" i="12" s="1"/>
  <c r="S322" i="12"/>
  <c r="U1043" i="12" a="1"/>
  <c r="U1043" i="12" s="1"/>
  <c r="S628" i="12"/>
  <c r="U1661" i="12" a="1"/>
  <c r="U1661" i="12" s="1"/>
  <c r="U221" i="12"/>
  <c r="U731" i="12" s="1"/>
  <c r="U322" i="12"/>
  <c r="K322" i="12"/>
  <c r="D1661" i="12" a="1"/>
  <c r="D1661" i="12" s="1"/>
  <c r="U628" i="12"/>
  <c r="O627" i="12"/>
  <c r="N1660" i="12" a="1"/>
  <c r="N1660" i="12" s="1"/>
  <c r="N939" i="12"/>
  <c r="E320" i="12"/>
  <c r="U1030" i="12" a="1"/>
  <c r="U1030" i="12" s="1"/>
  <c r="U1648" i="12" a="1"/>
  <c r="U1648" i="12" s="1"/>
  <c r="U208" i="12"/>
  <c r="U718" i="12" s="1"/>
  <c r="U309" i="12"/>
  <c r="U615" i="12"/>
  <c r="U205" i="12"/>
  <c r="U715" i="12" s="1"/>
  <c r="U612" i="12"/>
  <c r="U1645" i="12" a="1"/>
  <c r="U1645" i="12" s="1"/>
  <c r="T205" i="12"/>
  <c r="T715" i="12" s="1"/>
  <c r="T612" i="12"/>
  <c r="T1027" i="12" a="1"/>
  <c r="T1027" i="12" s="1"/>
  <c r="T924" i="12"/>
  <c r="U1067" i="12" a="1"/>
  <c r="U1067" i="12" s="1"/>
  <c r="U1685" i="12" a="1"/>
  <c r="U1685" i="12" s="1"/>
  <c r="J1685" i="12" a="1"/>
  <c r="J1685" i="12" s="1"/>
  <c r="T652" i="12"/>
  <c r="U245" i="12"/>
  <c r="U755" i="12" s="1"/>
  <c r="J346" i="12"/>
  <c r="U346" i="12"/>
  <c r="N651" i="12"/>
  <c r="J345" i="12"/>
  <c r="N1684" i="12" a="1"/>
  <c r="N1684" i="12" s="1"/>
  <c r="J651" i="12"/>
  <c r="L963" i="12"/>
  <c r="L651" i="12"/>
  <c r="L345" i="12"/>
  <c r="N1066" i="12" a="1"/>
  <c r="N1066" i="12" s="1"/>
  <c r="J1684" i="12" a="1"/>
  <c r="J1684" i="12" s="1"/>
  <c r="J244" i="12"/>
  <c r="J754" i="12" s="1"/>
  <c r="G1683" i="12" a="1"/>
  <c r="G1683" i="12" s="1"/>
  <c r="G243" i="12"/>
  <c r="G753" i="12" s="1"/>
  <c r="G653" i="12"/>
  <c r="G1068" i="12" a="1"/>
  <c r="G1068" i="12" s="1"/>
  <c r="T1068" i="12" a="1"/>
  <c r="T1068" i="12" s="1"/>
  <c r="T1686" i="12" a="1"/>
  <c r="T1686" i="12" s="1"/>
  <c r="T246" i="12"/>
  <c r="T756" i="12" s="1"/>
  <c r="T347" i="12"/>
  <c r="T653" i="12"/>
  <c r="K1068" i="12" a="1"/>
  <c r="K1068" i="12" s="1"/>
  <c r="E1068" i="12" a="1"/>
  <c r="E1068" i="12" s="1"/>
  <c r="K653" i="12"/>
  <c r="E653" i="12"/>
  <c r="K1684" i="12" a="1"/>
  <c r="K1684" i="12" s="1"/>
  <c r="K345" i="12"/>
  <c r="K1066" i="12" a="1"/>
  <c r="K1066" i="12" s="1"/>
  <c r="K244" i="12"/>
  <c r="K754" i="12" s="1"/>
  <c r="K651" i="12"/>
  <c r="E344" i="12"/>
  <c r="E1683" i="12" a="1"/>
  <c r="E1683" i="12" s="1"/>
  <c r="E243" i="12"/>
  <c r="E753" i="12" s="1"/>
  <c r="B650" i="12"/>
  <c r="J234" i="12"/>
  <c r="J744" i="12" s="1"/>
  <c r="F334" i="12"/>
  <c r="E231" i="12"/>
  <c r="E741" i="12" s="1"/>
  <c r="H331" i="12"/>
  <c r="G636" i="12"/>
  <c r="G948" i="12"/>
  <c r="G1669" i="12" a="1"/>
  <c r="G1669" i="12" s="1"/>
  <c r="G229" i="12"/>
  <c r="G739" i="12" s="1"/>
  <c r="G330" i="12"/>
  <c r="D635" i="12"/>
  <c r="C634" i="12"/>
  <c r="I1665" i="12" a="1"/>
  <c r="I1665" i="12" s="1"/>
  <c r="I944" i="12"/>
  <c r="I1047" i="12" a="1"/>
  <c r="I1047" i="12" s="1"/>
  <c r="I326" i="12"/>
  <c r="O1045" i="12" a="1"/>
  <c r="O1045" i="12" s="1"/>
  <c r="O223" i="12"/>
  <c r="O733" i="12" s="1"/>
  <c r="O324" i="12"/>
  <c r="P323" i="12"/>
  <c r="P1662" i="12" a="1"/>
  <c r="P1662" i="12" s="1"/>
  <c r="D940" i="12"/>
  <c r="U1042" i="12" a="1"/>
  <c r="U1042" i="12" s="1"/>
  <c r="U627" i="12"/>
  <c r="U1660" i="12" a="1"/>
  <c r="U1660" i="12" s="1"/>
  <c r="U220" i="12"/>
  <c r="U730" i="12" s="1"/>
  <c r="U321" i="12"/>
  <c r="M651" i="12"/>
  <c r="M1066" i="12" a="1"/>
  <c r="M1066" i="12" s="1"/>
  <c r="M345" i="12"/>
  <c r="M1684" i="12" a="1"/>
  <c r="M1684" i="12" s="1"/>
  <c r="M244" i="12"/>
  <c r="M754" i="12" s="1"/>
  <c r="C643" i="12"/>
  <c r="J1682" i="12" a="1"/>
  <c r="J1682" i="12" s="1"/>
  <c r="F208" i="12"/>
  <c r="F718" i="12" s="1"/>
  <c r="F615" i="12"/>
  <c r="O247" i="12"/>
  <c r="O757" i="12" s="1"/>
  <c r="I654" i="12"/>
  <c r="U654" i="12"/>
  <c r="U1687" i="12" a="1"/>
  <c r="U1687" i="12" s="1"/>
  <c r="O348" i="12"/>
  <c r="H247" i="12"/>
  <c r="H757" i="12" s="1"/>
  <c r="H1687" i="12" a="1"/>
  <c r="H1687" i="12" s="1"/>
  <c r="O1069" i="12" a="1"/>
  <c r="O1069" i="12" s="1"/>
  <c r="O654" i="12"/>
  <c r="O1687" i="12" a="1"/>
  <c r="O1687" i="12" s="1"/>
  <c r="H348" i="12"/>
  <c r="U247" i="12"/>
  <c r="U757" i="12" s="1"/>
  <c r="U1066" i="12" a="1"/>
  <c r="U1066" i="12" s="1"/>
  <c r="U963" i="12"/>
  <c r="U1684" i="12" a="1"/>
  <c r="U1684" i="12" s="1"/>
  <c r="U244" i="12"/>
  <c r="U754" i="12" s="1"/>
  <c r="S344" i="12"/>
  <c r="S650" i="12"/>
  <c r="H650" i="12"/>
  <c r="S1065" i="12" a="1"/>
  <c r="S1065" i="12" s="1"/>
  <c r="S1683" i="12" a="1"/>
  <c r="S1683" i="12" s="1"/>
  <c r="S243" i="12"/>
  <c r="S753" i="12" s="1"/>
  <c r="P242" i="12"/>
  <c r="P752" i="12" s="1"/>
  <c r="P649" i="12"/>
  <c r="I239" i="12"/>
  <c r="I749" i="12" s="1"/>
  <c r="S1060" i="12" a="1"/>
  <c r="S1060" i="12" s="1"/>
  <c r="S238" i="12"/>
  <c r="S748" i="12" s="1"/>
  <c r="T645" i="12"/>
  <c r="S645" i="12"/>
  <c r="L640" i="12"/>
  <c r="U1055" i="12" a="1"/>
  <c r="U1055" i="12" s="1"/>
  <c r="U1673" i="12" a="1"/>
  <c r="U1673" i="12" s="1"/>
  <c r="U233" i="12"/>
  <c r="U743" i="12" s="1"/>
  <c r="U334" i="12"/>
  <c r="M644" i="12"/>
  <c r="M338" i="12"/>
  <c r="M1059" i="12" a="1"/>
  <c r="M1059" i="12" s="1"/>
  <c r="I337" i="12"/>
  <c r="S1662" i="12" a="1"/>
  <c r="S1662" i="12" s="1"/>
  <c r="S629" i="12"/>
  <c r="F322" i="12"/>
  <c r="F1043" i="12" a="1"/>
  <c r="F1043" i="12" s="1"/>
  <c r="T628" i="12"/>
  <c r="T306" i="12"/>
  <c r="H205" i="12"/>
  <c r="H715" i="12" s="1"/>
  <c r="T510" i="12"/>
  <c r="T511" i="12" s="1"/>
  <c r="T512" i="12" s="1"/>
  <c r="T513" i="12" s="1"/>
  <c r="T514" i="12" s="1"/>
  <c r="T515" i="12" s="1"/>
  <c r="T516" i="12" s="1"/>
  <c r="T517" i="12" s="1"/>
  <c r="T518" i="12" s="1"/>
  <c r="F346" i="12"/>
  <c r="F245" i="12"/>
  <c r="F755" i="12" s="1"/>
  <c r="F1685" i="12" a="1"/>
  <c r="F1685" i="12" s="1"/>
  <c r="D1066" i="12" a="1"/>
  <c r="D1066" i="12" s="1"/>
  <c r="J1064" i="12" a="1"/>
  <c r="J1064" i="12" s="1"/>
  <c r="J649" i="12"/>
  <c r="J343" i="12"/>
  <c r="J242" i="12"/>
  <c r="J752" i="12" s="1"/>
  <c r="G241" i="12"/>
  <c r="G751" i="12" s="1"/>
  <c r="G342" i="12"/>
  <c r="M647" i="12"/>
  <c r="J645" i="12"/>
  <c r="C1058" i="12" a="1"/>
  <c r="C1058" i="12" s="1"/>
  <c r="P234" i="12"/>
  <c r="P744" i="12" s="1"/>
  <c r="P641" i="12"/>
  <c r="P335" i="12"/>
  <c r="P1056" i="12" a="1"/>
  <c r="P1056" i="12" s="1"/>
  <c r="P1674" i="12" a="1"/>
  <c r="P1674" i="12" s="1"/>
  <c r="G1049" i="12" a="1"/>
  <c r="G1049" i="12" s="1"/>
  <c r="K638" i="12"/>
  <c r="M231" i="12"/>
  <c r="M741" i="12" s="1"/>
  <c r="D1055" i="12" a="1"/>
  <c r="D1055" i="12" s="1"/>
  <c r="G946" i="12"/>
  <c r="F219" i="12"/>
  <c r="F729" i="12" s="1"/>
  <c r="O220" i="12"/>
  <c r="O730" i="12" s="1"/>
  <c r="M638" i="12"/>
  <c r="D1050" i="12" a="1"/>
  <c r="D1050" i="12" s="1"/>
  <c r="O232" i="12"/>
  <c r="O742" i="12" s="1"/>
  <c r="M332" i="12"/>
  <c r="K331" i="12"/>
  <c r="K1671" i="12" a="1"/>
  <c r="K1671" i="12" s="1"/>
  <c r="C949" i="12"/>
  <c r="C1670" i="12" a="1"/>
  <c r="C1670" i="12" s="1"/>
  <c r="F321" i="12"/>
  <c r="K1052" i="12" a="1"/>
  <c r="K1052" i="12" s="1"/>
  <c r="M1047" i="12" a="1"/>
  <c r="M1047" i="12" s="1"/>
  <c r="M632" i="12"/>
  <c r="D1668" i="12" a="1"/>
  <c r="D1668" i="12" s="1"/>
  <c r="K222" i="12"/>
  <c r="K732" i="12" s="1"/>
  <c r="C1052" i="12" a="1"/>
  <c r="C1052" i="12" s="1"/>
  <c r="M1665" i="12" a="1"/>
  <c r="M1665" i="12" s="1"/>
  <c r="M1053" i="12" a="1"/>
  <c r="M1053" i="12" s="1"/>
  <c r="M326" i="12"/>
  <c r="M1671" i="12" a="1"/>
  <c r="M1671" i="12" s="1"/>
  <c r="O226" i="12"/>
  <c r="O736" i="12" s="1"/>
  <c r="Q634" i="12"/>
  <c r="F938" i="12"/>
  <c r="K637" i="12"/>
  <c r="I325" i="12"/>
  <c r="S222" i="12"/>
  <c r="S732" i="12" s="1"/>
  <c r="Q328" i="12"/>
  <c r="K950" i="12"/>
  <c r="K332" i="12"/>
  <c r="S323" i="12"/>
  <c r="M225" i="12"/>
  <c r="M735" i="12" s="1"/>
  <c r="D640" i="12"/>
  <c r="E936" i="12"/>
  <c r="U1039" i="12" a="1"/>
  <c r="U1039" i="12" s="1"/>
  <c r="U624" i="12"/>
  <c r="E242" i="12"/>
  <c r="E752" i="12" s="1"/>
  <c r="E343" i="12"/>
  <c r="H241" i="12"/>
  <c r="H751" i="12" s="1"/>
  <c r="U644" i="12"/>
  <c r="I1676" i="12" a="1"/>
  <c r="I1676" i="12" s="1"/>
  <c r="B236" i="12"/>
  <c r="B746" i="12" s="1"/>
  <c r="E643" i="12"/>
  <c r="B1676" i="12" a="1"/>
  <c r="B1676" i="12" s="1"/>
  <c r="B1058" i="12" a="1"/>
  <c r="B1058" i="12" s="1"/>
  <c r="I236" i="12"/>
  <c r="I746" i="12" s="1"/>
  <c r="S335" i="12"/>
  <c r="S641" i="12"/>
  <c r="I1674" i="12" a="1"/>
  <c r="I1674" i="12" s="1"/>
  <c r="I335" i="12"/>
  <c r="I1056" i="12" a="1"/>
  <c r="I1056" i="12" s="1"/>
  <c r="S234" i="12"/>
  <c r="S744" i="12" s="1"/>
  <c r="M640" i="12"/>
  <c r="I330" i="12"/>
  <c r="F1047" i="12" a="1"/>
  <c r="F1047" i="12" s="1"/>
  <c r="F326" i="12"/>
  <c r="F225" i="12"/>
  <c r="F735" i="12" s="1"/>
  <c r="C1663" i="12" a="1"/>
  <c r="C1663" i="12" s="1"/>
  <c r="C223" i="12"/>
  <c r="C733" i="12" s="1"/>
  <c r="N324" i="12"/>
  <c r="C942" i="12"/>
  <c r="L1043" i="12" a="1"/>
  <c r="L1043" i="12" s="1"/>
  <c r="L1661" i="12" a="1"/>
  <c r="L1661" i="12" s="1"/>
  <c r="T627" i="12"/>
  <c r="D939" i="12"/>
  <c r="J1066" i="12" a="1"/>
  <c r="J1066" i="12" s="1"/>
  <c r="L1065" i="12" a="1"/>
  <c r="L1065" i="12" s="1"/>
  <c r="L344" i="12"/>
  <c r="L650" i="12"/>
  <c r="I1061" i="12" a="1"/>
  <c r="I1061" i="12" s="1"/>
  <c r="N621" i="12"/>
  <c r="G1027" i="12" a="1"/>
  <c r="G1027" i="12" s="1"/>
  <c r="G924" i="12"/>
  <c r="G306" i="12"/>
  <c r="L924" i="12"/>
  <c r="L1027" i="12" a="1"/>
  <c r="L1027" i="12" s="1"/>
  <c r="L612" i="12"/>
  <c r="L306" i="12"/>
  <c r="L510" i="12"/>
  <c r="L511" i="12" s="1"/>
  <c r="L205" i="12"/>
  <c r="L715" i="12" s="1"/>
  <c r="N214" i="12"/>
  <c r="N724" i="12" s="1"/>
  <c r="F244" i="12"/>
  <c r="F754" i="12" s="1"/>
  <c r="D651" i="12"/>
  <c r="F1684" i="12" a="1"/>
  <c r="F1684" i="12" s="1"/>
  <c r="F345" i="12"/>
  <c r="C243" i="12"/>
  <c r="C753" i="12" s="1"/>
  <c r="K1065" i="12" a="1"/>
  <c r="K1065" i="12" s="1"/>
  <c r="C344" i="12"/>
  <c r="K650" i="12"/>
  <c r="K344" i="12"/>
  <c r="K1683" i="12" a="1"/>
  <c r="K1683" i="12" s="1"/>
  <c r="C343" i="12"/>
  <c r="B342" i="12"/>
  <c r="E342" i="12"/>
  <c r="E241" i="12"/>
  <c r="E751" i="12" s="1"/>
  <c r="B1681" i="12" a="1"/>
  <c r="B1681" i="12" s="1"/>
  <c r="H341" i="12"/>
  <c r="J1680" i="12" a="1"/>
  <c r="J1680" i="12" s="1"/>
  <c r="J341" i="12"/>
  <c r="R646" i="12"/>
  <c r="E1061" i="12" a="1"/>
  <c r="E1061" i="12" s="1"/>
  <c r="R645" i="12"/>
  <c r="D238" i="12"/>
  <c r="D748" i="12" s="1"/>
  <c r="D339" i="12"/>
  <c r="S644" i="12"/>
  <c r="C1676" i="12" a="1"/>
  <c r="C1676" i="12" s="1"/>
  <c r="I1058" i="12" a="1"/>
  <c r="I1058" i="12" s="1"/>
  <c r="G641" i="12"/>
  <c r="K1674" i="12" a="1"/>
  <c r="K1674" i="12" s="1"/>
  <c r="J639" i="12"/>
  <c r="J333" i="12"/>
  <c r="U1054" i="12" a="1"/>
  <c r="U1054" i="12" s="1"/>
  <c r="I1053" i="12" a="1"/>
  <c r="I1053" i="12" s="1"/>
  <c r="F638" i="12"/>
  <c r="F637" i="12"/>
  <c r="F1670" i="12" a="1"/>
  <c r="F1670" i="12" s="1"/>
  <c r="F230" i="12"/>
  <c r="F740" i="12" s="1"/>
  <c r="J630" i="12"/>
  <c r="I628" i="12"/>
  <c r="C1041" i="12" a="1"/>
  <c r="C1041" i="12" s="1"/>
  <c r="D317" i="12"/>
  <c r="N615" i="12"/>
  <c r="N309" i="12"/>
  <c r="N1030" i="12" a="1"/>
  <c r="N1030" i="12" s="1"/>
  <c r="N208" i="12"/>
  <c r="N718" i="12" s="1"/>
  <c r="N1648" i="12" a="1"/>
  <c r="N1648" i="12" s="1"/>
  <c r="H1069" i="12" a="1"/>
  <c r="H1069" i="12" s="1"/>
  <c r="L1059" i="12" a="1"/>
  <c r="L1059" i="12" s="1"/>
  <c r="L1677" i="12" a="1"/>
  <c r="L1677" i="12" s="1"/>
  <c r="G956" i="12"/>
  <c r="N242" i="12"/>
  <c r="N752" i="12" s="1"/>
  <c r="N1064" i="12" a="1"/>
  <c r="N1064" i="12" s="1"/>
  <c r="N1682" i="12" a="1"/>
  <c r="N1682" i="12" s="1"/>
  <c r="N343" i="12"/>
  <c r="N649" i="12"/>
  <c r="F241" i="12"/>
  <c r="F751" i="12" s="1"/>
  <c r="I334" i="12"/>
  <c r="G640" i="12"/>
  <c r="O640" i="12"/>
  <c r="C1671" i="12" a="1"/>
  <c r="C1671" i="12" s="1"/>
  <c r="C332" i="12"/>
  <c r="C950" i="12"/>
  <c r="F229" i="12"/>
  <c r="F739" i="12" s="1"/>
  <c r="F330" i="12"/>
  <c r="H327" i="12"/>
  <c r="J327" i="12"/>
  <c r="H1666" i="12" a="1"/>
  <c r="H1666" i="12" s="1"/>
  <c r="J633" i="12"/>
  <c r="H226" i="12"/>
  <c r="H736" i="12" s="1"/>
  <c r="H633" i="12"/>
  <c r="H945" i="12"/>
  <c r="C1043" i="12" a="1"/>
  <c r="C1043" i="12" s="1"/>
  <c r="Q1043" i="12" a="1"/>
  <c r="Q1043" i="12" s="1"/>
  <c r="C628" i="12"/>
  <c r="S236" i="12"/>
  <c r="S746" i="12" s="1"/>
  <c r="F236" i="12"/>
  <c r="F746" i="12" s="1"/>
  <c r="S337" i="12"/>
  <c r="G1676" i="12" a="1"/>
  <c r="G1676" i="12" s="1"/>
  <c r="S643" i="12"/>
  <c r="U235" i="12"/>
  <c r="U745" i="12" s="1"/>
  <c r="U336" i="12"/>
  <c r="U642" i="12"/>
  <c r="U1057" i="12" a="1"/>
  <c r="U1057" i="12" s="1"/>
  <c r="U1675" i="12" a="1"/>
  <c r="U1675" i="12" s="1"/>
  <c r="U1681" i="12" a="1"/>
  <c r="U1681" i="12" s="1"/>
  <c r="U241" i="12"/>
  <c r="U751" i="12" s="1"/>
  <c r="U342" i="12"/>
  <c r="U648" i="12"/>
  <c r="U1063" i="12" a="1"/>
  <c r="U1063" i="12" s="1"/>
  <c r="F959" i="12"/>
  <c r="F1062" i="12" a="1"/>
  <c r="F1062" i="12" s="1"/>
  <c r="F647" i="12"/>
  <c r="I1685" i="12" a="1"/>
  <c r="I1685" i="12" s="1"/>
  <c r="I651" i="12"/>
  <c r="I1684" i="12" a="1"/>
  <c r="I1684" i="12" s="1"/>
  <c r="O345" i="12"/>
  <c r="I244" i="12"/>
  <c r="I754" i="12" s="1"/>
  <c r="I345" i="12"/>
  <c r="R650" i="12"/>
  <c r="P1065" i="12" a="1"/>
  <c r="P1065" i="12" s="1"/>
  <c r="P650" i="12"/>
  <c r="Q673" i="12"/>
  <c r="Q266" i="12"/>
  <c r="Q776" i="12" s="1"/>
  <c r="Q1706" i="12" a="1"/>
  <c r="Q1706" i="12" s="1"/>
  <c r="Q1088" i="12" a="1"/>
  <c r="Q1088" i="12" s="1"/>
  <c r="Q367" i="12"/>
  <c r="T647" i="12"/>
  <c r="P364" i="12"/>
  <c r="P1703" i="12" a="1"/>
  <c r="P1703" i="12" s="1"/>
  <c r="P670" i="12"/>
  <c r="P263" i="12"/>
  <c r="P773" i="12" s="1"/>
  <c r="M1077" i="12" a="1"/>
  <c r="M1077" i="12" s="1"/>
  <c r="M1695" i="12" a="1"/>
  <c r="M1695" i="12" s="1"/>
  <c r="M356" i="12"/>
  <c r="M255" i="12"/>
  <c r="M765" i="12" s="1"/>
  <c r="M672" i="12"/>
  <c r="M1087" i="12" a="1"/>
  <c r="M1087" i="12" s="1"/>
  <c r="M984" i="12"/>
  <c r="M1705" i="12" a="1"/>
  <c r="M1705" i="12" s="1"/>
  <c r="L222" i="12"/>
  <c r="L732" i="12" s="1"/>
  <c r="N1706" i="12" a="1"/>
  <c r="N1706" i="12" s="1"/>
  <c r="N1088" i="12" a="1"/>
  <c r="N1088" i="12" s="1"/>
  <c r="N1085" i="12" a="1"/>
  <c r="N1085" i="12" s="1"/>
  <c r="N982" i="12"/>
  <c r="N1703" i="12" a="1"/>
  <c r="N1703" i="12" s="1"/>
  <c r="N670" i="12"/>
  <c r="N668" i="12"/>
  <c r="K662" i="12"/>
  <c r="K356" i="12"/>
  <c r="Q340" i="12"/>
  <c r="Q646" i="12"/>
  <c r="B357" i="12"/>
  <c r="B663" i="12"/>
  <c r="B654" i="12"/>
  <c r="E1685" i="12" a="1"/>
  <c r="E1685" i="12" s="1"/>
  <c r="K1064" i="12" a="1"/>
  <c r="K1064" i="12" s="1"/>
  <c r="K242" i="12"/>
  <c r="K752" i="12" s="1"/>
  <c r="K649" i="12"/>
  <c r="K343" i="12"/>
  <c r="K1682" i="12" a="1"/>
  <c r="K1682" i="12" s="1"/>
  <c r="J1062" i="12" a="1"/>
  <c r="J1062" i="12" s="1"/>
  <c r="J240" i="12"/>
  <c r="J750" i="12" s="1"/>
  <c r="B340" i="12"/>
  <c r="L1678" i="12" a="1"/>
  <c r="L1678" i="12" s="1"/>
  <c r="L645" i="12"/>
  <c r="L238" i="12"/>
  <c r="L748" i="12" s="1"/>
  <c r="L339" i="12"/>
  <c r="L957" i="12"/>
  <c r="G645" i="12"/>
  <c r="I643" i="12"/>
  <c r="G1058" i="12" a="1"/>
  <c r="G1058" i="12" s="1"/>
  <c r="H642" i="12"/>
  <c r="I641" i="12"/>
  <c r="N334" i="12"/>
  <c r="T640" i="12"/>
  <c r="N640" i="12"/>
  <c r="N233" i="12"/>
  <c r="N743" i="12" s="1"/>
  <c r="R332" i="12"/>
  <c r="B332" i="12"/>
  <c r="R638" i="12"/>
  <c r="B638" i="12"/>
  <c r="B1053" i="12" a="1"/>
  <c r="B1053" i="12" s="1"/>
  <c r="G1052" i="12" a="1"/>
  <c r="G1052" i="12" s="1"/>
  <c r="G331" i="12"/>
  <c r="F635" i="12"/>
  <c r="K1668" i="12" a="1"/>
  <c r="K1668" i="12" s="1"/>
  <c r="N1047" i="12" a="1"/>
  <c r="N1047" i="12" s="1"/>
  <c r="P631" i="12"/>
  <c r="P325" i="12"/>
  <c r="L631" i="12"/>
  <c r="P1046" i="12" a="1"/>
  <c r="P1046" i="12" s="1"/>
  <c r="P1045" i="12" a="1"/>
  <c r="P1045" i="12" s="1"/>
  <c r="P1663" i="12" a="1"/>
  <c r="P1663" i="12" s="1"/>
  <c r="D630" i="12"/>
  <c r="D1045" i="12" a="1"/>
  <c r="D1045" i="12" s="1"/>
  <c r="B630" i="12"/>
  <c r="R626" i="12"/>
  <c r="N1656" i="12" a="1"/>
  <c r="N1656" i="12" s="1"/>
  <c r="N623" i="12"/>
  <c r="N216" i="12"/>
  <c r="N726" i="12" s="1"/>
  <c r="I317" i="12"/>
  <c r="N1038" i="12" a="1"/>
  <c r="N1038" i="12" s="1"/>
  <c r="J348" i="12"/>
  <c r="J654" i="12"/>
  <c r="J247" i="12"/>
  <c r="J757" i="12" s="1"/>
  <c r="R654" i="12"/>
  <c r="R348" i="12"/>
  <c r="J1069" i="12" a="1"/>
  <c r="J1069" i="12" s="1"/>
  <c r="D1687" i="12" a="1"/>
  <c r="D1687" i="12" s="1"/>
  <c r="D348" i="12"/>
  <c r="D247" i="12"/>
  <c r="D757" i="12" s="1"/>
  <c r="J1687" i="12" a="1"/>
  <c r="J1687" i="12" s="1"/>
  <c r="D1069" i="12" a="1"/>
  <c r="D1069" i="12" s="1"/>
  <c r="D654" i="12"/>
  <c r="J1067" i="12" a="1"/>
  <c r="J1067" i="12" s="1"/>
  <c r="F1046" i="12" a="1"/>
  <c r="F1046" i="12" s="1"/>
  <c r="K630" i="12"/>
  <c r="G337" i="12"/>
  <c r="T632" i="12"/>
  <c r="T245" i="12"/>
  <c r="T755" i="12" s="1"/>
  <c r="N341" i="12"/>
  <c r="L233" i="12"/>
  <c r="L743" i="12" s="1"/>
  <c r="R238" i="12"/>
  <c r="R748" i="12" s="1"/>
  <c r="F333" i="12"/>
  <c r="E234" i="12"/>
  <c r="E744" i="12" s="1"/>
  <c r="I240" i="12"/>
  <c r="I750" i="12" s="1"/>
  <c r="C1069" i="12" a="1"/>
  <c r="C1069" i="12" s="1"/>
  <c r="E649" i="12"/>
  <c r="D644" i="12"/>
  <c r="H651" i="12"/>
  <c r="K324" i="12"/>
  <c r="G236" i="12"/>
  <c r="G746" i="12" s="1"/>
  <c r="T346" i="12"/>
  <c r="P223" i="12"/>
  <c r="P733" i="12" s="1"/>
  <c r="P320" i="12"/>
  <c r="N631" i="12"/>
  <c r="N635" i="12"/>
  <c r="L338" i="12"/>
  <c r="N236" i="12"/>
  <c r="N746" i="12" s="1"/>
  <c r="N345" i="12"/>
  <c r="R246" i="12"/>
  <c r="R756" i="12" s="1"/>
  <c r="I1062" i="12" a="1"/>
  <c r="I1062" i="12" s="1"/>
  <c r="D652" i="12"/>
  <c r="G651" i="12"/>
  <c r="P219" i="12"/>
  <c r="P729" i="12" s="1"/>
  <c r="L322" i="12"/>
  <c r="R633" i="12"/>
  <c r="L330" i="12"/>
  <c r="R637" i="12"/>
  <c r="N244" i="12"/>
  <c r="N754" i="12" s="1"/>
  <c r="C1060" i="12" a="1"/>
  <c r="C1060" i="12" s="1"/>
  <c r="I1664" i="12" a="1"/>
  <c r="I1664" i="12" s="1"/>
  <c r="H1673" i="12" a="1"/>
  <c r="H1673" i="12" s="1"/>
  <c r="F1055" i="12" a="1"/>
  <c r="F1055" i="12" s="1"/>
  <c r="T233" i="12"/>
  <c r="T743" i="12" s="1"/>
  <c r="P235" i="12"/>
  <c r="P745" i="12" s="1"/>
  <c r="L628" i="12"/>
  <c r="P324" i="12"/>
  <c r="R327" i="12"/>
  <c r="R343" i="12"/>
  <c r="D322" i="12"/>
  <c r="F240" i="12"/>
  <c r="F750" i="12" s="1"/>
  <c r="C323" i="12"/>
  <c r="H334" i="12"/>
  <c r="C347" i="12"/>
  <c r="E1682" i="12" a="1"/>
  <c r="E1682" i="12" s="1"/>
  <c r="H1681" i="12" a="1"/>
  <c r="H1681" i="12" s="1"/>
  <c r="T334" i="12"/>
  <c r="T237" i="12"/>
  <c r="T747" i="12" s="1"/>
  <c r="P231" i="12"/>
  <c r="P741" i="12" s="1"/>
  <c r="P239" i="12"/>
  <c r="P749" i="12" s="1"/>
  <c r="P630" i="12"/>
  <c r="P332" i="12"/>
  <c r="P344" i="12"/>
  <c r="K1053" i="12" a="1"/>
  <c r="K1053" i="12" s="1"/>
  <c r="I1672" i="12" a="1"/>
  <c r="I1672" i="12" s="1"/>
  <c r="C1662" i="12" a="1"/>
  <c r="C1662" i="12" s="1"/>
  <c r="C238" i="12"/>
  <c r="C748" i="12" s="1"/>
  <c r="E1065" i="12" a="1"/>
  <c r="E1065" i="12" s="1"/>
  <c r="E650" i="12"/>
  <c r="C629" i="12"/>
  <c r="T225" i="12"/>
  <c r="T735" i="12" s="1"/>
  <c r="L221" i="12"/>
  <c r="L731" i="12" s="1"/>
  <c r="L237" i="12"/>
  <c r="L747" i="12" s="1"/>
  <c r="P638" i="12"/>
  <c r="P348" i="12"/>
  <c r="K654" i="12"/>
  <c r="C222" i="12"/>
  <c r="C732" i="12" s="1"/>
  <c r="C246" i="12"/>
  <c r="C756" i="12" s="1"/>
  <c r="E1064" i="12" a="1"/>
  <c r="E1064" i="12" s="1"/>
  <c r="C1044" i="12" a="1"/>
  <c r="C1044" i="12" s="1"/>
  <c r="K348" i="12"/>
  <c r="T326" i="12"/>
  <c r="P336" i="12"/>
  <c r="P340" i="12"/>
  <c r="P243" i="12"/>
  <c r="P753" i="12" s="1"/>
  <c r="R347" i="12"/>
  <c r="P247" i="12"/>
  <c r="P757" i="12" s="1"/>
  <c r="I1680" i="12" a="1"/>
  <c r="I1680" i="12" s="1"/>
  <c r="C230" i="12"/>
  <c r="C740" i="12" s="1"/>
  <c r="J245" i="12"/>
  <c r="J755" i="12" s="1"/>
  <c r="D628" i="12"/>
  <c r="L621" i="12"/>
  <c r="U1081" i="12" a="1"/>
  <c r="U1081" i="12" s="1"/>
  <c r="U1699" i="12" a="1"/>
  <c r="U1699" i="12" s="1"/>
  <c r="U259" i="12"/>
  <c r="U769" i="12" s="1"/>
  <c r="U360" i="12"/>
  <c r="U666" i="12"/>
  <c r="T1056" i="12" a="1"/>
  <c r="T1056" i="12" s="1"/>
  <c r="T1674" i="12" a="1"/>
  <c r="T1674" i="12" s="1"/>
  <c r="T234" i="12"/>
  <c r="T744" i="12" s="1"/>
  <c r="T335" i="12"/>
  <c r="T641" i="12"/>
  <c r="H1055" i="12" a="1"/>
  <c r="H1055" i="12" s="1"/>
  <c r="R640" i="12"/>
  <c r="R233" i="12"/>
  <c r="R743" i="12" s="1"/>
  <c r="P333" i="12"/>
  <c r="P1054" i="12" a="1"/>
  <c r="P1054" i="12" s="1"/>
  <c r="I1054" i="12" a="1"/>
  <c r="I1054" i="12" s="1"/>
  <c r="P1672" i="12" a="1"/>
  <c r="P1672" i="12" s="1"/>
  <c r="P639" i="12"/>
  <c r="I639" i="12"/>
  <c r="R639" i="12"/>
  <c r="P232" i="12"/>
  <c r="P742" i="12" s="1"/>
  <c r="N638" i="12"/>
  <c r="N231" i="12"/>
  <c r="N741" i="12" s="1"/>
  <c r="H637" i="12"/>
  <c r="L230" i="12"/>
  <c r="L740" i="12" s="1"/>
  <c r="C637" i="12"/>
  <c r="I331" i="12"/>
  <c r="L1052" i="12" a="1"/>
  <c r="L1052" i="12" s="1"/>
  <c r="L1670" i="12" a="1"/>
  <c r="L1670" i="12" s="1"/>
  <c r="L637" i="12"/>
  <c r="L331" i="12"/>
  <c r="T1050" i="12" a="1"/>
  <c r="T1050" i="12" s="1"/>
  <c r="T947" i="12"/>
  <c r="R328" i="12"/>
  <c r="R634" i="12"/>
  <c r="F327" i="12"/>
  <c r="P633" i="12"/>
  <c r="P327" i="12"/>
  <c r="F1048" i="12" a="1"/>
  <c r="F1048" i="12" s="1"/>
  <c r="F1666" i="12" a="1"/>
  <c r="F1666" i="12" s="1"/>
  <c r="F633" i="12"/>
  <c r="P1048" i="12" a="1"/>
  <c r="P1048" i="12" s="1"/>
  <c r="P226" i="12"/>
  <c r="P736" i="12" s="1"/>
  <c r="F226" i="12"/>
  <c r="F736" i="12" s="1"/>
  <c r="P1666" i="12" a="1"/>
  <c r="P1666" i="12" s="1"/>
  <c r="N1665" i="12" a="1"/>
  <c r="N1665" i="12" s="1"/>
  <c r="K326" i="12"/>
  <c r="N225" i="12"/>
  <c r="N735" i="12" s="1"/>
  <c r="N326" i="12"/>
  <c r="K1665" i="12" a="1"/>
  <c r="K1665" i="12" s="1"/>
  <c r="N632" i="12"/>
  <c r="I225" i="12"/>
  <c r="I735" i="12" s="1"/>
  <c r="E631" i="12"/>
  <c r="L224" i="12"/>
  <c r="L734" i="12" s="1"/>
  <c r="J324" i="12"/>
  <c r="H324" i="12"/>
  <c r="E629" i="12"/>
  <c r="G629" i="12"/>
  <c r="T222" i="12"/>
  <c r="T732" i="12" s="1"/>
  <c r="T323" i="12"/>
  <c r="P220" i="12"/>
  <c r="P730" i="12" s="1"/>
  <c r="G627" i="12"/>
  <c r="P321" i="12"/>
  <c r="R627" i="12"/>
  <c r="M627" i="12"/>
  <c r="P1660" i="12" a="1"/>
  <c r="P1660" i="12" s="1"/>
  <c r="I242" i="12"/>
  <c r="I752" i="12" s="1"/>
  <c r="I1682" i="12" a="1"/>
  <c r="I1682" i="12" s="1"/>
  <c r="I649" i="12"/>
  <c r="I1064" i="12" a="1"/>
  <c r="I1064" i="12" s="1"/>
  <c r="I343" i="12"/>
  <c r="F648" i="12"/>
  <c r="R239" i="12"/>
  <c r="R749" i="12" s="1"/>
  <c r="E1060" i="12" a="1"/>
  <c r="E1060" i="12" s="1"/>
  <c r="E645" i="12"/>
  <c r="P1060" i="12" a="1"/>
  <c r="P1060" i="12" s="1"/>
  <c r="P645" i="12"/>
  <c r="P1678" i="12" a="1"/>
  <c r="P1678" i="12" s="1"/>
  <c r="L1058" i="12" a="1"/>
  <c r="L1058" i="12" s="1"/>
  <c r="L337" i="12"/>
  <c r="E236" i="12"/>
  <c r="E746" i="12" s="1"/>
  <c r="L1676" i="12" a="1"/>
  <c r="L1676" i="12" s="1"/>
  <c r="L643" i="12"/>
  <c r="L236" i="12"/>
  <c r="L746" i="12" s="1"/>
  <c r="J1058" i="12" a="1"/>
  <c r="J1058" i="12" s="1"/>
  <c r="H954" i="12"/>
  <c r="K235" i="12"/>
  <c r="K745" i="12" s="1"/>
  <c r="H1675" i="12" a="1"/>
  <c r="H1675" i="12" s="1"/>
  <c r="B235" i="12"/>
  <c r="B745" i="12" s="1"/>
  <c r="H336" i="12"/>
  <c r="H1057" i="12" a="1"/>
  <c r="H1057" i="12" s="1"/>
  <c r="C317" i="12"/>
  <c r="L1076" i="12" a="1"/>
  <c r="L1076" i="12" s="1"/>
  <c r="I661" i="12"/>
  <c r="L254" i="12"/>
  <c r="L764" i="12" s="1"/>
  <c r="I355" i="12"/>
  <c r="L661" i="12"/>
  <c r="L1694" i="12" a="1"/>
  <c r="L1694" i="12" s="1"/>
  <c r="G354" i="12"/>
  <c r="I660" i="12"/>
  <c r="G660" i="12"/>
  <c r="I354" i="12"/>
  <c r="F1075" i="12" a="1"/>
  <c r="F1075" i="12" s="1"/>
  <c r="T353" i="12"/>
  <c r="T1074" i="12" a="1"/>
  <c r="T1074" i="12" s="1"/>
  <c r="F1074" i="12" a="1"/>
  <c r="F1074" i="12" s="1"/>
  <c r="T659" i="12"/>
  <c r="T1692" i="12" a="1"/>
  <c r="T1692" i="12" s="1"/>
  <c r="F659" i="12"/>
  <c r="C1064" i="12" a="1"/>
  <c r="C1064" i="12" s="1"/>
  <c r="I1681" i="12" a="1"/>
  <c r="I1681" i="12" s="1"/>
  <c r="I342" i="12"/>
  <c r="K1681" i="12" a="1"/>
  <c r="K1681" i="12" s="1"/>
  <c r="K342" i="12"/>
  <c r="K1063" i="12" a="1"/>
  <c r="K1063" i="12" s="1"/>
  <c r="D1063" i="12" a="1"/>
  <c r="D1063" i="12" s="1"/>
  <c r="D648" i="12"/>
  <c r="T240" i="12"/>
  <c r="T750" i="12" s="1"/>
  <c r="G346" i="12"/>
  <c r="G1685" i="12" a="1"/>
  <c r="G1685" i="12" s="1"/>
  <c r="R245" i="12"/>
  <c r="R755" i="12" s="1"/>
  <c r="G245" i="12"/>
  <c r="G755" i="12" s="1"/>
  <c r="R652" i="12"/>
  <c r="R651" i="12"/>
  <c r="G244" i="12"/>
  <c r="G754" i="12" s="1"/>
  <c r="P651" i="12"/>
  <c r="P244" i="12"/>
  <c r="P754" i="12" s="1"/>
  <c r="G345" i="12"/>
  <c r="P345" i="12"/>
  <c r="O1066" i="12" a="1"/>
  <c r="O1066" i="12" s="1"/>
  <c r="O1684" i="12" a="1"/>
  <c r="O1684" i="12" s="1"/>
  <c r="P1066" i="12" a="1"/>
  <c r="P1066" i="12" s="1"/>
  <c r="O244" i="12"/>
  <c r="O754" i="12" s="1"/>
  <c r="P1684" i="12" a="1"/>
  <c r="P1684" i="12" s="1"/>
  <c r="O651" i="12"/>
  <c r="K243" i="12"/>
  <c r="K753" i="12" s="1"/>
  <c r="N650" i="12"/>
  <c r="H654" i="12"/>
  <c r="E654" i="12"/>
  <c r="E1687" i="12" a="1"/>
  <c r="E1687" i="12" s="1"/>
  <c r="E348" i="12"/>
  <c r="E247" i="12"/>
  <c r="E757" i="12" s="1"/>
  <c r="M654" i="12"/>
  <c r="E1069" i="12" a="1"/>
  <c r="E1069" i="12" s="1"/>
  <c r="G208" i="12"/>
  <c r="G718" i="12" s="1"/>
  <c r="G927" i="12"/>
  <c r="G1030" i="12" a="1"/>
  <c r="G1030" i="12" s="1"/>
  <c r="G1648" i="12" a="1"/>
  <c r="G1648" i="12" s="1"/>
  <c r="J644" i="12"/>
  <c r="F237" i="12"/>
  <c r="F747" i="12" s="1"/>
  <c r="N1666" i="12" a="1"/>
  <c r="N1666" i="12" s="1"/>
  <c r="L1053" i="12" a="1"/>
  <c r="L1053" i="12" s="1"/>
  <c r="L231" i="12"/>
  <c r="L741" i="12" s="1"/>
  <c r="N627" i="12"/>
  <c r="N633" i="12"/>
  <c r="I1048" i="12" a="1"/>
  <c r="I1048" i="12" s="1"/>
  <c r="H332" i="12"/>
  <c r="E1660" i="12" a="1"/>
  <c r="E1660" i="12" s="1"/>
  <c r="N1042" i="12" a="1"/>
  <c r="N1042" i="12" s="1"/>
  <c r="L1671" i="12" a="1"/>
  <c r="L1671" i="12" s="1"/>
  <c r="R629" i="12"/>
  <c r="N327" i="12"/>
  <c r="E627" i="12"/>
  <c r="C326" i="12"/>
  <c r="I1666" i="12" a="1"/>
  <c r="I1666" i="12" s="1"/>
  <c r="K1673" i="12" a="1"/>
  <c r="K1673" i="12" s="1"/>
  <c r="H231" i="12"/>
  <c r="H741" i="12" s="1"/>
  <c r="C1045" i="12" a="1"/>
  <c r="C1045" i="12" s="1"/>
  <c r="R228" i="12"/>
  <c r="R738" i="12" s="1"/>
  <c r="K628" i="12"/>
  <c r="G637" i="12"/>
  <c r="N639" i="12"/>
  <c r="D1664" i="12" a="1"/>
  <c r="D1664" i="12" s="1"/>
  <c r="K1055" i="12" a="1"/>
  <c r="K1055" i="12" s="1"/>
  <c r="D325" i="12"/>
  <c r="K334" i="12"/>
  <c r="N232" i="12"/>
  <c r="N742" i="12" s="1"/>
  <c r="E220" i="12"/>
  <c r="E730" i="12" s="1"/>
  <c r="P1661" i="12" a="1"/>
  <c r="P1661" i="12" s="1"/>
  <c r="P1055" i="12" a="1"/>
  <c r="P1055" i="12" s="1"/>
  <c r="R335" i="12"/>
  <c r="L326" i="12"/>
  <c r="R635" i="12"/>
  <c r="G230" i="12"/>
  <c r="G740" i="12" s="1"/>
  <c r="I633" i="12"/>
  <c r="H950" i="12"/>
  <c r="G949" i="12"/>
  <c r="I327" i="12"/>
  <c r="T1051" i="12" a="1"/>
  <c r="T1051" i="12" s="1"/>
  <c r="P1673" i="12" a="1"/>
  <c r="P1673" i="12" s="1"/>
  <c r="T223" i="12"/>
  <c r="T733" i="12" s="1"/>
  <c r="T229" i="12"/>
  <c r="T739" i="12" s="1"/>
  <c r="P221" i="12"/>
  <c r="P731" i="12" s="1"/>
  <c r="P322" i="12"/>
  <c r="L632" i="12"/>
  <c r="E232" i="12"/>
  <c r="E742" i="12" s="1"/>
  <c r="T324" i="12"/>
  <c r="T636" i="12"/>
  <c r="P628" i="12"/>
  <c r="L332" i="12"/>
  <c r="E321" i="12"/>
  <c r="H222" i="12"/>
  <c r="H732" i="12" s="1"/>
  <c r="H640" i="12"/>
  <c r="D631" i="12"/>
  <c r="P640" i="12"/>
  <c r="P1043" i="12" a="1"/>
  <c r="P1043" i="12" s="1"/>
  <c r="P227" i="12"/>
  <c r="P737" i="12" s="1"/>
  <c r="P233" i="12"/>
  <c r="P743" i="12" s="1"/>
  <c r="L638" i="12"/>
  <c r="P334" i="12"/>
  <c r="C1665" i="12" a="1"/>
  <c r="C1665" i="12" s="1"/>
  <c r="P1049" i="12" a="1"/>
  <c r="P1049" i="12" s="1"/>
  <c r="C1047" i="12" a="1"/>
  <c r="C1047" i="12" s="1"/>
  <c r="C630" i="12"/>
  <c r="P1667" i="12" a="1"/>
  <c r="P1667" i="12" s="1"/>
  <c r="T1669" i="12" a="1"/>
  <c r="T1669" i="12" s="1"/>
  <c r="T948" i="12"/>
  <c r="K640" i="12"/>
  <c r="P328" i="12"/>
  <c r="I1046" i="12" a="1"/>
  <c r="I1046" i="12" s="1"/>
  <c r="H1053" i="12" a="1"/>
  <c r="H1053" i="12" s="1"/>
  <c r="N1048" i="12" a="1"/>
  <c r="N1048" i="12" s="1"/>
  <c r="P634" i="12"/>
  <c r="D1046" i="12" a="1"/>
  <c r="D1046" i="12" s="1"/>
  <c r="T672" i="12"/>
  <c r="T265" i="12"/>
  <c r="T775" i="12" s="1"/>
  <c r="T1087" i="12" a="1"/>
  <c r="T1087" i="12" s="1"/>
  <c r="U253" i="12"/>
  <c r="U763" i="12" s="1"/>
  <c r="U354" i="12"/>
  <c r="U1697" i="12" a="1"/>
  <c r="U1697" i="12" s="1"/>
  <c r="U257" i="12"/>
  <c r="U767" i="12" s="1"/>
  <c r="U272" i="12"/>
  <c r="U782" i="12" s="1"/>
  <c r="U1094" i="12" a="1"/>
  <c r="U1094" i="12" s="1"/>
  <c r="U373" i="12"/>
  <c r="U1712" i="12" a="1"/>
  <c r="U1712" i="12" s="1"/>
  <c r="U679" i="12"/>
  <c r="C667" i="12"/>
  <c r="C338" i="12"/>
  <c r="N253" i="12"/>
  <c r="N763" i="12" s="1"/>
  <c r="N354" i="12"/>
  <c r="M1649" i="12" a="1"/>
  <c r="M1649" i="12" s="1"/>
  <c r="L217" i="12"/>
  <c r="L727" i="12" s="1"/>
  <c r="L633" i="12"/>
  <c r="U237" i="12"/>
  <c r="U747" i="12" s="1"/>
  <c r="U338" i="12"/>
  <c r="F242" i="12"/>
  <c r="F752" i="12" s="1"/>
  <c r="G335" i="12"/>
  <c r="G234" i="12"/>
  <c r="G744" i="12" s="1"/>
  <c r="B232" i="12"/>
  <c r="B742" i="12" s="1"/>
  <c r="B220" i="12"/>
  <c r="B730" i="12" s="1"/>
  <c r="B219" i="12"/>
  <c r="B729" i="12" s="1"/>
  <c r="T224" i="12"/>
  <c r="T734" i="12" s="1"/>
  <c r="T325" i="12"/>
  <c r="D232" i="12"/>
  <c r="D742" i="12" s="1"/>
  <c r="D639" i="12"/>
  <c r="H206" i="12"/>
  <c r="H716" i="12" s="1"/>
  <c r="T221" i="12"/>
  <c r="T731" i="12" s="1"/>
  <c r="T322" i="12"/>
  <c r="G664" i="11"/>
  <c r="R356" i="12"/>
  <c r="F662" i="12"/>
  <c r="E662" i="12"/>
  <c r="G242" i="12"/>
  <c r="G752" i="12" s="1"/>
  <c r="G343" i="12"/>
  <c r="L1682" i="12" a="1"/>
  <c r="L1682" i="12" s="1"/>
  <c r="G649" i="12"/>
  <c r="T241" i="12"/>
  <c r="T751" i="12" s="1"/>
  <c r="L342" i="12"/>
  <c r="T342" i="12"/>
  <c r="L241" i="12"/>
  <c r="L751" i="12" s="1"/>
  <c r="T648" i="12"/>
  <c r="E642" i="12"/>
  <c r="Q621" i="12"/>
  <c r="H249" i="12"/>
  <c r="H759" i="12" s="1"/>
  <c r="C1074" i="12" a="1"/>
  <c r="C1074" i="12" s="1"/>
  <c r="C659" i="12"/>
  <c r="D647" i="12"/>
  <c r="D240" i="12"/>
  <c r="D750" i="12" s="1"/>
  <c r="D661" i="11"/>
  <c r="G1704" i="12" a="1"/>
  <c r="G1704" i="12" s="1"/>
  <c r="G365" i="12"/>
  <c r="G1086" i="12" a="1"/>
  <c r="G1086" i="12" s="1"/>
  <c r="G671" i="12"/>
  <c r="G264" i="12"/>
  <c r="G774" i="12" s="1"/>
  <c r="Q660" i="11"/>
  <c r="Q668" i="11"/>
  <c r="Q671" i="11"/>
  <c r="Q663" i="11"/>
  <c r="Q670" i="11"/>
  <c r="Q666" i="11"/>
  <c r="Q661" i="11"/>
  <c r="P667" i="11"/>
  <c r="P670" i="11"/>
  <c r="P660" i="11"/>
  <c r="P664" i="11"/>
  <c r="P692" i="11"/>
  <c r="P665" i="11"/>
  <c r="P672" i="11"/>
  <c r="P661" i="11"/>
  <c r="P669" i="11"/>
  <c r="P666" i="11"/>
  <c r="P674" i="11"/>
  <c r="P671" i="11"/>
  <c r="P663" i="11"/>
  <c r="P668" i="11"/>
  <c r="P662" i="11"/>
  <c r="Q667" i="11"/>
  <c r="Q665" i="11"/>
  <c r="Q662" i="11"/>
  <c r="Q675" i="11"/>
  <c r="Q672" i="11"/>
  <c r="Q674" i="11"/>
  <c r="H665" i="11"/>
  <c r="G661" i="11"/>
  <c r="I661" i="11"/>
  <c r="N663" i="11"/>
  <c r="L662" i="11"/>
  <c r="L667" i="11"/>
  <c r="L666" i="11"/>
  <c r="K660" i="11"/>
  <c r="L661" i="11"/>
  <c r="K667" i="11"/>
  <c r="L663" i="11"/>
  <c r="L670" i="11"/>
  <c r="K665" i="11"/>
  <c r="L669" i="11"/>
  <c r="L668" i="11"/>
  <c r="N672" i="11"/>
  <c r="N664" i="11"/>
  <c r="N670" i="11"/>
  <c r="N662" i="11"/>
  <c r="N671" i="11"/>
  <c r="N669" i="11"/>
  <c r="N661" i="11"/>
  <c r="N668" i="11"/>
  <c r="N667" i="11"/>
  <c r="N660" i="11"/>
  <c r="N680" i="11" s="1" a="1"/>
  <c r="N666" i="11"/>
  <c r="N665" i="11"/>
  <c r="L664" i="11"/>
  <c r="J660" i="11"/>
  <c r="I660" i="11"/>
  <c r="J692" i="11"/>
  <c r="J665" i="11"/>
  <c r="J666" i="11"/>
  <c r="L660" i="11"/>
  <c r="L680" i="11" s="1" a="1"/>
  <c r="L665" i="11"/>
  <c r="S666" i="11"/>
  <c r="S670" i="11"/>
  <c r="S664" i="11"/>
  <c r="S672" i="11"/>
  <c r="S671" i="11"/>
  <c r="S669" i="11"/>
  <c r="S675" i="11"/>
  <c r="S662" i="11"/>
  <c r="T692" i="11"/>
  <c r="T670" i="11"/>
  <c r="T666" i="11"/>
  <c r="T662" i="11"/>
  <c r="T671" i="11"/>
  <c r="T678" i="11"/>
  <c r="U678" i="11" s="1" a="1"/>
  <c r="U678" i="11" s="1"/>
  <c r="H663" i="11"/>
  <c r="H666" i="11"/>
  <c r="T238" i="12"/>
  <c r="T748" i="12" s="1"/>
  <c r="T339" i="12"/>
  <c r="G339" i="12"/>
  <c r="L63" i="15"/>
  <c r="A62" i="12"/>
  <c r="A163" i="12" s="1"/>
  <c r="A264" i="12" s="1"/>
  <c r="A365" i="12" s="1"/>
  <c r="A468" i="12" s="1"/>
  <c r="BM2" i="1"/>
  <c r="C260" i="12"/>
  <c r="C770" i="12" s="1"/>
  <c r="C1700" i="12" a="1"/>
  <c r="C1700" i="12" s="1"/>
  <c r="E1698" i="12" a="1"/>
  <c r="E1698" i="12" s="1"/>
  <c r="E1080" i="12" a="1"/>
  <c r="E1080" i="12" s="1"/>
  <c r="E258" i="12"/>
  <c r="E768" i="12" s="1"/>
  <c r="E359" i="12"/>
  <c r="G1073" i="12" a="1"/>
  <c r="G1073" i="12" s="1"/>
  <c r="U358" i="12"/>
  <c r="U664" i="12"/>
  <c r="U1079" i="12" a="1"/>
  <c r="U1079" i="12" s="1"/>
  <c r="P317" i="12"/>
  <c r="K623" i="12"/>
  <c r="P1038" i="12" a="1"/>
  <c r="P1038" i="12" s="1"/>
  <c r="P1656" i="12" a="1"/>
  <c r="P1656" i="12" s="1"/>
  <c r="P216" i="12"/>
  <c r="P726" i="12" s="1"/>
  <c r="K341" i="12"/>
  <c r="K240" i="12"/>
  <c r="K750" i="12" s="1"/>
  <c r="K1062" i="12" a="1"/>
  <c r="K1062" i="12" s="1"/>
  <c r="P647" i="12"/>
  <c r="P240" i="12"/>
  <c r="P750" i="12" s="1"/>
  <c r="K647" i="12"/>
  <c r="P1062" i="12" a="1"/>
  <c r="P1062" i="12" s="1"/>
  <c r="A556" i="12"/>
  <c r="G662" i="12"/>
  <c r="G356" i="12"/>
  <c r="G255" i="12"/>
  <c r="G765" i="12" s="1"/>
  <c r="N644" i="12"/>
  <c r="G237" i="12"/>
  <c r="G747" i="12" s="1"/>
  <c r="R340" i="12"/>
  <c r="P339" i="12"/>
  <c r="P238" i="12"/>
  <c r="P748" i="12" s="1"/>
  <c r="R336" i="12"/>
  <c r="J1675" i="12" a="1"/>
  <c r="J1675" i="12" s="1"/>
  <c r="R642" i="12"/>
  <c r="J1057" i="12" a="1"/>
  <c r="J1057" i="12" s="1"/>
  <c r="J336" i="12"/>
  <c r="R235" i="12"/>
  <c r="R745" i="12" s="1"/>
  <c r="J235" i="12"/>
  <c r="J745" i="12" s="1"/>
  <c r="L649" i="12"/>
  <c r="L242" i="12"/>
  <c r="L752" i="12" s="1"/>
  <c r="F343" i="12"/>
  <c r="L1064" i="12" a="1"/>
  <c r="L1064" i="12" s="1"/>
  <c r="L343" i="12"/>
  <c r="N241" i="12"/>
  <c r="N751" i="12" s="1"/>
  <c r="N648" i="12"/>
  <c r="N342" i="12"/>
  <c r="N1063" i="12" a="1"/>
  <c r="N1063" i="12" s="1"/>
  <c r="N1681" i="12" a="1"/>
  <c r="N1681" i="12" s="1"/>
  <c r="K338" i="12"/>
  <c r="G1059" i="12" a="1"/>
  <c r="G1059" i="12" s="1"/>
  <c r="N1059" i="12" a="1"/>
  <c r="N1059" i="12" s="1"/>
  <c r="N1677" i="12" a="1"/>
  <c r="N1677" i="12" s="1"/>
  <c r="G338" i="12"/>
  <c r="N338" i="12"/>
  <c r="K1059" i="12" a="1"/>
  <c r="K1059" i="12" s="1"/>
  <c r="G1677" i="12" a="1"/>
  <c r="G1677" i="12" s="1"/>
  <c r="D1059" i="12" a="1"/>
  <c r="D1059" i="12" s="1"/>
  <c r="K237" i="12"/>
  <c r="K747" i="12" s="1"/>
  <c r="D338" i="12"/>
  <c r="N237" i="12"/>
  <c r="N747" i="12" s="1"/>
  <c r="D237" i="12"/>
  <c r="D747" i="12" s="1"/>
  <c r="D1677" i="12" a="1"/>
  <c r="D1677" i="12" s="1"/>
  <c r="T338" i="12"/>
  <c r="C644" i="12"/>
  <c r="T644" i="12"/>
  <c r="U231" i="12"/>
  <c r="U741" i="12" s="1"/>
  <c r="U332" i="12"/>
  <c r="U1053" i="12" a="1"/>
  <c r="U1053" i="12" s="1"/>
  <c r="U638" i="12"/>
  <c r="U1671" i="12" a="1"/>
  <c r="U1671" i="12" s="1"/>
  <c r="T1053" i="12" a="1"/>
  <c r="T1053" i="12" s="1"/>
  <c r="T1671" i="12" a="1"/>
  <c r="T1671" i="12" s="1"/>
  <c r="T231" i="12"/>
  <c r="T741" i="12" s="1"/>
  <c r="T230" i="12"/>
  <c r="T740" i="12" s="1"/>
  <c r="T1052" i="12" a="1"/>
  <c r="T1052" i="12" s="1"/>
  <c r="S1670" i="12" a="1"/>
  <c r="S1670" i="12" s="1"/>
  <c r="T637" i="12"/>
  <c r="F1052" i="12" a="1"/>
  <c r="F1052" i="12" s="1"/>
  <c r="I230" i="12"/>
  <c r="I740" i="12" s="1"/>
  <c r="S230" i="12"/>
  <c r="S740" i="12" s="1"/>
  <c r="S331" i="12"/>
  <c r="I637" i="12"/>
  <c r="T1670" i="12" a="1"/>
  <c r="T1670" i="12" s="1"/>
  <c r="S637" i="12"/>
  <c r="O230" i="12"/>
  <c r="O740" i="12" s="1"/>
  <c r="S1052" i="12" a="1"/>
  <c r="S1052" i="12" s="1"/>
  <c r="T331" i="12"/>
  <c r="F331" i="12"/>
  <c r="I1670" i="12" a="1"/>
  <c r="I1670" i="12" s="1"/>
  <c r="N1669" i="12" a="1"/>
  <c r="N1669" i="12" s="1"/>
  <c r="N229" i="12"/>
  <c r="N739" i="12" s="1"/>
  <c r="F1669" i="12" a="1"/>
  <c r="F1669" i="12" s="1"/>
  <c r="N1051" i="12" a="1"/>
  <c r="N1051" i="12" s="1"/>
  <c r="K1051" i="12" a="1"/>
  <c r="K1051" i="12" s="1"/>
  <c r="K330" i="12"/>
  <c r="L1051" i="12" a="1"/>
  <c r="L1051" i="12" s="1"/>
  <c r="L636" i="12"/>
  <c r="K1669" i="12" a="1"/>
  <c r="K1669" i="12" s="1"/>
  <c r="L1669" i="12" a="1"/>
  <c r="L1669" i="12" s="1"/>
  <c r="K636" i="12"/>
  <c r="N330" i="12"/>
  <c r="N636" i="12"/>
  <c r="D224" i="12"/>
  <c r="D734" i="12" s="1"/>
  <c r="B223" i="12"/>
  <c r="B733" i="12" s="1"/>
  <c r="N1043" i="12" a="1"/>
  <c r="N1043" i="12" s="1"/>
  <c r="N1661" i="12" a="1"/>
  <c r="N1661" i="12" s="1"/>
  <c r="N322" i="12"/>
  <c r="N628" i="12"/>
  <c r="N221" i="12"/>
  <c r="N731" i="12" s="1"/>
  <c r="P355" i="12"/>
  <c r="Q254" i="12"/>
  <c r="Q764" i="12" s="1"/>
  <c r="E254" i="12"/>
  <c r="E764" i="12" s="1"/>
  <c r="R661" i="12"/>
  <c r="Q661" i="12"/>
  <c r="Q1694" i="12" a="1"/>
  <c r="Q1694" i="12" s="1"/>
  <c r="T254" i="12"/>
  <c r="T764" i="12" s="1"/>
  <c r="B1694" i="12" a="1"/>
  <c r="B1694" i="12" s="1"/>
  <c r="O254" i="12"/>
  <c r="O764" i="12" s="1"/>
  <c r="T355" i="12"/>
  <c r="Q355" i="12"/>
  <c r="K1694" i="12" a="1"/>
  <c r="K1694" i="12" s="1"/>
  <c r="S254" i="12"/>
  <c r="S764" i="12" s="1"/>
  <c r="T661" i="12"/>
  <c r="N254" i="12"/>
  <c r="N764" i="12" s="1"/>
  <c r="K1076" i="12" a="1"/>
  <c r="K1076" i="12" s="1"/>
  <c r="C355" i="12"/>
  <c r="C661" i="12"/>
  <c r="S355" i="12"/>
  <c r="K355" i="12"/>
  <c r="B661" i="12"/>
  <c r="E355" i="12"/>
  <c r="Q1076" i="12" a="1"/>
  <c r="Q1076" i="12" s="1"/>
  <c r="S661" i="12"/>
  <c r="R254" i="12"/>
  <c r="R764" i="12" s="1"/>
  <c r="S1076" i="12" a="1"/>
  <c r="S1076" i="12" s="1"/>
  <c r="E1694" i="12" a="1"/>
  <c r="E1694" i="12" s="1"/>
  <c r="N661" i="12"/>
  <c r="S1694" i="12" a="1"/>
  <c r="S1694" i="12" s="1"/>
  <c r="C660" i="12"/>
  <c r="L652" i="12"/>
  <c r="N1067" i="12" a="1"/>
  <c r="N1067" i="12" s="1"/>
  <c r="D346" i="12"/>
  <c r="N1685" i="12" a="1"/>
  <c r="N1685" i="12" s="1"/>
  <c r="M346" i="12"/>
  <c r="D245" i="12"/>
  <c r="D755" i="12" s="1"/>
  <c r="D1685" i="12" a="1"/>
  <c r="D1685" i="12" s="1"/>
  <c r="N652" i="12"/>
  <c r="L245" i="12"/>
  <c r="L755" i="12" s="1"/>
  <c r="N245" i="12"/>
  <c r="N755" i="12" s="1"/>
  <c r="M1685" i="12" a="1"/>
  <c r="M1685" i="12" s="1"/>
  <c r="L346" i="12"/>
  <c r="N346" i="12"/>
  <c r="G1067" i="12" a="1"/>
  <c r="G1067" i="12" s="1"/>
  <c r="J652" i="12"/>
  <c r="F1067" i="12" a="1"/>
  <c r="F1067" i="12" s="1"/>
  <c r="G652" i="12"/>
  <c r="L1067" i="12" a="1"/>
  <c r="L1067" i="12" s="1"/>
  <c r="M245" i="12"/>
  <c r="M755" i="12" s="1"/>
  <c r="D1067" i="12" a="1"/>
  <c r="D1067" i="12" s="1"/>
  <c r="F652" i="12"/>
  <c r="D244" i="12"/>
  <c r="D754" i="12" s="1"/>
  <c r="Q654" i="12"/>
  <c r="Q247" i="12"/>
  <c r="Q757" i="12" s="1"/>
  <c r="T315" i="12"/>
  <c r="R315" i="12"/>
  <c r="T621" i="12"/>
  <c r="J315" i="12"/>
  <c r="Q315" i="12"/>
  <c r="S1036" i="12" a="1"/>
  <c r="S1036" i="12" s="1"/>
  <c r="S1654" i="12" a="1"/>
  <c r="S1654" i="12" s="1"/>
  <c r="P612" i="12"/>
  <c r="A560" i="12"/>
  <c r="A662" i="12"/>
  <c r="A765" i="12" s="1"/>
  <c r="A871" i="12" s="1"/>
  <c r="A974" i="12" s="1"/>
  <c r="A1077" i="12" s="1"/>
  <c r="A1180" i="12" s="1"/>
  <c r="A1283" i="12" s="1"/>
  <c r="A1386" i="12" s="1"/>
  <c r="A1489" i="12" s="1"/>
  <c r="A1592" i="12" s="1"/>
  <c r="A1695" i="12" s="1"/>
  <c r="A1798" i="12" s="1"/>
  <c r="M668" i="11"/>
  <c r="M667" i="11"/>
  <c r="M666" i="11"/>
  <c r="M665" i="11"/>
  <c r="I659" i="12"/>
  <c r="H661" i="11"/>
  <c r="H664" i="11"/>
  <c r="M664" i="11"/>
  <c r="M663" i="11"/>
  <c r="M662" i="11"/>
  <c r="H660" i="11"/>
  <c r="H662" i="11"/>
  <c r="H680" i="11" s="1" a="1"/>
  <c r="M671" i="11"/>
  <c r="M670" i="11"/>
  <c r="M660" i="11"/>
  <c r="M669" i="11"/>
  <c r="I1023" i="12"/>
  <c r="I405" i="12"/>
  <c r="I1744" i="12" a="1"/>
  <c r="I1744" i="12" s="1"/>
  <c r="I1126" i="12" a="1"/>
  <c r="I1126" i="12" s="1"/>
  <c r="I304" i="12"/>
  <c r="I814" i="12" s="1"/>
  <c r="I711" i="12"/>
  <c r="AC87" i="11"/>
  <c r="BG106" i="11" s="1" a="1"/>
  <c r="BG106" i="11" s="1"/>
  <c r="AH35" i="15"/>
  <c r="L35" i="15"/>
  <c r="C327" i="12"/>
  <c r="C633" i="12"/>
  <c r="C226" i="12"/>
  <c r="C736" i="12" s="1"/>
  <c r="K669" i="11"/>
  <c r="K668" i="11"/>
  <c r="K666" i="11"/>
  <c r="K664" i="11"/>
  <c r="K663" i="11"/>
  <c r="K662" i="11"/>
  <c r="K661" i="11"/>
  <c r="K692" i="11"/>
  <c r="G665" i="11"/>
  <c r="G662" i="11"/>
  <c r="E662" i="11"/>
  <c r="M206" i="12"/>
  <c r="M716" i="12" s="1"/>
  <c r="N307" i="12"/>
  <c r="M1028" i="12" a="1"/>
  <c r="M1028" i="12" s="1"/>
  <c r="N1646" i="12" a="1"/>
  <c r="N1646" i="12" s="1"/>
  <c r="K206" i="12"/>
  <c r="K716" i="12" s="1"/>
  <c r="K307" i="12"/>
  <c r="H613" i="12"/>
  <c r="O1694" i="12" a="1"/>
  <c r="O1694" i="12" s="1"/>
  <c r="D661" i="12"/>
  <c r="D1694" i="12" a="1"/>
  <c r="D1694" i="12" s="1"/>
  <c r="O661" i="12"/>
  <c r="O355" i="12"/>
  <c r="F254" i="12"/>
  <c r="F764" i="12" s="1"/>
  <c r="D1076" i="12" a="1"/>
  <c r="D1076" i="12" s="1"/>
  <c r="D355" i="12"/>
  <c r="D254" i="12"/>
  <c r="D764" i="12" s="1"/>
  <c r="C661" i="11"/>
  <c r="B620" i="12"/>
  <c r="I231" i="12"/>
  <c r="I741" i="12" s="1"/>
  <c r="I1671" i="12" a="1"/>
  <c r="I1671" i="12" s="1"/>
  <c r="D1052" i="12" a="1"/>
  <c r="D1052" i="12" s="1"/>
  <c r="D637" i="12"/>
  <c r="D331" i="12"/>
  <c r="D230" i="12"/>
  <c r="D740" i="12" s="1"/>
  <c r="I636" i="12"/>
  <c r="I948" i="12"/>
  <c r="I229" i="12"/>
  <c r="I739" i="12" s="1"/>
  <c r="S228" i="12"/>
  <c r="S738" i="12" s="1"/>
  <c r="S1050" i="12" a="1"/>
  <c r="S1050" i="12" s="1"/>
  <c r="S329" i="12"/>
  <c r="G1668" i="12" a="1"/>
  <c r="G1668" i="12" s="1"/>
  <c r="S635" i="12"/>
  <c r="G329" i="12"/>
  <c r="S1668" i="12" a="1"/>
  <c r="S1668" i="12" s="1"/>
  <c r="G1050" i="12" a="1"/>
  <c r="G1050" i="12" s="1"/>
  <c r="G635" i="12"/>
  <c r="G228" i="12"/>
  <c r="G738" i="12" s="1"/>
  <c r="U227" i="12"/>
  <c r="U737" i="12" s="1"/>
  <c r="U328" i="12"/>
  <c r="U634" i="12"/>
  <c r="F946" i="12"/>
  <c r="F227" i="12"/>
  <c r="F737" i="12" s="1"/>
  <c r="U1049" i="12" a="1"/>
  <c r="U1049" i="12" s="1"/>
  <c r="K633" i="12"/>
  <c r="O327" i="12"/>
  <c r="K327" i="12"/>
  <c r="O633" i="12"/>
  <c r="O1048" i="12" a="1"/>
  <c r="O1048" i="12" s="1"/>
  <c r="O1666" i="12" a="1"/>
  <c r="O1666" i="12" s="1"/>
  <c r="K1047" i="12" a="1"/>
  <c r="K1047" i="12" s="1"/>
  <c r="Q1047" i="12" a="1"/>
  <c r="Q1047" i="12" s="1"/>
  <c r="Q225" i="12"/>
  <c r="Q735" i="12" s="1"/>
  <c r="Q1665" i="12" a="1"/>
  <c r="Q1665" i="12" s="1"/>
  <c r="J632" i="12"/>
  <c r="Q632" i="12"/>
  <c r="H223" i="12"/>
  <c r="H733" i="12" s="1"/>
  <c r="D941" i="12"/>
  <c r="D1662" i="12" a="1"/>
  <c r="D1662" i="12" s="1"/>
  <c r="D222" i="12"/>
  <c r="D732" i="12" s="1"/>
  <c r="D323" i="12"/>
  <c r="C321" i="12"/>
  <c r="C1660" i="12" a="1"/>
  <c r="C1660" i="12" s="1"/>
  <c r="C220" i="12"/>
  <c r="C730" i="12" s="1"/>
  <c r="C1042" i="12" a="1"/>
  <c r="C1042" i="12" s="1"/>
  <c r="E219" i="12"/>
  <c r="E729" i="12" s="1"/>
  <c r="E1659" i="12" a="1"/>
  <c r="E1659" i="12" s="1"/>
  <c r="E626" i="12"/>
  <c r="E1041" i="12" a="1"/>
  <c r="E1041" i="12" s="1"/>
  <c r="E237" i="12"/>
  <c r="E747" i="12" s="1"/>
  <c r="Q644" i="12"/>
  <c r="R644" i="12"/>
  <c r="Q338" i="12"/>
  <c r="E644" i="12"/>
  <c r="E338" i="12"/>
  <c r="Q1677" i="12" a="1"/>
  <c r="Q1677" i="12" s="1"/>
  <c r="S1062" i="12" a="1"/>
  <c r="S1062" i="12" s="1"/>
  <c r="I647" i="12"/>
  <c r="S959" i="12"/>
  <c r="S240" i="12"/>
  <c r="S750" i="12" s="1"/>
  <c r="S1680" i="12" a="1"/>
  <c r="S1680" i="12" s="1"/>
  <c r="S341" i="12"/>
  <c r="K1680" i="12" a="1"/>
  <c r="K1680" i="12" s="1"/>
  <c r="F344" i="12"/>
  <c r="U243" i="12"/>
  <c r="U753" i="12" s="1"/>
  <c r="M243" i="12"/>
  <c r="M753" i="12" s="1"/>
  <c r="F243" i="12"/>
  <c r="F753" i="12" s="1"/>
  <c r="U344" i="12"/>
  <c r="M650" i="12"/>
  <c r="F1683" i="12" a="1"/>
  <c r="F1683" i="12" s="1"/>
  <c r="M1065" i="12" a="1"/>
  <c r="M1065" i="12" s="1"/>
  <c r="U650" i="12"/>
  <c r="M1683" i="12" a="1"/>
  <c r="M1683" i="12" s="1"/>
  <c r="U1065" i="12" a="1"/>
  <c r="U1065" i="12" s="1"/>
  <c r="U1683" i="12" a="1"/>
  <c r="U1683" i="12" s="1"/>
  <c r="Q245" i="12"/>
  <c r="Q755" i="12" s="1"/>
  <c r="E346" i="12"/>
  <c r="I346" i="12"/>
  <c r="Q346" i="12"/>
  <c r="E245" i="12"/>
  <c r="E755" i="12" s="1"/>
  <c r="E652" i="12"/>
  <c r="I245" i="12"/>
  <c r="I755" i="12" s="1"/>
  <c r="I1067" i="12" a="1"/>
  <c r="I1067" i="12" s="1"/>
  <c r="I652" i="12"/>
  <c r="Q652" i="12"/>
  <c r="E1067" i="12" a="1"/>
  <c r="E1067" i="12" s="1"/>
  <c r="B652" i="12"/>
  <c r="G1066" i="12" a="1"/>
  <c r="G1066" i="12" s="1"/>
  <c r="C651" i="12"/>
  <c r="G1684" i="12" a="1"/>
  <c r="G1684" i="12" s="1"/>
  <c r="C1684" i="12" a="1"/>
  <c r="C1684" i="12" s="1"/>
  <c r="C1066" i="12" a="1"/>
  <c r="C1066" i="12" s="1"/>
  <c r="C244" i="12"/>
  <c r="C754" i="12" s="1"/>
  <c r="P1075" i="12" a="1"/>
  <c r="P1075" i="12" s="1"/>
  <c r="P660" i="12"/>
  <c r="P354" i="12"/>
  <c r="P1693" i="12" a="1"/>
  <c r="P1693" i="12" s="1"/>
  <c r="P253" i="12"/>
  <c r="P763" i="12" s="1"/>
  <c r="D353" i="12"/>
  <c r="S1692" i="12" a="1"/>
  <c r="S1692" i="12" s="1"/>
  <c r="K659" i="12"/>
  <c r="S252" i="12"/>
  <c r="S762" i="12" s="1"/>
  <c r="D1692" i="12" a="1"/>
  <c r="D1692" i="12" s="1"/>
  <c r="D1074" i="12" a="1"/>
  <c r="D1074" i="12" s="1"/>
  <c r="J353" i="12"/>
  <c r="S353" i="12"/>
  <c r="S659" i="12"/>
  <c r="K1074" i="12" a="1"/>
  <c r="K1074" i="12" s="1"/>
  <c r="J1074" i="12" a="1"/>
  <c r="J1074" i="12" s="1"/>
  <c r="D252" i="12"/>
  <c r="D762" i="12" s="1"/>
  <c r="K1692" i="12" a="1"/>
  <c r="K1692" i="12" s="1"/>
  <c r="D659" i="12"/>
  <c r="J252" i="12"/>
  <c r="J762" i="12" s="1"/>
  <c r="K252" i="12"/>
  <c r="K762" i="12" s="1"/>
  <c r="S1074" i="12" a="1"/>
  <c r="S1074" i="12" s="1"/>
  <c r="K353" i="12"/>
  <c r="F247" i="12"/>
  <c r="F757" i="12" s="1"/>
  <c r="F1069" i="12" a="1"/>
  <c r="F1069" i="12" s="1"/>
  <c r="U348" i="12"/>
  <c r="F1687" i="12" a="1"/>
  <c r="F1687" i="12" s="1"/>
  <c r="Q924" i="12"/>
  <c r="Q306" i="12"/>
  <c r="Q1027" i="12" a="1"/>
  <c r="Q1027" i="12" s="1"/>
  <c r="Q612" i="12"/>
  <c r="Q205" i="12"/>
  <c r="Q715" i="12" s="1"/>
  <c r="Q510" i="12"/>
  <c r="Q511" i="12" s="1"/>
  <c r="Q512" i="12" s="1"/>
  <c r="Q513" i="12" s="1"/>
  <c r="Q514" i="12" s="1"/>
  <c r="Q515" i="12" s="1"/>
  <c r="Q516" i="12" s="1"/>
  <c r="Q517" i="12" s="1"/>
  <c r="Q518" i="12" s="1"/>
  <c r="C242" i="12"/>
  <c r="C752" i="12" s="1"/>
  <c r="O649" i="12"/>
  <c r="O242" i="12"/>
  <c r="O752" i="12" s="1"/>
  <c r="O343" i="12"/>
  <c r="O1682" i="12" a="1"/>
  <c r="O1682" i="12" s="1"/>
  <c r="E1063" i="12" a="1"/>
  <c r="E1063" i="12" s="1"/>
  <c r="E648" i="12"/>
  <c r="Q241" i="12"/>
  <c r="Q751" i="12" s="1"/>
  <c r="E1681" i="12" a="1"/>
  <c r="E1681" i="12" s="1"/>
  <c r="Q233" i="12"/>
  <c r="Q743" i="12" s="1"/>
  <c r="Q334" i="12"/>
  <c r="J635" i="12"/>
  <c r="J329" i="12"/>
  <c r="M227" i="12"/>
  <c r="M737" i="12" s="1"/>
  <c r="M634" i="12"/>
  <c r="M328" i="12"/>
  <c r="O335" i="12"/>
  <c r="O234" i="12"/>
  <c r="O744" i="12" s="1"/>
  <c r="O641" i="12"/>
  <c r="G316" i="12"/>
  <c r="G1037" i="12" a="1"/>
  <c r="G1037" i="12" s="1"/>
  <c r="G622" i="12"/>
  <c r="G934" i="12"/>
  <c r="G247" i="12"/>
  <c r="G757" i="12" s="1"/>
  <c r="F332" i="12"/>
  <c r="F231" i="12"/>
  <c r="F741" i="12" s="1"/>
  <c r="E225" i="12"/>
  <c r="E735" i="12" s="1"/>
  <c r="G321" i="12"/>
  <c r="O314" i="12"/>
  <c r="I214" i="12"/>
  <c r="I724" i="12" s="1"/>
  <c r="J213" i="12"/>
  <c r="J723" i="12" s="1"/>
  <c r="E630" i="12"/>
  <c r="F940" i="12"/>
  <c r="C626" i="12"/>
  <c r="E1040" i="12" a="1"/>
  <c r="E1040" i="12" s="1"/>
  <c r="G926" i="12"/>
  <c r="D1043" i="12" a="1"/>
  <c r="D1043" i="12" s="1"/>
  <c r="C219" i="12"/>
  <c r="C729" i="12" s="1"/>
  <c r="I1044" i="12" a="1"/>
  <c r="I1044" i="12" s="1"/>
  <c r="T1042" i="12" a="1"/>
  <c r="T1042" i="12" s="1"/>
  <c r="Q1038" i="12" a="1"/>
  <c r="Q1038" i="12" s="1"/>
  <c r="O1043" i="12" a="1"/>
  <c r="O1043" i="12" s="1"/>
  <c r="M1662" i="12" a="1"/>
  <c r="M1662" i="12" s="1"/>
  <c r="U1028" i="12" a="1"/>
  <c r="U1028" i="12" s="1"/>
  <c r="S215" i="12"/>
  <c r="S725" i="12" s="1"/>
  <c r="S630" i="12"/>
  <c r="R628" i="12"/>
  <c r="O221" i="12"/>
  <c r="O731" i="12" s="1"/>
  <c r="Q309" i="12"/>
  <c r="O624" i="12"/>
  <c r="O628" i="12"/>
  <c r="D306" i="12"/>
  <c r="K1035" i="12" a="1"/>
  <c r="K1035" i="12" s="1"/>
  <c r="K315" i="12"/>
  <c r="G628" i="12"/>
  <c r="F625" i="12"/>
  <c r="I617" i="12"/>
  <c r="E937" i="12"/>
  <c r="K1654" i="12" a="1"/>
  <c r="K1654" i="12" s="1"/>
  <c r="I208" i="12"/>
  <c r="I718" i="12" s="1"/>
  <c r="E218" i="12"/>
  <c r="E728" i="12" s="1"/>
  <c r="H216" i="12"/>
  <c r="H726" i="12" s="1"/>
  <c r="K629" i="12"/>
  <c r="I941" i="12"/>
  <c r="I1662" i="12" a="1"/>
  <c r="I1662" i="12" s="1"/>
  <c r="C320" i="12"/>
  <c r="S1647" i="12" a="1"/>
  <c r="S1647" i="12" s="1"/>
  <c r="O1653" i="12" a="1"/>
  <c r="O1653" i="12" s="1"/>
  <c r="S1037" i="12" a="1"/>
  <c r="S1037" i="12" s="1"/>
  <c r="U1040" i="12" a="1"/>
  <c r="U1040" i="12" s="1"/>
  <c r="S1045" i="12" a="1"/>
  <c r="S1045" i="12" s="1"/>
  <c r="F221" i="12"/>
  <c r="F731" i="12" s="1"/>
  <c r="I309" i="12"/>
  <c r="U210" i="12"/>
  <c r="U720" i="12" s="1"/>
  <c r="S622" i="12"/>
  <c r="M307" i="12"/>
  <c r="N630" i="12"/>
  <c r="M621" i="12"/>
  <c r="M319" i="12"/>
  <c r="M323" i="12"/>
  <c r="C1659" i="12" a="1"/>
  <c r="C1659" i="12" s="1"/>
  <c r="H317" i="12"/>
  <c r="K1662" i="12" a="1"/>
  <c r="K1662" i="12" s="1"/>
  <c r="I1038" i="12" a="1"/>
  <c r="I1038" i="12" s="1"/>
  <c r="U1032" i="12" a="1"/>
  <c r="U1032" i="12" s="1"/>
  <c r="Q1034" i="12" a="1"/>
  <c r="Q1034" i="12" s="1"/>
  <c r="S1655" i="12" a="1"/>
  <c r="S1655" i="12" s="1"/>
  <c r="S1663" i="12" a="1"/>
  <c r="S1663" i="12" s="1"/>
  <c r="U617" i="12"/>
  <c r="U222" i="12"/>
  <c r="U732" i="12" s="1"/>
  <c r="Q212" i="12"/>
  <c r="Q722" i="12" s="1"/>
  <c r="M218" i="12"/>
  <c r="M728" i="12" s="1"/>
  <c r="R221" i="12"/>
  <c r="R731" i="12" s="1"/>
  <c r="Q313" i="12"/>
  <c r="M629" i="12"/>
  <c r="I1656" i="12" a="1"/>
  <c r="I1656" i="12" s="1"/>
  <c r="K323" i="12"/>
  <c r="K1044" i="12" a="1"/>
  <c r="K1044" i="12" s="1"/>
  <c r="J221" i="12"/>
  <c r="J731" i="12" s="1"/>
  <c r="K933" i="12"/>
  <c r="D210" i="12"/>
  <c r="D720" i="12" s="1"/>
  <c r="G1649" i="12" a="1"/>
  <c r="G1649" i="12" s="1"/>
  <c r="L1042" i="12" a="1"/>
  <c r="L1042" i="12" s="1"/>
  <c r="M613" i="12"/>
  <c r="P222" i="12"/>
  <c r="P732" i="12" s="1"/>
  <c r="Q1652" i="12" a="1"/>
  <c r="Q1652" i="12" s="1"/>
  <c r="U1036" i="12" a="1"/>
  <c r="U1036" i="12" s="1"/>
  <c r="G317" i="12"/>
  <c r="U206" i="12"/>
  <c r="U716" i="12" s="1"/>
  <c r="S211" i="12"/>
  <c r="S721" i="12" s="1"/>
  <c r="U319" i="12"/>
  <c r="U323" i="12"/>
  <c r="T220" i="12"/>
  <c r="T730" i="12" s="1"/>
  <c r="Q208" i="12"/>
  <c r="Q718" i="12" s="1"/>
  <c r="M222" i="12"/>
  <c r="M732" i="12" s="1"/>
  <c r="O217" i="12"/>
  <c r="O727" i="12" s="1"/>
  <c r="Q619" i="12"/>
  <c r="Q321" i="12"/>
  <c r="I1648" i="12" a="1"/>
  <c r="I1648" i="12" s="1"/>
  <c r="G221" i="12"/>
  <c r="G731" i="12" s="1"/>
  <c r="I216" i="12"/>
  <c r="I726" i="12" s="1"/>
  <c r="I623" i="12"/>
  <c r="J314" i="12"/>
  <c r="G1647" i="12" a="1"/>
  <c r="G1647" i="12" s="1"/>
  <c r="O1031" i="12" a="1"/>
  <c r="O1031" i="12" s="1"/>
  <c r="K214" i="12"/>
  <c r="K724" i="12" s="1"/>
  <c r="U929" i="12"/>
  <c r="I1657" i="12" a="1"/>
  <c r="I1657" i="12" s="1"/>
  <c r="D1650" i="12" a="1"/>
  <c r="D1650" i="12" s="1"/>
  <c r="I323" i="12"/>
  <c r="G322" i="12"/>
  <c r="P1044" i="12" a="1"/>
  <c r="P1044" i="12" s="1"/>
  <c r="Q1030" i="12" a="1"/>
  <c r="Q1030" i="12" s="1"/>
  <c r="U1654" i="12" a="1"/>
  <c r="U1654" i="12" s="1"/>
  <c r="U1044" i="12" a="1"/>
  <c r="U1044" i="12" s="1"/>
  <c r="S207" i="12"/>
  <c r="S717" i="12" s="1"/>
  <c r="U625" i="12"/>
  <c r="U629" i="12"/>
  <c r="T321" i="12"/>
  <c r="M210" i="12"/>
  <c r="M720" i="12" s="1"/>
  <c r="P629" i="12"/>
  <c r="Q317" i="12"/>
  <c r="Q627" i="12"/>
  <c r="K1653" i="12" a="1"/>
  <c r="K1653" i="12" s="1"/>
  <c r="E311" i="12"/>
  <c r="F1661" i="12" a="1"/>
  <c r="F1661" i="12" s="1"/>
  <c r="G216" i="12"/>
  <c r="G726" i="12" s="1"/>
  <c r="C216" i="12"/>
  <c r="C726" i="12" s="1"/>
  <c r="I621" i="12"/>
  <c r="B212" i="12"/>
  <c r="B722" i="12" s="1"/>
  <c r="L209" i="12"/>
  <c r="L719" i="12" s="1"/>
  <c r="L213" i="12"/>
  <c r="L723" i="12" s="1"/>
  <c r="B213" i="12"/>
  <c r="B723" i="12" s="1"/>
  <c r="D211" i="12"/>
  <c r="D721" i="12" s="1"/>
  <c r="J205" i="12"/>
  <c r="J715" i="12" s="1"/>
  <c r="C210" i="12"/>
  <c r="C720" i="12" s="1"/>
  <c r="L210" i="12"/>
  <c r="L720" i="12" s="1"/>
  <c r="K216" i="12"/>
  <c r="K726" i="12" s="1"/>
  <c r="B215" i="12"/>
  <c r="B725" i="12" s="1"/>
  <c r="F218" i="12"/>
  <c r="F728" i="12" s="1"/>
  <c r="K205" i="12"/>
  <c r="K715" i="12" s="1"/>
  <c r="J209" i="12"/>
  <c r="J719" i="12" s="1"/>
  <c r="L208" i="12"/>
  <c r="L718" i="12" s="1"/>
  <c r="AK2" i="1"/>
  <c r="AY2" i="1"/>
  <c r="M2" i="1"/>
  <c r="U2" i="1"/>
  <c r="F223" i="12"/>
  <c r="F733" i="12" s="1"/>
  <c r="U223" i="12"/>
  <c r="U733" i="12" s="1"/>
  <c r="L630" i="12"/>
  <c r="F324" i="12"/>
  <c r="U1045" i="12" a="1"/>
  <c r="U1045" i="12" s="1"/>
  <c r="U324" i="12"/>
  <c r="F1663" i="12" a="1"/>
  <c r="F1663" i="12" s="1"/>
  <c r="G223" i="12"/>
  <c r="G733" i="12" s="1"/>
  <c r="M1045" i="12" a="1"/>
  <c r="M1045" i="12" s="1"/>
  <c r="U1663" i="12" a="1"/>
  <c r="U1663" i="12" s="1"/>
  <c r="U630" i="12"/>
  <c r="M1663" i="12" a="1"/>
  <c r="M1663" i="12" s="1"/>
  <c r="G324" i="12"/>
  <c r="M630" i="12"/>
  <c r="M223" i="12"/>
  <c r="M733" i="12" s="1"/>
  <c r="M324" i="12"/>
  <c r="F1662" i="12" a="1"/>
  <c r="F1662" i="12" s="1"/>
  <c r="F1044" i="12" a="1"/>
  <c r="F1044" i="12" s="1"/>
  <c r="O1662" i="12" a="1"/>
  <c r="O1662" i="12" s="1"/>
  <c r="F941" i="12"/>
  <c r="O1044" i="12" a="1"/>
  <c r="O1044" i="12" s="1"/>
  <c r="F629" i="12"/>
  <c r="F222" i="12"/>
  <c r="F732" i="12" s="1"/>
  <c r="O222" i="12"/>
  <c r="O732" i="12" s="1"/>
  <c r="O323" i="12"/>
  <c r="Q1661" i="12" a="1"/>
  <c r="Q1661" i="12" s="1"/>
  <c r="Q628" i="12"/>
  <c r="Q322" i="12"/>
  <c r="Q221" i="12"/>
  <c r="Q731" i="12" s="1"/>
  <c r="L223" i="12"/>
  <c r="L733" i="12" s="1"/>
  <c r="L324" i="12"/>
  <c r="I324" i="12"/>
  <c r="I223" i="12"/>
  <c r="I733" i="12" s="1"/>
  <c r="K627" i="12"/>
  <c r="F1660" i="12" a="1"/>
  <c r="F1660" i="12" s="1"/>
  <c r="U320" i="12"/>
  <c r="U626" i="12"/>
  <c r="U938" i="12"/>
  <c r="M219" i="12"/>
  <c r="M729" i="12" s="1"/>
  <c r="M320" i="12"/>
  <c r="O1658" i="12" a="1"/>
  <c r="O1658" i="12" s="1"/>
  <c r="O625" i="12"/>
  <c r="C1657" i="12" a="1"/>
  <c r="C1657" i="12" s="1"/>
  <c r="F624" i="12"/>
  <c r="C624" i="12"/>
  <c r="C1039" i="12" a="1"/>
  <c r="C1039" i="12" s="1"/>
  <c r="I1655" i="12" a="1"/>
  <c r="I1655" i="12" s="1"/>
  <c r="I215" i="12"/>
  <c r="I725" i="12" s="1"/>
  <c r="G315" i="12"/>
  <c r="G214" i="12"/>
  <c r="G724" i="12" s="1"/>
  <c r="G621" i="12"/>
  <c r="I620" i="12"/>
  <c r="D619" i="12"/>
  <c r="U618" i="12"/>
  <c r="O210" i="12"/>
  <c r="O720" i="12" s="1"/>
  <c r="C617" i="12"/>
  <c r="O311" i="12"/>
  <c r="O617" i="12"/>
  <c r="H617" i="12"/>
  <c r="Q209" i="12"/>
  <c r="Q719" i="12" s="1"/>
  <c r="E1647" i="12" a="1"/>
  <c r="E1647" i="12" s="1"/>
  <c r="D511" i="12"/>
  <c r="D925" i="12"/>
  <c r="O1028" i="12" a="1"/>
  <c r="O1028" i="12" s="1"/>
  <c r="J311" i="12"/>
  <c r="J617" i="12"/>
  <c r="F320" i="12"/>
  <c r="L1655" i="12" a="1"/>
  <c r="L1655" i="12" s="1"/>
  <c r="T215" i="12"/>
  <c r="T725" i="12" s="1"/>
  <c r="T316" i="12"/>
  <c r="L315" i="12"/>
  <c r="F213" i="12"/>
  <c r="F723" i="12" s="1"/>
  <c r="G620" i="12"/>
  <c r="F620" i="12"/>
  <c r="P1653" i="12" a="1"/>
  <c r="P1653" i="12" s="1"/>
  <c r="P314" i="12"/>
  <c r="P620" i="12"/>
  <c r="G314" i="12"/>
  <c r="G213" i="12"/>
  <c r="G723" i="12" s="1"/>
  <c r="T1033" i="12" a="1"/>
  <c r="T1033" i="12" s="1"/>
  <c r="L211" i="12"/>
  <c r="L721" i="12" s="1"/>
  <c r="L1033" i="12" a="1"/>
  <c r="L1033" i="12" s="1"/>
  <c r="T618" i="12"/>
  <c r="J210" i="12"/>
  <c r="J720" i="12" s="1"/>
  <c r="G928" i="12"/>
  <c r="F1031" i="12" a="1"/>
  <c r="F1031" i="12" s="1"/>
  <c r="I1649" i="12" a="1"/>
  <c r="I1649" i="12" s="1"/>
  <c r="P1649" i="12" a="1"/>
  <c r="P1649" i="12" s="1"/>
  <c r="G209" i="12"/>
  <c r="G719" i="12" s="1"/>
  <c r="G1031" i="12" a="1"/>
  <c r="G1031" i="12" s="1"/>
  <c r="I310" i="12"/>
  <c r="I209" i="12"/>
  <c r="I719" i="12" s="1"/>
  <c r="O1649" i="12" a="1"/>
  <c r="O1649" i="12" s="1"/>
  <c r="O310" i="12"/>
  <c r="D1645" i="12" a="1"/>
  <c r="D1645" i="12" s="1"/>
  <c r="Q307" i="12"/>
  <c r="S510" i="12"/>
  <c r="S511" i="12" s="1"/>
  <c r="S512" i="12" s="1"/>
  <c r="S513" i="12" s="1"/>
  <c r="S514" i="12" s="1"/>
  <c r="S515" i="12" s="1"/>
  <c r="S516" i="12" s="1"/>
  <c r="S517" i="12" s="1"/>
  <c r="S518" i="12" s="1"/>
  <c r="S519" i="12" s="1"/>
  <c r="S520" i="12" s="1"/>
  <c r="S521" i="12" s="1"/>
  <c r="S522" i="12" s="1"/>
  <c r="S523" i="12" s="1"/>
  <c r="Q206" i="12"/>
  <c r="Q716" i="12" s="1"/>
  <c r="D612" i="12"/>
  <c r="D205" i="12"/>
  <c r="D715" i="12" s="1"/>
  <c r="D1027" i="12" a="1"/>
  <c r="D1027" i="12" s="1"/>
  <c r="S205" i="12"/>
  <c r="S715" i="12" s="1"/>
  <c r="D924" i="12"/>
  <c r="S306" i="12"/>
  <c r="Q1028" i="12" a="1"/>
  <c r="Q1028" i="12" s="1"/>
  <c r="S1027" i="12" a="1"/>
  <c r="S1027" i="12" s="1"/>
  <c r="S612" i="12"/>
  <c r="I1027" i="12" a="1"/>
  <c r="I1027" i="12" s="1"/>
  <c r="S1645" i="12" a="1"/>
  <c r="S1645" i="12" s="1"/>
  <c r="Q613" i="12"/>
  <c r="H973" i="12"/>
  <c r="H661" i="12"/>
  <c r="F963" i="12"/>
  <c r="F651" i="12"/>
  <c r="C967" i="12"/>
  <c r="C655" i="12"/>
  <c r="F1000" i="12"/>
  <c r="F382" i="12"/>
  <c r="G381" i="12"/>
  <c r="G999" i="12"/>
  <c r="G687" i="12"/>
  <c r="I977" i="12"/>
  <c r="I359" i="12"/>
  <c r="J976" i="12"/>
  <c r="J664" i="12"/>
  <c r="K975" i="12"/>
  <c r="K663" i="12"/>
  <c r="C357" i="12"/>
  <c r="C256" i="12"/>
  <c r="C766" i="12" s="1"/>
  <c r="B1016" i="12"/>
  <c r="B297" i="12"/>
  <c r="B807" i="12" s="1"/>
  <c r="B359" i="12"/>
  <c r="B665" i="12"/>
  <c r="B968" i="12"/>
  <c r="B656" i="12"/>
  <c r="B952" i="12"/>
  <c r="B233" i="12"/>
  <c r="B743" i="12" s="1"/>
  <c r="C974" i="12"/>
  <c r="C356" i="12"/>
  <c r="D969" i="12"/>
  <c r="D351" i="12"/>
  <c r="D961" i="12"/>
  <c r="D242" i="12"/>
  <c r="D752" i="12" s="1"/>
  <c r="D343" i="12"/>
  <c r="D1064" i="12" a="1"/>
  <c r="D1064" i="12" s="1"/>
  <c r="D234" i="12"/>
  <c r="D744" i="12" s="1"/>
  <c r="D641" i="12"/>
  <c r="B1071" i="12" a="1"/>
  <c r="B1071" i="12" s="1"/>
  <c r="E1066" i="12" a="1"/>
  <c r="E1066" i="12" s="1"/>
  <c r="B696" i="12"/>
  <c r="J973" i="12"/>
  <c r="J661" i="12"/>
  <c r="J646" i="12"/>
  <c r="J231" i="12"/>
  <c r="J741" i="12" s="1"/>
  <c r="J215" i="12"/>
  <c r="J725" i="12" s="1"/>
  <c r="J1037" i="12" a="1"/>
  <c r="J1037" i="12" s="1"/>
  <c r="H1001" i="12"/>
  <c r="H383" i="12"/>
  <c r="J983" i="12"/>
  <c r="J365" i="12"/>
  <c r="K982" i="12"/>
  <c r="K364" i="12"/>
  <c r="K670" i="12"/>
  <c r="C982" i="12"/>
  <c r="C263" i="12"/>
  <c r="C773" i="12" s="1"/>
  <c r="C670" i="12"/>
  <c r="D981" i="12"/>
  <c r="D262" i="12"/>
  <c r="D772" i="12" s="1"/>
  <c r="E980" i="12"/>
  <c r="E362" i="12"/>
  <c r="E668" i="12"/>
  <c r="F979" i="12"/>
  <c r="F361" i="12"/>
  <c r="F667" i="12"/>
  <c r="G978" i="12"/>
  <c r="G360" i="12"/>
  <c r="G666" i="12"/>
  <c r="J238" i="12"/>
  <c r="J748" i="12" s="1"/>
  <c r="J637" i="12"/>
  <c r="J323" i="12"/>
  <c r="J222" i="12"/>
  <c r="J732" i="12" s="1"/>
  <c r="J629" i="12"/>
  <c r="F968" i="12"/>
  <c r="F1071" i="12" a="1"/>
  <c r="F1071" i="12" s="1"/>
  <c r="F656" i="12"/>
  <c r="D250" i="12"/>
  <c r="D760" i="12" s="1"/>
  <c r="E986" i="12"/>
  <c r="E368" i="12"/>
  <c r="G984" i="12"/>
  <c r="G366" i="12"/>
  <c r="G265" i="12"/>
  <c r="G775" i="12" s="1"/>
  <c r="G672" i="12"/>
  <c r="B1088" i="12" a="1"/>
  <c r="B1088" i="12" s="1"/>
  <c r="K241" i="12"/>
  <c r="K751" i="12" s="1"/>
  <c r="I235" i="12"/>
  <c r="I745" i="12" s="1"/>
  <c r="I1052" i="12" a="1"/>
  <c r="I1052" i="12" s="1"/>
  <c r="F688" i="12"/>
  <c r="I665" i="12"/>
  <c r="D633" i="12"/>
  <c r="I969" i="12"/>
  <c r="D49" i="15"/>
  <c r="I657" i="12"/>
  <c r="D1022" i="12"/>
  <c r="D404" i="12"/>
  <c r="E1021" i="12"/>
  <c r="E709" i="12"/>
  <c r="H1018" i="12"/>
  <c r="H706" i="12"/>
  <c r="J1016" i="12"/>
  <c r="J398" i="12"/>
  <c r="K1015" i="12"/>
  <c r="K397" i="12"/>
  <c r="C987" i="12"/>
  <c r="C1090" i="12" a="1"/>
  <c r="C1090" i="12" s="1"/>
  <c r="K256" i="12"/>
  <c r="K766" i="12" s="1"/>
  <c r="H1076" i="12" a="1"/>
  <c r="H1076" i="12" s="1"/>
  <c r="I642" i="12"/>
  <c r="K928" i="12"/>
  <c r="K209" i="12"/>
  <c r="K719" i="12" s="1"/>
  <c r="I968" i="12"/>
  <c r="I1071" i="12" a="1"/>
  <c r="I1071" i="12" s="1"/>
  <c r="I960" i="12"/>
  <c r="I1063" i="12" a="1"/>
  <c r="I1063" i="12" s="1"/>
  <c r="I648" i="12"/>
  <c r="D1007" i="12"/>
  <c r="D389" i="12"/>
  <c r="G1004" i="12"/>
  <c r="G692" i="12"/>
  <c r="D991" i="12"/>
  <c r="D272" i="12"/>
  <c r="D782" i="12" s="1"/>
  <c r="D373" i="12"/>
  <c r="B1080" i="12" a="1"/>
  <c r="B1080" i="12" s="1"/>
  <c r="C662" i="12"/>
  <c r="D1011" i="12"/>
  <c r="D393" i="12"/>
  <c r="D292" i="12"/>
  <c r="D802" i="12" s="1"/>
  <c r="H992" i="12"/>
  <c r="H273" i="12"/>
  <c r="H783" i="12" s="1"/>
  <c r="F281" i="12"/>
  <c r="F791" i="12" s="1"/>
  <c r="G280" i="12"/>
  <c r="G790" i="12" s="1"/>
  <c r="G1087" i="12" a="1"/>
  <c r="G1087" i="12" s="1"/>
  <c r="I1080" i="12" a="1"/>
  <c r="I1080" i="12" s="1"/>
  <c r="J257" i="12"/>
  <c r="J767" i="12" s="1"/>
  <c r="J246" i="12"/>
  <c r="J756" i="12" s="1"/>
  <c r="K233" i="12"/>
  <c r="K743" i="12" s="1"/>
  <c r="B704" i="12"/>
  <c r="E659" i="12"/>
  <c r="J638" i="12"/>
  <c r="K968" i="12"/>
  <c r="K249" i="12"/>
  <c r="K759" i="12" s="1"/>
  <c r="K953" i="12"/>
  <c r="K1056" i="12" a="1"/>
  <c r="K1056" i="12" s="1"/>
  <c r="K618" i="12"/>
  <c r="F998" i="12"/>
  <c r="F380" i="12"/>
  <c r="G997" i="12"/>
  <c r="G379" i="12"/>
  <c r="C995" i="12"/>
  <c r="C1098" i="12" a="1"/>
  <c r="C1098" i="12" s="1"/>
  <c r="D994" i="12"/>
  <c r="D1097" i="12" a="1"/>
  <c r="D1097" i="12" s="1"/>
  <c r="F993" i="12"/>
  <c r="F375" i="12"/>
  <c r="C1070" i="12" a="1"/>
  <c r="C1070" i="12" s="1"/>
  <c r="I1057" i="12" a="1"/>
  <c r="I1057" i="12" s="1"/>
  <c r="J230" i="12"/>
  <c r="J740" i="12" s="1"/>
  <c r="B688" i="12"/>
  <c r="E674" i="12"/>
  <c r="E651" i="12"/>
  <c r="D649" i="12"/>
  <c r="K967" i="12"/>
  <c r="K1070" i="12" a="1"/>
  <c r="K1070" i="12" s="1"/>
  <c r="H959" i="12"/>
  <c r="H647" i="12"/>
  <c r="H656" i="12"/>
  <c r="K400" i="12"/>
  <c r="J401" i="12"/>
  <c r="J322" i="12"/>
  <c r="J628" i="12"/>
  <c r="H396" i="12"/>
  <c r="H972" i="12"/>
  <c r="H660" i="12"/>
  <c r="F397" i="12"/>
  <c r="F376" i="12"/>
  <c r="E401" i="12"/>
  <c r="D394" i="12"/>
  <c r="C283" i="12"/>
  <c r="C793" i="12" s="1"/>
  <c r="B393" i="12"/>
  <c r="B375" i="12"/>
  <c r="B283" i="12"/>
  <c r="B793" i="12" s="1"/>
  <c r="E1000" i="12"/>
  <c r="E382" i="12"/>
  <c r="K994" i="12"/>
  <c r="K376" i="12"/>
  <c r="K986" i="12"/>
  <c r="K368" i="12"/>
  <c r="F360" i="12"/>
  <c r="J974" i="12"/>
  <c r="J255" i="12"/>
  <c r="J765" i="12" s="1"/>
  <c r="R710" i="12"/>
  <c r="R1022" i="12"/>
  <c r="N660" i="12"/>
  <c r="N968" i="12"/>
  <c r="N656" i="12"/>
  <c r="H971" i="12"/>
  <c r="H659" i="12"/>
  <c r="E641" i="12"/>
  <c r="E327" i="12"/>
  <c r="E633" i="12"/>
  <c r="C397" i="12"/>
  <c r="K1021" i="12"/>
  <c r="K403" i="12"/>
  <c r="F1009" i="12"/>
  <c r="F391" i="12"/>
  <c r="D998" i="12"/>
  <c r="D380" i="12"/>
  <c r="C980" i="12"/>
  <c r="C362" i="12"/>
  <c r="I975" i="12"/>
  <c r="I663" i="12"/>
  <c r="I974" i="12"/>
  <c r="I662" i="12"/>
  <c r="P1014" i="12"/>
  <c r="P702" i="12"/>
  <c r="F405" i="12"/>
  <c r="E393" i="12"/>
  <c r="D304" i="12"/>
  <c r="D814" i="12" s="1"/>
  <c r="C964" i="12"/>
  <c r="C652" i="12"/>
  <c r="B276" i="12"/>
  <c r="B786" i="12" s="1"/>
  <c r="I1007" i="12"/>
  <c r="I389" i="12"/>
  <c r="D997" i="12"/>
  <c r="D278" i="12"/>
  <c r="D788" i="12" s="1"/>
  <c r="G976" i="12"/>
  <c r="G664" i="12"/>
  <c r="B997" i="12"/>
  <c r="B278" i="12"/>
  <c r="B788" i="12" s="1"/>
  <c r="AH62" i="15"/>
  <c r="A61" i="12"/>
  <c r="A162" i="12" s="1"/>
  <c r="A263" i="12" s="1"/>
  <c r="A364" i="12" s="1"/>
  <c r="A467" i="12" s="1"/>
  <c r="B621" i="12"/>
  <c r="C613" i="12"/>
  <c r="N994" i="12"/>
  <c r="N682" i="12"/>
  <c r="P973" i="12"/>
  <c r="P661" i="12"/>
  <c r="J236" i="12"/>
  <c r="J746" i="12" s="1"/>
  <c r="I232" i="12"/>
  <c r="I742" i="12" s="1"/>
  <c r="K230" i="12"/>
  <c r="K740" i="12" s="1"/>
  <c r="F711" i="12"/>
  <c r="J705" i="12"/>
  <c r="F703" i="12"/>
  <c r="H702" i="12"/>
  <c r="J701" i="12"/>
  <c r="D700" i="12"/>
  <c r="D696" i="12"/>
  <c r="E661" i="12"/>
  <c r="G657" i="12"/>
  <c r="E656" i="12"/>
  <c r="J642" i="12"/>
  <c r="J634" i="12"/>
  <c r="G616" i="12"/>
  <c r="K396" i="12"/>
  <c r="K358" i="12"/>
  <c r="K956" i="12"/>
  <c r="K644" i="12"/>
  <c r="J379" i="12"/>
  <c r="J359" i="12"/>
  <c r="I397" i="12"/>
  <c r="I373" i="12"/>
  <c r="H375" i="12"/>
  <c r="G399" i="12"/>
  <c r="G368" i="12"/>
  <c r="F404" i="12"/>
  <c r="F394" i="12"/>
  <c r="F372" i="12"/>
  <c r="F357" i="12"/>
  <c r="F944" i="12"/>
  <c r="F632" i="12"/>
  <c r="E389" i="12"/>
  <c r="D401" i="12"/>
  <c r="D390" i="12"/>
  <c r="D382" i="12"/>
  <c r="D369" i="12"/>
  <c r="D276" i="12"/>
  <c r="D786" i="12" s="1"/>
  <c r="D258" i="12"/>
  <c r="D768" i="12" s="1"/>
  <c r="C271" i="12"/>
  <c r="C781" i="12" s="1"/>
  <c r="B405" i="12"/>
  <c r="B387" i="12"/>
  <c r="B292" i="12"/>
  <c r="B802" i="12" s="1"/>
  <c r="B273" i="12"/>
  <c r="B783" i="12" s="1"/>
  <c r="G1015" i="12"/>
  <c r="J1005" i="12"/>
  <c r="J387" i="12"/>
  <c r="I380" i="12"/>
  <c r="I990" i="12"/>
  <c r="I372" i="12"/>
  <c r="J989" i="12"/>
  <c r="J371" i="12"/>
  <c r="F970" i="12"/>
  <c r="F658" i="12"/>
  <c r="C1009" i="12"/>
  <c r="C290" i="12"/>
  <c r="C800" i="12" s="1"/>
  <c r="H1006" i="12"/>
  <c r="H388" i="12"/>
  <c r="K1003" i="12"/>
  <c r="K385" i="12"/>
  <c r="C978" i="12"/>
  <c r="C666" i="12"/>
  <c r="B1019" i="12"/>
  <c r="B401" i="12"/>
  <c r="B1003" i="12"/>
  <c r="B385" i="12"/>
  <c r="B980" i="12"/>
  <c r="B261" i="12"/>
  <c r="B771" i="12" s="1"/>
  <c r="B963" i="12"/>
  <c r="B651" i="12"/>
  <c r="I928" i="12"/>
  <c r="I616" i="12"/>
  <c r="F942" i="12"/>
  <c r="F630" i="12"/>
  <c r="C299" i="12"/>
  <c r="C809" i="12" s="1"/>
  <c r="E1023" i="12"/>
  <c r="E405" i="12"/>
  <c r="J1018" i="12"/>
  <c r="J400" i="12"/>
  <c r="D1016" i="12"/>
  <c r="D398" i="12"/>
  <c r="F991" i="12"/>
  <c r="F373" i="12"/>
  <c r="H979" i="12"/>
  <c r="H361" i="12"/>
  <c r="H667" i="12"/>
  <c r="I978" i="12"/>
  <c r="I360" i="12"/>
  <c r="D955" i="12"/>
  <c r="D643" i="12"/>
  <c r="D947" i="12"/>
  <c r="D228" i="12"/>
  <c r="D738" i="12" s="1"/>
  <c r="N1016" i="12"/>
  <c r="N704" i="12"/>
  <c r="Q1004" i="12"/>
  <c r="Q692" i="12"/>
  <c r="R994" i="12"/>
  <c r="R682" i="12"/>
  <c r="K1012" i="12"/>
  <c r="K394" i="12"/>
  <c r="E994" i="12"/>
  <c r="E376" i="12"/>
  <c r="F980" i="12"/>
  <c r="F668" i="12"/>
  <c r="T672" i="11"/>
  <c r="R671" i="11"/>
  <c r="T668" i="11"/>
  <c r="R667" i="11"/>
  <c r="T664" i="11"/>
  <c r="R663" i="11"/>
  <c r="O673" i="11"/>
  <c r="R673" i="11"/>
  <c r="S673" i="11"/>
  <c r="P671" i="12"/>
  <c r="M652" i="12"/>
  <c r="M680" i="11" a="1"/>
  <c r="R672" i="11"/>
  <c r="T669" i="11"/>
  <c r="R668" i="11"/>
  <c r="T665" i="11"/>
  <c r="R664" i="11"/>
  <c r="T661" i="11"/>
  <c r="S676" i="11"/>
  <c r="U676" i="11" s="1"/>
  <c r="S677" i="11"/>
  <c r="U677" i="11" s="1" a="1"/>
  <c r="L692" i="11"/>
  <c r="B627" i="12"/>
  <c r="B619" i="12"/>
  <c r="O671" i="11"/>
  <c r="O667" i="11"/>
  <c r="O663" i="11"/>
  <c r="T675" i="11"/>
  <c r="T677" i="11"/>
  <c r="AH100" i="15"/>
  <c r="P710" i="12"/>
  <c r="R696" i="12"/>
  <c r="M696" i="12"/>
  <c r="R694" i="12"/>
  <c r="N692" i="12"/>
  <c r="O690" i="12"/>
  <c r="N678" i="12"/>
  <c r="D2" i="15"/>
  <c r="K680" i="11" a="1"/>
  <c r="O672" i="11"/>
  <c r="O668" i="11"/>
  <c r="O664" i="11"/>
  <c r="P680" i="11" a="1"/>
  <c r="U676" i="11" a="1"/>
  <c r="A79" i="12"/>
  <c r="A180" i="12" s="1"/>
  <c r="A281" i="12" s="1"/>
  <c r="A382" i="12" s="1"/>
  <c r="A485" i="12" s="1"/>
  <c r="O396" i="12"/>
  <c r="R698" i="12"/>
  <c r="N680" i="12"/>
  <c r="O660" i="11"/>
  <c r="O680" i="11" s="1" a="1"/>
  <c r="O669" i="11"/>
  <c r="U669" i="11" s="1" a="1"/>
  <c r="S667" i="11"/>
  <c r="O665" i="11"/>
  <c r="U665" i="11" s="1" a="1"/>
  <c r="S663" i="11"/>
  <c r="S680" i="11" s="1" a="1"/>
  <c r="O661" i="11"/>
  <c r="R675" i="11"/>
  <c r="T673" i="11"/>
  <c r="S692" i="11"/>
  <c r="H696" i="11"/>
  <c r="H697" i="11" s="1"/>
  <c r="I422" i="11" s="1"/>
  <c r="I445" i="11" s="1"/>
  <c r="H312" i="12"/>
  <c r="H211" i="12"/>
  <c r="H721" i="12" s="1"/>
  <c r="H313" i="12"/>
  <c r="H212" i="12"/>
  <c r="H722" i="12" s="1"/>
  <c r="H620" i="12"/>
  <c r="H213" i="12"/>
  <c r="H723" i="12" s="1"/>
  <c r="H315" i="12"/>
  <c r="H214" i="12"/>
  <c r="H724" i="12" s="1"/>
  <c r="C614" i="12"/>
  <c r="B615" i="12"/>
  <c r="B208" i="12"/>
  <c r="B718" i="12" s="1"/>
  <c r="E661" i="11"/>
  <c r="E663" i="11"/>
  <c r="E660" i="11"/>
  <c r="B660" i="11"/>
  <c r="F660" i="11"/>
  <c r="G696" i="11"/>
  <c r="G697" i="11" s="1"/>
  <c r="H422" i="11" s="1"/>
  <c r="H445" i="11" s="1"/>
  <c r="H616" i="12"/>
  <c r="I696" i="11"/>
  <c r="I697" i="11" s="1"/>
  <c r="J422" i="11" s="1"/>
  <c r="J445" i="11" s="1"/>
  <c r="M696" i="11"/>
  <c r="M697" i="11" s="1"/>
  <c r="N422" i="11" s="1"/>
  <c r="N445" i="11" s="1"/>
  <c r="F661" i="11"/>
  <c r="F664" i="11"/>
  <c r="R321" i="12"/>
  <c r="J627" i="12"/>
  <c r="S321" i="12"/>
  <c r="L627" i="12"/>
  <c r="J220" i="12"/>
  <c r="J730" i="12" s="1"/>
  <c r="D321" i="12"/>
  <c r="D1660" i="12" a="1"/>
  <c r="D1660" i="12" s="1"/>
  <c r="P1042" i="12" a="1"/>
  <c r="P1042" i="12" s="1"/>
  <c r="J321" i="12"/>
  <c r="S627" i="12"/>
  <c r="L321" i="12"/>
  <c r="I220" i="12"/>
  <c r="I730" i="12" s="1"/>
  <c r="S220" i="12"/>
  <c r="S730" i="12" s="1"/>
  <c r="K220" i="12"/>
  <c r="K730" i="12" s="1"/>
  <c r="R220" i="12"/>
  <c r="R730" i="12" s="1"/>
  <c r="N321" i="12"/>
  <c r="D627" i="12"/>
  <c r="L1660" i="12" a="1"/>
  <c r="L1660" i="12" s="1"/>
  <c r="D220" i="12"/>
  <c r="D730" i="12" s="1"/>
  <c r="F220" i="12"/>
  <c r="F730" i="12" s="1"/>
  <c r="G220" i="12"/>
  <c r="G730" i="12" s="1"/>
  <c r="L220" i="12"/>
  <c r="L730" i="12" s="1"/>
  <c r="F627" i="12"/>
  <c r="Q220" i="12"/>
  <c r="Q730" i="12" s="1"/>
  <c r="P627" i="12"/>
  <c r="F1042" i="12" a="1"/>
  <c r="F1042" i="12" s="1"/>
  <c r="L320" i="12"/>
  <c r="B320" i="12"/>
  <c r="F1659" i="12" a="1"/>
  <c r="F1659" i="12" s="1"/>
  <c r="K626" i="12"/>
  <c r="J320" i="12"/>
  <c r="F1041" i="12" a="1"/>
  <c r="F1041" i="12" s="1"/>
  <c r="U1041" i="12" a="1"/>
  <c r="U1041" i="12" s="1"/>
  <c r="S219" i="12"/>
  <c r="S729" i="12" s="1"/>
  <c r="L626" i="12"/>
  <c r="Q320" i="12"/>
  <c r="J626" i="12"/>
  <c r="K320" i="12"/>
  <c r="U1659" i="12" a="1"/>
  <c r="U1659" i="12" s="1"/>
  <c r="N626" i="12"/>
  <c r="H626" i="12"/>
  <c r="S626" i="12"/>
  <c r="N219" i="12"/>
  <c r="N729" i="12" s="1"/>
  <c r="H320" i="12"/>
  <c r="H219" i="12"/>
  <c r="H729" i="12" s="1"/>
  <c r="L219" i="12"/>
  <c r="L729" i="12" s="1"/>
  <c r="D626" i="12"/>
  <c r="I219" i="12"/>
  <c r="I729" i="12" s="1"/>
  <c r="T1041" i="12" a="1"/>
  <c r="T1041" i="12" s="1"/>
  <c r="T219" i="12"/>
  <c r="T729" i="12" s="1"/>
  <c r="M626" i="12"/>
  <c r="P625" i="12"/>
  <c r="P319" i="12"/>
  <c r="P1040" i="12" a="1"/>
  <c r="P1040" i="12" s="1"/>
  <c r="K1658" i="12" a="1"/>
  <c r="K1658" i="12" s="1"/>
  <c r="J1040" i="12" a="1"/>
  <c r="J1040" i="12" s="1"/>
  <c r="J625" i="12"/>
  <c r="G937" i="12"/>
  <c r="I1658" i="12" a="1"/>
  <c r="I1658" i="12" s="1"/>
  <c r="J319" i="12"/>
  <c r="P1658" i="12" a="1"/>
  <c r="P1658" i="12" s="1"/>
  <c r="U1658" i="12" a="1"/>
  <c r="U1658" i="12" s="1"/>
  <c r="S218" i="12"/>
  <c r="S728" i="12" s="1"/>
  <c r="K319" i="12"/>
  <c r="I625" i="12"/>
  <c r="O218" i="12"/>
  <c r="O728" i="12" s="1"/>
  <c r="K218" i="12"/>
  <c r="K728" i="12" s="1"/>
  <c r="N218" i="12"/>
  <c r="N728" i="12" s="1"/>
  <c r="C937" i="12"/>
  <c r="M1658" i="12" a="1"/>
  <c r="M1658" i="12" s="1"/>
  <c r="S625" i="12"/>
  <c r="M625" i="12"/>
  <c r="J218" i="12"/>
  <c r="J728" i="12" s="1"/>
  <c r="H319" i="12"/>
  <c r="H625" i="12"/>
  <c r="K937" i="12"/>
  <c r="C1658" i="12" a="1"/>
  <c r="C1658" i="12" s="1"/>
  <c r="O1040" i="12" a="1"/>
  <c r="O1040" i="12" s="1"/>
  <c r="S1658" i="12" a="1"/>
  <c r="S1658" i="12" s="1"/>
  <c r="U218" i="12"/>
  <c r="U728" i="12" s="1"/>
  <c r="N625" i="12"/>
  <c r="O319" i="12"/>
  <c r="H218" i="12"/>
  <c r="H728" i="12" s="1"/>
  <c r="C625" i="12"/>
  <c r="Q624" i="12"/>
  <c r="E318" i="12"/>
  <c r="I936" i="12"/>
  <c r="I217" i="12"/>
  <c r="I727" i="12" s="1"/>
  <c r="E1039" i="12" a="1"/>
  <c r="E1039" i="12" s="1"/>
  <c r="P318" i="12"/>
  <c r="M217" i="12"/>
  <c r="M727" i="12" s="1"/>
  <c r="Q318" i="12"/>
  <c r="E1657" i="12" a="1"/>
  <c r="E1657" i="12" s="1"/>
  <c r="E624" i="12"/>
  <c r="B318" i="12"/>
  <c r="P1039" i="12" a="1"/>
  <c r="P1039" i="12" s="1"/>
  <c r="U1657" i="12" a="1"/>
  <c r="U1657" i="12" s="1"/>
  <c r="U217" i="12"/>
  <c r="U727" i="12" s="1"/>
  <c r="P217" i="12"/>
  <c r="P727" i="12" s="1"/>
  <c r="R318" i="12"/>
  <c r="Q217" i="12"/>
  <c r="Q727" i="12" s="1"/>
  <c r="J217" i="12"/>
  <c r="J727" i="12" s="1"/>
  <c r="I624" i="12"/>
  <c r="P624" i="12"/>
  <c r="J624" i="12"/>
  <c r="D1657" i="12" a="1"/>
  <c r="D1657" i="12" s="1"/>
  <c r="I1039" i="12" a="1"/>
  <c r="I1039" i="12" s="1"/>
  <c r="J318" i="12"/>
  <c r="P1657" i="12" a="1"/>
  <c r="P1657" i="12" s="1"/>
  <c r="M1039" i="12" a="1"/>
  <c r="M1039" i="12" s="1"/>
  <c r="U318" i="12"/>
  <c r="R217" i="12"/>
  <c r="R727" i="12" s="1"/>
  <c r="R624" i="12"/>
  <c r="M624" i="12"/>
  <c r="H217" i="12"/>
  <c r="H727" i="12" s="1"/>
  <c r="H624" i="12"/>
  <c r="T216" i="12"/>
  <c r="T726" i="12" s="1"/>
  <c r="F935" i="12"/>
  <c r="S317" i="12"/>
  <c r="T623" i="12"/>
  <c r="R623" i="12"/>
  <c r="F1656" i="12" a="1"/>
  <c r="F1656" i="12" s="1"/>
  <c r="S1656" i="12" a="1"/>
  <c r="S1656" i="12" s="1"/>
  <c r="S623" i="12"/>
  <c r="Q216" i="12"/>
  <c r="Q726" i="12" s="1"/>
  <c r="R317" i="12"/>
  <c r="T1038" i="12" a="1"/>
  <c r="T1038" i="12" s="1"/>
  <c r="T317" i="12"/>
  <c r="S1038" i="12" a="1"/>
  <c r="S1038" i="12" s="1"/>
  <c r="L623" i="12"/>
  <c r="B216" i="12"/>
  <c r="B726" i="12" s="1"/>
  <c r="L1038" i="12" a="1"/>
  <c r="L1038" i="12" s="1"/>
  <c r="L216" i="12"/>
  <c r="L726" i="12" s="1"/>
  <c r="L317" i="12"/>
  <c r="S216" i="12"/>
  <c r="S726" i="12" s="1"/>
  <c r="T1656" i="12" a="1"/>
  <c r="T1656" i="12" s="1"/>
  <c r="F623" i="12"/>
  <c r="R216" i="12"/>
  <c r="R726" i="12" s="1"/>
  <c r="F1038" i="12" a="1"/>
  <c r="F1038" i="12" s="1"/>
  <c r="F216" i="12"/>
  <c r="F726" i="12" s="1"/>
  <c r="L1656" i="12" a="1"/>
  <c r="L1656" i="12" s="1"/>
  <c r="G623" i="12"/>
  <c r="K622" i="12"/>
  <c r="U316" i="12"/>
  <c r="N622" i="12"/>
  <c r="K215" i="12"/>
  <c r="K725" i="12" s="1"/>
  <c r="J622" i="12"/>
  <c r="J1655" i="12" a="1"/>
  <c r="J1655" i="12" s="1"/>
  <c r="F934" i="12"/>
  <c r="L1037" i="12" a="1"/>
  <c r="L1037" i="12" s="1"/>
  <c r="M1037" i="12" a="1"/>
  <c r="M1037" i="12" s="1"/>
  <c r="U1037" i="12" a="1"/>
  <c r="U1037" i="12" s="1"/>
  <c r="U622" i="12"/>
  <c r="L215" i="12"/>
  <c r="L725" i="12" s="1"/>
  <c r="Q215" i="12"/>
  <c r="Q725" i="12" s="1"/>
  <c r="B316" i="12"/>
  <c r="N316" i="12"/>
  <c r="N215" i="12"/>
  <c r="N725" i="12" s="1"/>
  <c r="N1037" i="12" a="1"/>
  <c r="N1037" i="12" s="1"/>
  <c r="M622" i="12"/>
  <c r="F215" i="12"/>
  <c r="F725" i="12" s="1"/>
  <c r="F1037" i="12" a="1"/>
  <c r="F1037" i="12" s="1"/>
  <c r="N1655" i="12" a="1"/>
  <c r="N1655" i="12" s="1"/>
  <c r="R215" i="12"/>
  <c r="R725" i="12" s="1"/>
  <c r="R622" i="12"/>
  <c r="M316" i="12"/>
  <c r="T1655" i="12" a="1"/>
  <c r="T1655" i="12" s="1"/>
  <c r="G1655" i="12" a="1"/>
  <c r="G1655" i="12" s="1"/>
  <c r="E215" i="12"/>
  <c r="E725" i="12" s="1"/>
  <c r="F1655" i="12" a="1"/>
  <c r="F1655" i="12" s="1"/>
  <c r="R316" i="12"/>
  <c r="F316" i="12"/>
  <c r="Q1037" i="12" a="1"/>
  <c r="Q1037" i="12" s="1"/>
  <c r="L316" i="12"/>
  <c r="D1037" i="12" a="1"/>
  <c r="D1037" i="12" s="1"/>
  <c r="C1654" i="12" a="1"/>
  <c r="C1654" i="12" s="1"/>
  <c r="N315" i="12"/>
  <c r="F621" i="12"/>
  <c r="J214" i="12"/>
  <c r="J724" i="12" s="1"/>
  <c r="F315" i="12"/>
  <c r="C1036" i="12" a="1"/>
  <c r="C1036" i="12" s="1"/>
  <c r="F1036" i="12" a="1"/>
  <c r="F1036" i="12" s="1"/>
  <c r="O1036" i="12" a="1"/>
  <c r="O1036" i="12" s="1"/>
  <c r="S214" i="12"/>
  <c r="S724" i="12" s="1"/>
  <c r="P621" i="12"/>
  <c r="O315" i="12"/>
  <c r="C621" i="12"/>
  <c r="O621" i="12"/>
  <c r="S621" i="12"/>
  <c r="M214" i="12"/>
  <c r="M724" i="12" s="1"/>
  <c r="B214" i="12"/>
  <c r="B724" i="12" s="1"/>
  <c r="C214" i="12"/>
  <c r="C724" i="12" s="1"/>
  <c r="P214" i="12"/>
  <c r="P724" i="12" s="1"/>
  <c r="O1654" i="12" a="1"/>
  <c r="O1654" i="12" s="1"/>
  <c r="P315" i="12"/>
  <c r="E621" i="12"/>
  <c r="U214" i="12"/>
  <c r="U724" i="12" s="1"/>
  <c r="O214" i="12"/>
  <c r="O724" i="12" s="1"/>
  <c r="R213" i="12"/>
  <c r="R723" i="12" s="1"/>
  <c r="N314" i="12"/>
  <c r="Q213" i="12"/>
  <c r="Q723" i="12" s="1"/>
  <c r="F1035" i="12" a="1"/>
  <c r="F1035" i="12" s="1"/>
  <c r="M1035" i="12" a="1"/>
  <c r="M1035" i="12" s="1"/>
  <c r="U213" i="12"/>
  <c r="U723" i="12" s="1"/>
  <c r="N620" i="12"/>
  <c r="Q620" i="12"/>
  <c r="E620" i="12"/>
  <c r="R314" i="12"/>
  <c r="C213" i="12"/>
  <c r="C723" i="12" s="1"/>
  <c r="C1035" i="12" a="1"/>
  <c r="C1035" i="12" s="1"/>
  <c r="C1653" i="12" a="1"/>
  <c r="C1653" i="12" s="1"/>
  <c r="C314" i="12"/>
  <c r="P1035" i="12" a="1"/>
  <c r="P1035" i="12" s="1"/>
  <c r="Q1035" i="12" a="1"/>
  <c r="Q1035" i="12" s="1"/>
  <c r="N213" i="12"/>
  <c r="N723" i="12" s="1"/>
  <c r="R620" i="12"/>
  <c r="M620" i="12"/>
  <c r="C620" i="12"/>
  <c r="G1034" i="12" a="1"/>
  <c r="G1034" i="12" s="1"/>
  <c r="O1034" i="12" a="1"/>
  <c r="O1034" i="12" s="1"/>
  <c r="T212" i="12"/>
  <c r="T722" i="12" s="1"/>
  <c r="R619" i="12"/>
  <c r="G619" i="12"/>
  <c r="S212" i="12"/>
  <c r="S722" i="12" s="1"/>
  <c r="S313" i="12"/>
  <c r="E931" i="12"/>
  <c r="E1034" i="12" a="1"/>
  <c r="E1034" i="12" s="1"/>
  <c r="G931" i="12"/>
  <c r="S1034" i="12" a="1"/>
  <c r="S1034" i="12" s="1"/>
  <c r="S619" i="12"/>
  <c r="G1652" i="12" a="1"/>
  <c r="G1652" i="12" s="1"/>
  <c r="G212" i="12"/>
  <c r="G722" i="12" s="1"/>
  <c r="J930" i="12"/>
  <c r="N1033" i="12" a="1"/>
  <c r="N1033" i="12" s="1"/>
  <c r="N211" i="12"/>
  <c r="N721" i="12" s="1"/>
  <c r="B618" i="12"/>
  <c r="J618" i="12"/>
  <c r="N1651" i="12" a="1"/>
  <c r="N1651" i="12" s="1"/>
  <c r="L312" i="12"/>
  <c r="I618" i="12"/>
  <c r="I930" i="12"/>
  <c r="U1033" i="12" a="1"/>
  <c r="U1033" i="12" s="1"/>
  <c r="I1651" i="12" a="1"/>
  <c r="I1651" i="12" s="1"/>
  <c r="G930" i="12"/>
  <c r="L618" i="12"/>
  <c r="L1651" i="12" a="1"/>
  <c r="L1651" i="12" s="1"/>
  <c r="I211" i="12"/>
  <c r="I721" i="12" s="1"/>
  <c r="G1651" i="12" a="1"/>
  <c r="G1651" i="12" s="1"/>
  <c r="E1033" i="12" a="1"/>
  <c r="E1033" i="12" s="1"/>
  <c r="S312" i="12"/>
  <c r="T211" i="12"/>
  <c r="T721" i="12" s="1"/>
  <c r="N312" i="12"/>
  <c r="D618" i="12"/>
  <c r="T1651" i="12" a="1"/>
  <c r="T1651" i="12" s="1"/>
  <c r="S618" i="12"/>
  <c r="T312" i="12"/>
  <c r="N618" i="12"/>
  <c r="M211" i="12"/>
  <c r="M721" i="12" s="1"/>
  <c r="M312" i="12"/>
  <c r="H210" i="12"/>
  <c r="H720" i="12" s="1"/>
  <c r="I210" i="12"/>
  <c r="I720" i="12" s="1"/>
  <c r="K210" i="12"/>
  <c r="K720" i="12" s="1"/>
  <c r="N617" i="12"/>
  <c r="D929" i="12"/>
  <c r="G617" i="12"/>
  <c r="M1650" i="12" a="1"/>
  <c r="M1650" i="12" s="1"/>
  <c r="N311" i="12"/>
  <c r="K929" i="12"/>
  <c r="O1032" i="12" a="1"/>
  <c r="O1032" i="12" s="1"/>
  <c r="D1032" i="12" a="1"/>
  <c r="D1032" i="12" s="1"/>
  <c r="I311" i="12"/>
  <c r="O1650" i="12" a="1"/>
  <c r="O1650" i="12" s="1"/>
  <c r="H311" i="12"/>
  <c r="M311" i="12"/>
  <c r="G1650" i="12" a="1"/>
  <c r="G1650" i="12" s="1"/>
  <c r="N1650" i="12" a="1"/>
  <c r="N1650" i="12" s="1"/>
  <c r="D617" i="12"/>
  <c r="N210" i="12"/>
  <c r="N720" i="12" s="1"/>
  <c r="M617" i="12"/>
  <c r="F209" i="12"/>
  <c r="F719" i="12" s="1"/>
  <c r="P209" i="12"/>
  <c r="P719" i="12" s="1"/>
  <c r="F616" i="12"/>
  <c r="O616" i="12"/>
  <c r="P310" i="12"/>
  <c r="P1031" i="12" a="1"/>
  <c r="P1031" i="12" s="1"/>
  <c r="P616" i="12"/>
  <c r="O209" i="12"/>
  <c r="O719" i="12" s="1"/>
  <c r="H208" i="12"/>
  <c r="H718" i="12" s="1"/>
  <c r="J208" i="12"/>
  <c r="J718" i="12" s="1"/>
  <c r="K208" i="12"/>
  <c r="K718" i="12" s="1"/>
  <c r="J615" i="12"/>
  <c r="R208" i="12"/>
  <c r="R718" i="12" s="1"/>
  <c r="R615" i="12"/>
  <c r="O309" i="12"/>
  <c r="S615" i="12"/>
  <c r="J309" i="12"/>
  <c r="K927" i="12"/>
  <c r="R309" i="12"/>
  <c r="M1029" i="12" a="1"/>
  <c r="M1029" i="12" s="1"/>
  <c r="N614" i="12"/>
  <c r="U1029" i="12" a="1"/>
  <c r="U1029" i="12" s="1"/>
  <c r="E207" i="12"/>
  <c r="E717" i="12" s="1"/>
  <c r="G207" i="12"/>
  <c r="G717" i="12" s="1"/>
  <c r="I207" i="12"/>
  <c r="I717" i="12" s="1"/>
  <c r="M1647" i="12" a="1"/>
  <c r="M1647" i="12" s="1"/>
  <c r="U308" i="12"/>
  <c r="L207" i="12"/>
  <c r="L717" i="12" s="1"/>
  <c r="M308" i="12"/>
  <c r="T614" i="12"/>
  <c r="E1029" i="12" a="1"/>
  <c r="E1029" i="12" s="1"/>
  <c r="H614" i="12"/>
  <c r="U614" i="12"/>
  <c r="M207" i="12"/>
  <c r="M717" i="12" s="1"/>
  <c r="E926" i="12"/>
  <c r="D207" i="12"/>
  <c r="D717" i="12" s="1"/>
  <c r="T1029" i="12" a="1"/>
  <c r="T1029" i="12" s="1"/>
  <c r="T1647" i="12" a="1"/>
  <c r="T1647" i="12" s="1"/>
  <c r="U1647" i="12" a="1"/>
  <c r="U1647" i="12" s="1"/>
  <c r="U207" i="12"/>
  <c r="U717" i="12" s="1"/>
  <c r="L308" i="12"/>
  <c r="E614" i="12"/>
  <c r="G1029" i="12" a="1"/>
  <c r="G1029" i="12" s="1"/>
  <c r="H308" i="12"/>
  <c r="M614" i="12"/>
  <c r="N206" i="12"/>
  <c r="N716" i="12" s="1"/>
  <c r="N613" i="12"/>
  <c r="S613" i="12"/>
  <c r="O307" i="12"/>
  <c r="D613" i="12"/>
  <c r="P206" i="12"/>
  <c r="P716" i="12" s="1"/>
  <c r="F613" i="12"/>
  <c r="O613" i="12"/>
  <c r="O206" i="12"/>
  <c r="O716" i="12" s="1"/>
  <c r="D307" i="12"/>
  <c r="M1646" i="12" a="1"/>
  <c r="M1646" i="12" s="1"/>
  <c r="S1028" i="12" a="1"/>
  <c r="S1028" i="12" s="1"/>
  <c r="M511" i="12"/>
  <c r="M512" i="12" s="1"/>
  <c r="M513" i="12" s="1"/>
  <c r="M514" i="12" s="1"/>
  <c r="M515" i="12" s="1"/>
  <c r="M516" i="12" s="1"/>
  <c r="M517" i="12" s="1"/>
  <c r="M518" i="12" s="1"/>
  <c r="M519" i="12" s="1"/>
  <c r="M520" i="12" s="1"/>
  <c r="M521" i="12" s="1"/>
  <c r="M522" i="12" s="1"/>
  <c r="M523" i="12" s="1"/>
  <c r="U307" i="12"/>
  <c r="O1646" i="12" a="1"/>
  <c r="O1646" i="12" s="1"/>
  <c r="P307" i="12"/>
  <c r="D1646" i="12" a="1"/>
  <c r="D1646" i="12" s="1"/>
  <c r="D1028" i="12" a="1"/>
  <c r="D1028" i="12" s="1"/>
  <c r="F1028" i="12" a="1"/>
  <c r="F1028" i="12" s="1"/>
  <c r="N1028" i="12" a="1"/>
  <c r="N1028" i="12" s="1"/>
  <c r="S1646" i="12" a="1"/>
  <c r="S1646" i="12" s="1"/>
  <c r="N511" i="12"/>
  <c r="N512" i="12" s="1"/>
  <c r="N513" i="12" s="1"/>
  <c r="N514" i="12" s="1"/>
  <c r="N515" i="12" s="1"/>
  <c r="N516" i="12" s="1"/>
  <c r="N517" i="12" s="1"/>
  <c r="U613" i="12"/>
  <c r="J306" i="12"/>
  <c r="R612" i="12"/>
  <c r="I1645" i="12" a="1"/>
  <c r="I1645" i="12" s="1"/>
  <c r="U1027" i="12" a="1"/>
  <c r="U1027" i="12" s="1"/>
  <c r="U306" i="12"/>
  <c r="O205" i="12"/>
  <c r="O715" i="12" s="1"/>
  <c r="R306" i="12"/>
  <c r="K306" i="12"/>
  <c r="O510" i="12"/>
  <c r="O511" i="12" s="1"/>
  <c r="O512" i="12" s="1"/>
  <c r="O513" i="12" s="1"/>
  <c r="O514" i="12" s="1"/>
  <c r="O515" i="12" s="1"/>
  <c r="O516" i="12" s="1"/>
  <c r="O517" i="12" s="1"/>
  <c r="O518" i="12" s="1"/>
  <c r="O519" i="12" s="1"/>
  <c r="O520" i="12" s="1"/>
  <c r="I924" i="12"/>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P205" i="12"/>
  <c r="P715" i="12" s="1"/>
  <c r="P306" i="12"/>
  <c r="E623" i="12"/>
  <c r="E216" i="12"/>
  <c r="E726" i="12" s="1"/>
  <c r="E317" i="12"/>
  <c r="E622" i="12"/>
  <c r="E316" i="12"/>
  <c r="E315" i="12"/>
  <c r="E213" i="12"/>
  <c r="E723" i="12" s="1"/>
  <c r="D1656" i="12" a="1"/>
  <c r="D1656" i="12" s="1"/>
  <c r="D623" i="12"/>
  <c r="D1038" i="12" a="1"/>
  <c r="D1038" i="12" s="1"/>
  <c r="D216" i="12"/>
  <c r="D726" i="12" s="1"/>
  <c r="D1655" i="12" a="1"/>
  <c r="D1655" i="12" s="1"/>
  <c r="D215" i="12"/>
  <c r="D725" i="12" s="1"/>
  <c r="D212" i="12"/>
  <c r="D722" i="12" s="1"/>
  <c r="D313" i="12"/>
  <c r="C212" i="12"/>
  <c r="C722" i="12" s="1"/>
  <c r="B642" i="12"/>
  <c r="B327" i="12"/>
  <c r="B1057" i="12" a="1"/>
  <c r="B1057" i="12" s="1"/>
  <c r="B328" i="12"/>
  <c r="B1667" i="12" a="1"/>
  <c r="B1667" i="12" s="1"/>
  <c r="B227" i="12"/>
  <c r="B737" i="12" s="1"/>
  <c r="B224" i="12"/>
  <c r="B734" i="12" s="1"/>
  <c r="B634" i="12"/>
  <c r="B1049" i="12" a="1"/>
  <c r="B1049" i="12" s="1"/>
  <c r="B336" i="12"/>
  <c r="B1675" i="12" a="1"/>
  <c r="B1675" i="12" s="1"/>
  <c r="B639" i="12"/>
  <c r="E1670" i="12" a="1"/>
  <c r="E1670" i="12" s="1"/>
  <c r="E1052" i="12" a="1"/>
  <c r="E1052" i="12" s="1"/>
  <c r="E637" i="12"/>
  <c r="E230" i="12"/>
  <c r="E740" i="12" s="1"/>
  <c r="E331" i="12"/>
  <c r="E1671" i="12" a="1"/>
  <c r="E1671" i="12" s="1"/>
  <c r="E1053" i="12" a="1"/>
  <c r="E1053" i="12" s="1"/>
  <c r="E332" i="12"/>
  <c r="F1059" i="12" a="1"/>
  <c r="F1059" i="12" s="1"/>
  <c r="F337" i="12"/>
  <c r="F643" i="12"/>
  <c r="F639" i="12"/>
  <c r="G320" i="12"/>
  <c r="H245" i="12"/>
  <c r="H755" i="12" s="1"/>
  <c r="H345" i="12"/>
  <c r="J233" i="12"/>
  <c r="J743" i="12" s="1"/>
  <c r="J640" i="12"/>
  <c r="H951" i="12"/>
  <c r="H639" i="12"/>
  <c r="H1054" i="12" a="1"/>
  <c r="H1054" i="12" s="1"/>
  <c r="H232" i="12"/>
  <c r="H742" i="12" s="1"/>
  <c r="H1672" i="12" a="1"/>
  <c r="H1672" i="12" s="1"/>
  <c r="O960" i="12"/>
  <c r="O241" i="12"/>
  <c r="O751" i="12" s="1"/>
  <c r="O1681" i="12" a="1"/>
  <c r="O1681" i="12" s="1"/>
  <c r="O342" i="12"/>
  <c r="O1063" i="12" a="1"/>
  <c r="O1063" i="12" s="1"/>
  <c r="Q339" i="12"/>
  <c r="O956" i="12"/>
  <c r="O237" i="12"/>
  <c r="O747" i="12" s="1"/>
  <c r="O338" i="12"/>
  <c r="O1677" i="12" a="1"/>
  <c r="O1677" i="12" s="1"/>
  <c r="Q955" i="12"/>
  <c r="Q236" i="12"/>
  <c r="Q746" i="12" s="1"/>
  <c r="Q1058" i="12" a="1"/>
  <c r="Q1058" i="12" s="1"/>
  <c r="O235" i="12"/>
  <c r="O745" i="12" s="1"/>
  <c r="O336" i="12"/>
  <c r="O1057" i="12" a="1"/>
  <c r="O1057" i="12" s="1"/>
  <c r="M335" i="12"/>
  <c r="M234" i="12"/>
  <c r="M744" i="12" s="1"/>
  <c r="O334" i="12"/>
  <c r="M951" i="12"/>
  <c r="M1672" i="12" a="1"/>
  <c r="M1672" i="12" s="1"/>
  <c r="M232" i="12"/>
  <c r="M742" i="12" s="1"/>
  <c r="M1054" i="12" a="1"/>
  <c r="M1054" i="12" s="1"/>
  <c r="M639" i="12"/>
  <c r="U949" i="12"/>
  <c r="U230" i="12"/>
  <c r="U740" i="12" s="1"/>
  <c r="U1670" i="12" a="1"/>
  <c r="U1670" i="12" s="1"/>
  <c r="U1052" i="12" a="1"/>
  <c r="U1052" i="12" s="1"/>
  <c r="U637" i="12"/>
  <c r="S948" i="12"/>
  <c r="S636" i="12"/>
  <c r="S229" i="12"/>
  <c r="S739" i="12" s="1"/>
  <c r="S1669" i="12" a="1"/>
  <c r="S1669" i="12" s="1"/>
  <c r="Q947" i="12"/>
  <c r="Q228" i="12"/>
  <c r="Q738" i="12" s="1"/>
  <c r="Q1668" i="12" a="1"/>
  <c r="Q1668" i="12" s="1"/>
  <c r="Q635" i="12"/>
  <c r="Q1050" i="12" a="1"/>
  <c r="Q1050" i="12" s="1"/>
  <c r="Q329" i="12"/>
  <c r="O328" i="12"/>
  <c r="O227" i="12"/>
  <c r="O737" i="12" s="1"/>
  <c r="O634" i="12"/>
  <c r="Q945" i="12"/>
  <c r="Q1048" i="12" a="1"/>
  <c r="Q1048" i="12" s="1"/>
  <c r="Q633" i="12"/>
  <c r="Q1666" i="12" a="1"/>
  <c r="Q1666" i="12" s="1"/>
  <c r="Q327" i="12"/>
  <c r="O944" i="12"/>
  <c r="O326" i="12"/>
  <c r="O1665" i="12" a="1"/>
  <c r="O1665" i="12" s="1"/>
  <c r="J326" i="12"/>
  <c r="Q1676" i="12" a="1"/>
  <c r="Q1676" i="12" s="1"/>
  <c r="O1047" i="12" a="1"/>
  <c r="O1047" i="12" s="1"/>
  <c r="K958" i="12"/>
  <c r="K239" i="12"/>
  <c r="K749" i="12" s="1"/>
  <c r="K1061" i="12" a="1"/>
  <c r="K1061" i="12" s="1"/>
  <c r="C947" i="12"/>
  <c r="C1050" i="12" a="1"/>
  <c r="C1050" i="12" s="1"/>
  <c r="C1668" i="12" a="1"/>
  <c r="C1668" i="12" s="1"/>
  <c r="C224" i="12"/>
  <c r="C734" i="12" s="1"/>
  <c r="C1046" i="12" a="1"/>
  <c r="C1046" i="12" s="1"/>
  <c r="C1664" i="12" a="1"/>
  <c r="C1664" i="12" s="1"/>
  <c r="B633" i="12"/>
  <c r="B226" i="12"/>
  <c r="B736" i="12" s="1"/>
  <c r="D962" i="12"/>
  <c r="D1065" i="12" a="1"/>
  <c r="D1065" i="12" s="1"/>
  <c r="D958" i="12"/>
  <c r="D1679" i="12" a="1"/>
  <c r="D1679" i="12" s="1"/>
  <c r="D954" i="12"/>
  <c r="D1057" i="12" a="1"/>
  <c r="D1057" i="12" s="1"/>
  <c r="D1675" i="12" a="1"/>
  <c r="D1675" i="12" s="1"/>
  <c r="D642" i="12"/>
  <c r="D235" i="12"/>
  <c r="D745" i="12" s="1"/>
  <c r="D950" i="12"/>
  <c r="D1053" i="12" a="1"/>
  <c r="D1053" i="12" s="1"/>
  <c r="D638" i="12"/>
  <c r="D1671" i="12" a="1"/>
  <c r="D1671" i="12" s="1"/>
  <c r="D231" i="12"/>
  <c r="D741" i="12" s="1"/>
  <c r="D946" i="12"/>
  <c r="D227" i="12"/>
  <c r="D737" i="12" s="1"/>
  <c r="D1049" i="12" a="1"/>
  <c r="D1049" i="12" s="1"/>
  <c r="D328" i="12"/>
  <c r="T961" i="12"/>
  <c r="T242" i="12"/>
  <c r="T752" i="12" s="1"/>
  <c r="T1682" i="12" a="1"/>
  <c r="T1682" i="12" s="1"/>
  <c r="T1064" i="12" a="1"/>
  <c r="T1064" i="12" s="1"/>
  <c r="T649" i="12"/>
  <c r="K951" i="12"/>
  <c r="K639" i="12"/>
  <c r="K1672" i="12" a="1"/>
  <c r="K1672" i="12" s="1"/>
  <c r="K232" i="12"/>
  <c r="K742" i="12" s="1"/>
  <c r="J960" i="12"/>
  <c r="J1681" i="12" a="1"/>
  <c r="J1681" i="12" s="1"/>
  <c r="J241" i="12"/>
  <c r="J751" i="12" s="1"/>
  <c r="J648" i="12"/>
  <c r="I962" i="12"/>
  <c r="I344" i="12"/>
  <c r="I1065" i="12" a="1"/>
  <c r="I1065" i="12" s="1"/>
  <c r="I650" i="12"/>
  <c r="I243" i="12"/>
  <c r="I753" i="12" s="1"/>
  <c r="M1682" i="12" a="1"/>
  <c r="M1682" i="12" s="1"/>
  <c r="M242" i="12"/>
  <c r="M752" i="12" s="1"/>
  <c r="U959" i="12"/>
  <c r="U341" i="12"/>
  <c r="U1680" i="12" a="1"/>
  <c r="U1680" i="12" s="1"/>
  <c r="M957" i="12"/>
  <c r="M1678" i="12" a="1"/>
  <c r="M1678" i="12" s="1"/>
  <c r="U955" i="12"/>
  <c r="U236" i="12"/>
  <c r="U746" i="12" s="1"/>
  <c r="U1058" i="12" a="1"/>
  <c r="U1058" i="12" s="1"/>
  <c r="U643" i="12"/>
  <c r="S336" i="12"/>
  <c r="S235" i="12"/>
  <c r="S745" i="12" s="1"/>
  <c r="Q953" i="12"/>
  <c r="Q234" i="12"/>
  <c r="Q744" i="12" s="1"/>
  <c r="Q1056" i="12" a="1"/>
  <c r="Q1056" i="12" s="1"/>
  <c r="Q335" i="12"/>
  <c r="U951" i="12"/>
  <c r="U232" i="12"/>
  <c r="U742" i="12" s="1"/>
  <c r="U639" i="12"/>
  <c r="S950" i="12"/>
  <c r="S332" i="12"/>
  <c r="S1671" i="12" a="1"/>
  <c r="S1671" i="12" s="1"/>
  <c r="S231" i="12"/>
  <c r="S741" i="12" s="1"/>
  <c r="S1053" i="12" a="1"/>
  <c r="S1053" i="12" s="1"/>
  <c r="Q949" i="12"/>
  <c r="Q1670" i="12" a="1"/>
  <c r="Q1670" i="12" s="1"/>
  <c r="Q1052" i="12" a="1"/>
  <c r="Q1052" i="12" s="1"/>
  <c r="Q637" i="12"/>
  <c r="Q230" i="12"/>
  <c r="Q740" i="12" s="1"/>
  <c r="O330" i="12"/>
  <c r="O229" i="12"/>
  <c r="O739" i="12" s="1"/>
  <c r="M635" i="12"/>
  <c r="M329" i="12"/>
  <c r="M228" i="12"/>
  <c r="M738" i="12" s="1"/>
  <c r="U945" i="12"/>
  <c r="U226" i="12"/>
  <c r="U736" i="12" s="1"/>
  <c r="U1666" i="12" a="1"/>
  <c r="U1666" i="12" s="1"/>
  <c r="U1048" i="12" a="1"/>
  <c r="U1048" i="12" s="1"/>
  <c r="U633" i="12"/>
  <c r="S944" i="12"/>
  <c r="S1665" i="12" a="1"/>
  <c r="S1665" i="12" s="1"/>
  <c r="O954" i="12"/>
  <c r="M961" i="12"/>
  <c r="Q1674" i="12" a="1"/>
  <c r="Q1674" i="12" s="1"/>
  <c r="U1676" i="12" a="1"/>
  <c r="U1676" i="12" s="1"/>
  <c r="M1060" i="12" a="1"/>
  <c r="M1060" i="12" s="1"/>
  <c r="M1064" i="12" a="1"/>
  <c r="M1064" i="12" s="1"/>
  <c r="U647" i="12"/>
  <c r="O233" i="12"/>
  <c r="O743" i="12" s="1"/>
  <c r="Q331" i="12"/>
  <c r="I1683" i="12" a="1"/>
  <c r="I1683" i="12" s="1"/>
  <c r="K333" i="12"/>
  <c r="I1667" i="12" a="1"/>
  <c r="I1667" i="12" s="1"/>
  <c r="I328" i="12"/>
  <c r="H953" i="12"/>
  <c r="H1056" i="12" a="1"/>
  <c r="H1056" i="12" s="1"/>
  <c r="H234" i="12"/>
  <c r="H744" i="12" s="1"/>
  <c r="H641" i="12"/>
  <c r="F1667" i="12" a="1"/>
  <c r="F1667" i="12" s="1"/>
  <c r="F1049" i="12" a="1"/>
  <c r="F1049" i="12" s="1"/>
  <c r="E959" i="12"/>
  <c r="E240" i="12"/>
  <c r="E750" i="12" s="1"/>
  <c r="E341" i="12"/>
  <c r="E1680" i="12" a="1"/>
  <c r="E1680" i="12" s="1"/>
  <c r="E337" i="12"/>
  <c r="E951" i="12"/>
  <c r="E639" i="12"/>
  <c r="E1672" i="12" a="1"/>
  <c r="E1672" i="12" s="1"/>
  <c r="E333" i="12"/>
  <c r="C962" i="12"/>
  <c r="C1683" i="12" a="1"/>
  <c r="C1683" i="12" s="1"/>
  <c r="C958" i="12"/>
  <c r="C1061" i="12" a="1"/>
  <c r="C1061" i="12" s="1"/>
  <c r="C340" i="12"/>
  <c r="C1679" i="12" a="1"/>
  <c r="C1679" i="12" s="1"/>
  <c r="C954" i="12"/>
  <c r="C1675" i="12" a="1"/>
  <c r="C1675" i="12" s="1"/>
  <c r="C336" i="12"/>
  <c r="C638" i="12"/>
  <c r="C231" i="12"/>
  <c r="C741" i="12" s="1"/>
  <c r="K955" i="12"/>
  <c r="K337" i="12"/>
  <c r="K1676" i="12" a="1"/>
  <c r="K1676" i="12" s="1"/>
  <c r="K643" i="12"/>
  <c r="K236" i="12"/>
  <c r="K746" i="12" s="1"/>
  <c r="K1050" i="12" a="1"/>
  <c r="K1050" i="12" s="1"/>
  <c r="K329" i="12"/>
  <c r="K631" i="12"/>
  <c r="K325" i="12"/>
  <c r="J956" i="12"/>
  <c r="J1059" i="12" a="1"/>
  <c r="J1059" i="12" s="1"/>
  <c r="J237" i="12"/>
  <c r="J747" i="12" s="1"/>
  <c r="J1677" i="12" a="1"/>
  <c r="J1677" i="12" s="1"/>
  <c r="Q961" i="12"/>
  <c r="Q1682" i="12" a="1"/>
  <c r="Q1682" i="12" s="1"/>
  <c r="Q649" i="12"/>
  <c r="Q1064" i="12" a="1"/>
  <c r="Q1064" i="12" s="1"/>
  <c r="S960" i="12"/>
  <c r="S648" i="12"/>
  <c r="S1681" i="12" a="1"/>
  <c r="S1681" i="12" s="1"/>
  <c r="S342" i="12"/>
  <c r="S1063" i="12" a="1"/>
  <c r="S1063" i="12" s="1"/>
  <c r="S241" i="12"/>
  <c r="S751" i="12" s="1"/>
  <c r="Q240" i="12"/>
  <c r="Q750" i="12" s="1"/>
  <c r="M341" i="12"/>
  <c r="U957" i="12"/>
  <c r="U238" i="12"/>
  <c r="U748" i="12" s="1"/>
  <c r="U1678" i="12" a="1"/>
  <c r="U1678" i="12" s="1"/>
  <c r="S956" i="12"/>
  <c r="S338" i="12"/>
  <c r="S237" i="12"/>
  <c r="S747" i="12" s="1"/>
  <c r="S1677" i="12" a="1"/>
  <c r="S1677" i="12" s="1"/>
  <c r="M1058" i="12" a="1"/>
  <c r="M1058" i="12" s="1"/>
  <c r="M337" i="12"/>
  <c r="U953" i="12"/>
  <c r="U234" i="12"/>
  <c r="U744" i="12" s="1"/>
  <c r="U641" i="12"/>
  <c r="U1056" i="12" a="1"/>
  <c r="U1056" i="12" s="1"/>
  <c r="S952" i="12"/>
  <c r="S334" i="12"/>
  <c r="S1673" i="12" a="1"/>
  <c r="S1673" i="12" s="1"/>
  <c r="S233" i="12"/>
  <c r="S743" i="12" s="1"/>
  <c r="S1055" i="12" a="1"/>
  <c r="S1055" i="12" s="1"/>
  <c r="Q951" i="12"/>
  <c r="Q333" i="12"/>
  <c r="O950" i="12"/>
  <c r="O231" i="12"/>
  <c r="O741" i="12" s="1"/>
  <c r="O1671" i="12" a="1"/>
  <c r="O1671" i="12" s="1"/>
  <c r="O1053" i="12" a="1"/>
  <c r="O1053" i="12" s="1"/>
  <c r="O332" i="12"/>
  <c r="M230" i="12"/>
  <c r="M740" i="12" s="1"/>
  <c r="M637" i="12"/>
  <c r="U947" i="12"/>
  <c r="U228" i="12"/>
  <c r="U738" i="12" s="1"/>
  <c r="U1668" i="12" a="1"/>
  <c r="U1668" i="12" s="1"/>
  <c r="U1050" i="12" a="1"/>
  <c r="U1050" i="12" s="1"/>
  <c r="U635" i="12"/>
  <c r="S946" i="12"/>
  <c r="S328" i="12"/>
  <c r="S1667" i="12" a="1"/>
  <c r="S1667" i="12" s="1"/>
  <c r="S227" i="12"/>
  <c r="S737" i="12" s="1"/>
  <c r="S1049" i="12" a="1"/>
  <c r="S1049" i="12" s="1"/>
  <c r="M633" i="12"/>
  <c r="M226" i="12"/>
  <c r="M736" i="12" s="1"/>
  <c r="M327" i="12"/>
  <c r="M955" i="12"/>
  <c r="O1675" i="12" a="1"/>
  <c r="O1675" i="12" s="1"/>
  <c r="O642" i="12"/>
  <c r="J342" i="12"/>
  <c r="M1676" i="12" a="1"/>
  <c r="M1676" i="12" s="1"/>
  <c r="K947" i="12"/>
  <c r="M643" i="12"/>
  <c r="M1666" i="12" a="1"/>
  <c r="M1666" i="12" s="1"/>
  <c r="K224" i="12"/>
  <c r="K734" i="12" s="1"/>
  <c r="Q1672" i="12" a="1"/>
  <c r="Q1672" i="12" s="1"/>
  <c r="U1674" i="12" a="1"/>
  <c r="U1674" i="12" s="1"/>
  <c r="M1048" i="12" a="1"/>
  <c r="M1048" i="12" s="1"/>
  <c r="O1059" i="12" a="1"/>
  <c r="O1059" i="12" s="1"/>
  <c r="H333" i="12"/>
  <c r="U327" i="12"/>
  <c r="U329" i="12"/>
  <c r="U331" i="12"/>
  <c r="U333" i="12"/>
  <c r="U335" i="12"/>
  <c r="U337" i="12"/>
  <c r="S340" i="12"/>
  <c r="Q232" i="12"/>
  <c r="Q742" i="12" s="1"/>
  <c r="Q337" i="12"/>
  <c r="M331" i="12"/>
  <c r="M649" i="12"/>
  <c r="K1058" i="12" a="1"/>
  <c r="K1058" i="12" s="1"/>
  <c r="J229" i="12"/>
  <c r="J739" i="12" s="1"/>
  <c r="K635" i="12"/>
  <c r="D634" i="12"/>
  <c r="I237" i="12"/>
  <c r="I747" i="12" s="1"/>
  <c r="I338" i="12"/>
  <c r="I952" i="12"/>
  <c r="I233" i="12"/>
  <c r="I743" i="12" s="1"/>
  <c r="I640" i="12"/>
  <c r="I1055" i="12" a="1"/>
  <c r="I1055" i="12" s="1"/>
  <c r="H330" i="12"/>
  <c r="H636" i="12"/>
  <c r="H229" i="12"/>
  <c r="H739" i="12" s="1"/>
  <c r="G962" i="12"/>
  <c r="G344" i="12"/>
  <c r="G642" i="12"/>
  <c r="G235" i="12"/>
  <c r="G745" i="12" s="1"/>
  <c r="G231" i="12"/>
  <c r="G741" i="12" s="1"/>
  <c r="G332" i="12"/>
  <c r="G634" i="12"/>
  <c r="G227" i="12"/>
  <c r="G737" i="12" s="1"/>
  <c r="H233" i="12"/>
  <c r="H743" i="12" s="1"/>
  <c r="F955" i="12"/>
  <c r="R649" i="12"/>
  <c r="A525" i="12"/>
  <c r="A627" i="12"/>
  <c r="A730" i="12" s="1"/>
  <c r="A836" i="12" s="1"/>
  <c r="A939" i="12" s="1"/>
  <c r="A1042" i="12" s="1"/>
  <c r="A1145" i="12" s="1"/>
  <c r="A1248" i="12" s="1"/>
  <c r="A1351" i="12" s="1"/>
  <c r="A1454" i="12" s="1"/>
  <c r="A1557" i="12" s="1"/>
  <c r="A1660" i="12" s="1"/>
  <c r="A1763" i="12" s="1"/>
  <c r="L10" i="15"/>
  <c r="L18" i="15"/>
  <c r="AH14" i="15"/>
  <c r="B211" i="12"/>
  <c r="B721" i="12" s="1"/>
  <c r="D219" i="12"/>
  <c r="D729" i="12" s="1"/>
  <c r="B229" i="12"/>
  <c r="B739" i="12" s="1"/>
  <c r="C207" i="12"/>
  <c r="C717" i="12" s="1"/>
  <c r="B239" i="12"/>
  <c r="B749" i="12" s="1"/>
  <c r="E224" i="12"/>
  <c r="E734" i="12" s="1"/>
  <c r="A3" i="12"/>
  <c r="A104" i="12" s="1"/>
  <c r="A205" i="12" s="1"/>
  <c r="A306" i="12" s="1"/>
  <c r="A409" i="12" s="1"/>
  <c r="L38" i="15"/>
  <c r="AN2" i="1"/>
  <c r="AH38" i="15"/>
  <c r="F696" i="11"/>
  <c r="F697" i="11" s="1"/>
  <c r="G422" i="11" s="1"/>
  <c r="G445" i="11" s="1"/>
  <c r="T696" i="11"/>
  <c r="T697" i="11" s="1"/>
  <c r="U422" i="11" s="1"/>
  <c r="U445" i="11" s="1"/>
  <c r="L696" i="11"/>
  <c r="L697" i="11" s="1"/>
  <c r="M422" i="11" s="1"/>
  <c r="M445" i="11" s="1"/>
  <c r="A696" i="11"/>
  <c r="A697" i="11" s="1"/>
  <c r="B422" i="11" s="1"/>
  <c r="B445" i="11" s="1"/>
  <c r="O696" i="11"/>
  <c r="O697" i="11" s="1"/>
  <c r="P422" i="11" s="1"/>
  <c r="P445" i="11" s="1"/>
  <c r="W461" i="11" s="1"/>
  <c r="S696" i="11"/>
  <c r="S697" i="11" s="1"/>
  <c r="T422" i="11" s="1"/>
  <c r="V442" i="11" s="1"/>
  <c r="D660" i="11"/>
  <c r="D662" i="11"/>
  <c r="B696" i="11"/>
  <c r="B697" i="11" s="1"/>
  <c r="C422" i="11" s="1"/>
  <c r="V425" i="11" s="1"/>
  <c r="J696" i="11"/>
  <c r="J697" i="11" s="1"/>
  <c r="K422" i="11" s="1"/>
  <c r="V433" i="11" s="1"/>
  <c r="E696" i="11"/>
  <c r="E697" i="11" s="1"/>
  <c r="F422" i="11" s="1"/>
  <c r="V428" i="11" s="1"/>
  <c r="D696" i="11"/>
  <c r="D697" i="11" s="1"/>
  <c r="E422" i="11" s="1"/>
  <c r="E445" i="11" s="1"/>
  <c r="N696" i="11"/>
  <c r="N697" i="11" s="1"/>
  <c r="O422" i="11" s="1"/>
  <c r="O445" i="11" s="1"/>
  <c r="P696" i="11"/>
  <c r="P697" i="11" s="1"/>
  <c r="Q422" i="11" s="1"/>
  <c r="V439" i="11" s="1"/>
  <c r="C660" i="11"/>
  <c r="C696" i="11"/>
  <c r="C697" i="11" s="1"/>
  <c r="D422" i="11" s="1"/>
  <c r="D445" i="11" s="1"/>
  <c r="Q696" i="11"/>
  <c r="Q697" i="11" s="1"/>
  <c r="R422" i="11" s="1"/>
  <c r="R445" i="11" s="1"/>
  <c r="K696" i="11"/>
  <c r="K697" i="11" s="1"/>
  <c r="L422" i="11" s="1"/>
  <c r="V434" i="11" s="1"/>
  <c r="R696" i="11"/>
  <c r="R697" i="11" s="1"/>
  <c r="S422" i="11" s="1"/>
  <c r="V441" i="11" s="1"/>
  <c r="AC2" i="1"/>
  <c r="B242" i="12"/>
  <c r="B752" i="12" s="1"/>
  <c r="B339" i="12"/>
  <c r="B335" i="12"/>
  <c r="B338" i="12"/>
  <c r="B1674" i="12" a="1"/>
  <c r="B1674" i="12" s="1"/>
  <c r="B648" i="12"/>
  <c r="B644" i="12"/>
  <c r="B640" i="12"/>
  <c r="B1682" i="12" a="1"/>
  <c r="B1682" i="12" s="1"/>
  <c r="B1056" i="12" a="1"/>
  <c r="B1056" i="12" s="1"/>
  <c r="B343" i="12"/>
  <c r="B234" i="12"/>
  <c r="B744" i="12" s="1"/>
  <c r="B237" i="12"/>
  <c r="B747" i="12" s="1"/>
  <c r="B1685" i="12" a="1"/>
  <c r="B1685" i="12" s="1"/>
  <c r="B1064" i="12" a="1"/>
  <c r="B1064" i="12" s="1"/>
  <c r="B1055" i="12" a="1"/>
  <c r="B1055" i="12" s="1"/>
  <c r="B649" i="12"/>
  <c r="B645" i="12"/>
  <c r="B641" i="12"/>
  <c r="B637" i="12"/>
  <c r="B1670" i="12" a="1"/>
  <c r="B1670" i="12" s="1"/>
  <c r="B1052" i="12" a="1"/>
  <c r="B1052" i="12" s="1"/>
  <c r="B636" i="12"/>
  <c r="G341" i="12"/>
  <c r="C1062" i="12" a="1"/>
  <c r="C1062" i="12" s="1"/>
  <c r="M240" i="12"/>
  <c r="M750" i="12" s="1"/>
  <c r="C240" i="12"/>
  <c r="C750" i="12" s="1"/>
  <c r="C1680" i="12" a="1"/>
  <c r="C1680" i="12" s="1"/>
  <c r="G647" i="12"/>
  <c r="U240" i="12"/>
  <c r="U750" i="12" s="1"/>
  <c r="Q341" i="12"/>
  <c r="E1062" i="12" a="1"/>
  <c r="E1062" i="12" s="1"/>
  <c r="E647" i="12"/>
  <c r="H1061" i="12" a="1"/>
  <c r="H1061" i="12" s="1"/>
  <c r="S646" i="12"/>
  <c r="S37" i="11"/>
  <c r="S1056" i="12" s="1" a="1"/>
  <c r="S1056" i="12" s="1"/>
  <c r="D239" i="12"/>
  <c r="D749" i="12" s="1"/>
  <c r="H239" i="12"/>
  <c r="H749" i="12" s="1"/>
  <c r="O646" i="12"/>
  <c r="O1061" i="12" a="1"/>
  <c r="O1061" i="12" s="1"/>
  <c r="O340" i="12"/>
  <c r="O239" i="12"/>
  <c r="O749" i="12" s="1"/>
  <c r="H340" i="12"/>
  <c r="D1061" i="12" a="1"/>
  <c r="D1061" i="12" s="1"/>
  <c r="O1679" i="12" a="1"/>
  <c r="O1679" i="12" s="1"/>
  <c r="S239" i="12"/>
  <c r="S749" i="12" s="1"/>
  <c r="H1679" i="12" a="1"/>
  <c r="H1679" i="12" s="1"/>
  <c r="D646" i="12"/>
  <c r="N1065" i="12" a="1"/>
  <c r="N1065" i="12" s="1"/>
  <c r="R243" i="12"/>
  <c r="R753" i="12" s="1"/>
  <c r="R344" i="12"/>
  <c r="N1683" i="12" a="1"/>
  <c r="N1683" i="12" s="1"/>
  <c r="D344" i="12"/>
  <c r="D1683" i="12" a="1"/>
  <c r="D1683" i="12" s="1"/>
  <c r="D650" i="12"/>
  <c r="H344" i="12"/>
  <c r="N243" i="12"/>
  <c r="N753" i="12" s="1"/>
  <c r="N344" i="12"/>
  <c r="D243" i="12"/>
  <c r="D753" i="12" s="1"/>
  <c r="F339" i="12"/>
  <c r="U339" i="12"/>
  <c r="F238" i="12"/>
  <c r="F748" i="12" s="1"/>
  <c r="U645" i="12"/>
  <c r="M238" i="12"/>
  <c r="M748" i="12" s="1"/>
  <c r="M339" i="12"/>
  <c r="I238" i="12"/>
  <c r="I748" i="12" s="1"/>
  <c r="I1678" i="12" a="1"/>
  <c r="I1678" i="12" s="1"/>
  <c r="I1060" i="12" a="1"/>
  <c r="I1060" i="12" s="1"/>
  <c r="Q330" i="12"/>
  <c r="D1051" i="12" a="1"/>
  <c r="D1051" i="12" s="1"/>
  <c r="Q1669" i="12" a="1"/>
  <c r="Q1669" i="12" s="1"/>
  <c r="U1669" i="12" a="1"/>
  <c r="U1669" i="12" s="1"/>
  <c r="U330" i="12"/>
  <c r="Q229" i="12"/>
  <c r="Q739" i="12" s="1"/>
  <c r="M330" i="12"/>
  <c r="D229" i="12"/>
  <c r="D739" i="12" s="1"/>
  <c r="D636" i="12"/>
  <c r="S1051" i="12" a="1"/>
  <c r="S1051" i="12" s="1"/>
  <c r="C330" i="12"/>
  <c r="S330" i="12"/>
  <c r="U636" i="12"/>
  <c r="L229" i="12"/>
  <c r="L739" i="12" s="1"/>
  <c r="O636" i="12"/>
  <c r="I1669" i="12" a="1"/>
  <c r="I1669" i="12" s="1"/>
  <c r="C1051" i="12" a="1"/>
  <c r="C1051" i="12" s="1"/>
  <c r="K229" i="12"/>
  <c r="K739" i="12" s="1"/>
  <c r="Q1051" i="12" a="1"/>
  <c r="Q1051" i="12" s="1"/>
  <c r="U1051" i="12" a="1"/>
  <c r="U1051" i="12" s="1"/>
  <c r="U229" i="12"/>
  <c r="U739" i="12" s="1"/>
  <c r="M636" i="12"/>
  <c r="Q636" i="12"/>
  <c r="D330" i="12"/>
  <c r="D1669" i="12" a="1"/>
  <c r="D1669" i="12" s="1"/>
  <c r="T635" i="12"/>
  <c r="L329" i="12"/>
  <c r="P329" i="12"/>
  <c r="S72" i="11"/>
  <c r="T1668" i="12" a="1"/>
  <c r="T1668" i="12" s="1"/>
  <c r="C329" i="12"/>
  <c r="L1050" i="12" a="1"/>
  <c r="L1050" i="12" s="1"/>
  <c r="L228" i="12"/>
  <c r="L738" i="12" s="1"/>
  <c r="H329" i="12"/>
  <c r="T228" i="12"/>
  <c r="T738" i="12" s="1"/>
  <c r="C228" i="12"/>
  <c r="C738" i="12" s="1"/>
  <c r="L1668" i="12" a="1"/>
  <c r="L1668" i="12" s="1"/>
  <c r="P228" i="12"/>
  <c r="P738" i="12" s="1"/>
  <c r="L635" i="12"/>
  <c r="P635" i="12"/>
  <c r="H228" i="12"/>
  <c r="H738" i="12" s="1"/>
  <c r="S225" i="12"/>
  <c r="S735" i="12" s="1"/>
  <c r="S78" i="11"/>
  <c r="C225" i="12"/>
  <c r="C735" i="12" s="1"/>
  <c r="K225" i="12"/>
  <c r="K735" i="12" s="1"/>
  <c r="G632" i="12"/>
  <c r="S326" i="12"/>
  <c r="O225" i="12"/>
  <c r="O735" i="12" s="1"/>
  <c r="S82" i="11"/>
  <c r="H1665" i="12" a="1"/>
  <c r="H1665" i="12" s="1"/>
  <c r="C632" i="12"/>
  <c r="S632" i="12"/>
  <c r="O632" i="12"/>
  <c r="K632" i="12"/>
  <c r="F631" i="12"/>
  <c r="F1664" i="12" a="1"/>
  <c r="F1664" i="12" s="1"/>
  <c r="M76" i="11"/>
  <c r="M80" i="11"/>
  <c r="M1046" i="12" a="1"/>
  <c r="M1046" i="12" s="1"/>
  <c r="U631" i="12"/>
  <c r="Q224" i="12"/>
  <c r="Q734" i="12" s="1"/>
  <c r="F325" i="12"/>
  <c r="M1664" i="12" a="1"/>
  <c r="M1664" i="12" s="1"/>
  <c r="J631" i="12"/>
  <c r="M325" i="12"/>
  <c r="Q325" i="12"/>
  <c r="F224" i="12"/>
  <c r="F734" i="12" s="1"/>
  <c r="J734" i="12"/>
  <c r="J325" i="12"/>
  <c r="U224" i="12"/>
  <c r="U734" i="12" s="1"/>
  <c r="M224" i="12"/>
  <c r="M734" i="12" s="1"/>
  <c r="M631" i="12"/>
  <c r="Q631" i="12"/>
  <c r="I626" i="12"/>
  <c r="R219" i="12"/>
  <c r="R729" i="12" s="1"/>
  <c r="G219" i="12"/>
  <c r="G729" i="12" s="1"/>
  <c r="N320" i="12"/>
  <c r="R320" i="12"/>
  <c r="L212" i="12"/>
  <c r="L722" i="12" s="1"/>
  <c r="K619" i="12"/>
  <c r="J1034" i="12" a="1"/>
  <c r="J1034" i="12" s="1"/>
  <c r="L1034" i="12" a="1"/>
  <c r="L1034" i="12" s="1"/>
  <c r="J313" i="12"/>
  <c r="F211" i="12"/>
  <c r="F721" i="12" s="1"/>
  <c r="F1033" i="12" a="1"/>
  <c r="F1033" i="12" s="1"/>
  <c r="Q72" i="11"/>
  <c r="M1651" i="12" a="1"/>
  <c r="M1651" i="12" s="1"/>
  <c r="U312" i="12"/>
  <c r="M618" i="12"/>
  <c r="Q618" i="12"/>
  <c r="K312" i="12"/>
  <c r="J211" i="12"/>
  <c r="J721" i="12" s="1"/>
  <c r="M72" i="11"/>
  <c r="F312" i="12"/>
  <c r="O76" i="11"/>
  <c r="O80" i="11"/>
  <c r="U1651" i="12" a="1"/>
  <c r="U1651" i="12" s="1"/>
  <c r="Q1651" i="12" a="1"/>
  <c r="Q1651" i="12" s="1"/>
  <c r="U82" i="11"/>
  <c r="J1651" i="12" a="1"/>
  <c r="J1651" i="12" s="1"/>
  <c r="J1033" i="12" a="1"/>
  <c r="J1033" i="12" s="1"/>
  <c r="Q76" i="11"/>
  <c r="M78" i="11"/>
  <c r="Q80" i="11"/>
  <c r="M1033" i="12" a="1"/>
  <c r="M1033" i="12" s="1"/>
  <c r="U211" i="12"/>
  <c r="U721" i="12" s="1"/>
  <c r="Q211" i="12"/>
  <c r="Q721" i="12" s="1"/>
  <c r="K211" i="12"/>
  <c r="K721" i="12" s="1"/>
  <c r="T617" i="12"/>
  <c r="P311" i="12"/>
  <c r="G78" i="11"/>
  <c r="O78" i="11"/>
  <c r="O1030" i="12" a="1"/>
  <c r="O1030" i="12" s="1"/>
  <c r="S1030" i="12" a="1"/>
  <c r="S1030" i="12" s="1"/>
  <c r="S208" i="12"/>
  <c r="S718" i="12" s="1"/>
  <c r="O615" i="12"/>
  <c r="G82" i="11"/>
  <c r="O84" i="11"/>
  <c r="H615" i="12"/>
  <c r="E615" i="12"/>
  <c r="Q78" i="11"/>
  <c r="O1648" i="12" a="1"/>
  <c r="O1648" i="12" s="1"/>
  <c r="S1648" i="12" a="1"/>
  <c r="S1648" i="12" s="1"/>
  <c r="S309" i="12"/>
  <c r="O82" i="11"/>
  <c r="K207" i="12"/>
  <c r="K717" i="12" s="1"/>
  <c r="F1029" i="12" a="1"/>
  <c r="F1029" i="12" s="1"/>
  <c r="F308" i="12"/>
  <c r="K73" i="11"/>
  <c r="I72" i="11"/>
  <c r="I78" i="11"/>
  <c r="T1646" i="12" a="1"/>
  <c r="T1646" i="12" s="1"/>
  <c r="L1646" i="12" a="1"/>
  <c r="L1646" i="12" s="1"/>
  <c r="T307" i="12"/>
  <c r="I70" i="11"/>
  <c r="G613" i="12"/>
  <c r="O72" i="11"/>
  <c r="L613" i="12"/>
  <c r="L206" i="12"/>
  <c r="L716" i="12" s="1"/>
  <c r="I76" i="11"/>
  <c r="I80" i="11"/>
  <c r="O70" i="11"/>
  <c r="U66" i="11"/>
  <c r="C205" i="12"/>
  <c r="C715" i="12" s="1"/>
  <c r="B319" i="12"/>
  <c r="B625" i="12"/>
  <c r="B218" i="12"/>
  <c r="B728" i="12" s="1"/>
  <c r="J212" i="12"/>
  <c r="J722" i="12" s="1"/>
  <c r="K212" i="12"/>
  <c r="K722" i="12" s="1"/>
  <c r="F212" i="12"/>
  <c r="F722" i="12" s="1"/>
  <c r="T1652" i="12" a="1"/>
  <c r="T1652" i="12" s="1"/>
  <c r="K76" i="11"/>
  <c r="K80" i="11"/>
  <c r="T313" i="12"/>
  <c r="L619" i="12"/>
  <c r="P619" i="12"/>
  <c r="F313" i="12"/>
  <c r="T1034" i="12" a="1"/>
  <c r="T1034" i="12" s="1"/>
  <c r="T619" i="12"/>
  <c r="L313" i="12"/>
  <c r="P313" i="12"/>
  <c r="F1034" i="12" a="1"/>
  <c r="F1034" i="12" s="1"/>
  <c r="L1652" i="12" a="1"/>
  <c r="L1652" i="12" s="1"/>
  <c r="P1652" i="12" a="1"/>
  <c r="P1652" i="12" s="1"/>
  <c r="J619" i="12"/>
  <c r="J73" i="11"/>
  <c r="J1652" i="12" a="1"/>
  <c r="J1652" i="12" s="1"/>
  <c r="K313" i="12"/>
  <c r="C72" i="11"/>
  <c r="I312" i="12"/>
  <c r="M75" i="11"/>
  <c r="M79" i="11"/>
  <c r="P1032" i="12" a="1"/>
  <c r="P1032" i="12" s="1"/>
  <c r="B210" i="12"/>
  <c r="B720" i="12" s="1"/>
  <c r="B84" i="11"/>
  <c r="T1032" i="12" a="1"/>
  <c r="T1032" i="12" s="1"/>
  <c r="P1650" i="12" a="1"/>
  <c r="P1650" i="12" s="1"/>
  <c r="T210" i="12"/>
  <c r="T720" i="12" s="1"/>
  <c r="P210" i="12"/>
  <c r="P720" i="12" s="1"/>
  <c r="E617" i="12"/>
  <c r="B617" i="12"/>
  <c r="B78" i="11"/>
  <c r="Q65" i="11"/>
  <c r="T1650" i="12" a="1"/>
  <c r="T1650" i="12" s="1"/>
  <c r="T311" i="12"/>
  <c r="L617" i="12"/>
  <c r="P617" i="12"/>
  <c r="E310" i="12"/>
  <c r="E616" i="12"/>
  <c r="N928" i="12"/>
  <c r="N209" i="12"/>
  <c r="N719" i="12" s="1"/>
  <c r="N616" i="12"/>
  <c r="N310" i="12"/>
  <c r="N1649" i="12" a="1"/>
  <c r="N1649" i="12" s="1"/>
  <c r="H209" i="12"/>
  <c r="H719" i="12" s="1"/>
  <c r="D616" i="12"/>
  <c r="D209" i="12"/>
  <c r="D719" i="12" s="1"/>
  <c r="D310" i="12"/>
  <c r="D928" i="12"/>
  <c r="R928" i="12"/>
  <c r="R1031" i="12" a="1"/>
  <c r="R1031" i="12" s="1"/>
  <c r="R616" i="12"/>
  <c r="R209" i="12"/>
  <c r="R719" i="12" s="1"/>
  <c r="R310" i="12"/>
  <c r="R1649" i="12" a="1"/>
  <c r="R1649" i="12" s="1"/>
  <c r="D1031" i="12" a="1"/>
  <c r="D1031" i="12" s="1"/>
  <c r="N1031" i="12" a="1"/>
  <c r="N1031" i="12" s="1"/>
  <c r="E209" i="12"/>
  <c r="E719" i="12" s="1"/>
  <c r="C66" i="11"/>
  <c r="M81" i="11"/>
  <c r="M77" i="11"/>
  <c r="O77" i="11"/>
  <c r="O81" i="11"/>
  <c r="B616" i="12"/>
  <c r="B209" i="12"/>
  <c r="B719" i="12" s="1"/>
  <c r="B82" i="11"/>
  <c r="U84" i="11"/>
  <c r="M84" i="11"/>
  <c r="U616" i="12"/>
  <c r="U37" i="11"/>
  <c r="S84" i="11"/>
  <c r="I84" i="11"/>
  <c r="U310" i="12"/>
  <c r="G84" i="11"/>
  <c r="Q928" i="12"/>
  <c r="U80" i="11"/>
  <c r="Q310" i="12"/>
  <c r="S80" i="11"/>
  <c r="Q616" i="12"/>
  <c r="M928" i="12"/>
  <c r="M37" i="11"/>
  <c r="M310" i="12"/>
  <c r="M209" i="12"/>
  <c r="M719" i="12" s="1"/>
  <c r="M616" i="12"/>
  <c r="M82" i="11"/>
  <c r="Q84" i="11"/>
  <c r="Q37" i="11"/>
  <c r="Q1060" i="12" s="1" a="1"/>
  <c r="Q1060" i="12" s="1"/>
  <c r="N76" i="11"/>
  <c r="N77" i="11"/>
  <c r="N78" i="11"/>
  <c r="N80" i="11"/>
  <c r="N81" i="11"/>
  <c r="U76" i="11"/>
  <c r="U65" i="11"/>
  <c r="S76" i="11"/>
  <c r="U78" i="11"/>
  <c r="Q82" i="11"/>
  <c r="T927" i="12"/>
  <c r="P83" i="11"/>
  <c r="G83" i="11"/>
  <c r="T208" i="12"/>
  <c r="T718" i="12" s="1"/>
  <c r="Q83" i="11"/>
  <c r="O83" i="11"/>
  <c r="T78" i="11"/>
  <c r="T615" i="12"/>
  <c r="T309" i="12"/>
  <c r="P82" i="11"/>
  <c r="P309" i="12"/>
  <c r="L84" i="11"/>
  <c r="L309" i="12"/>
  <c r="L615" i="12"/>
  <c r="C73" i="11"/>
  <c r="O75" i="11"/>
  <c r="O79" i="11"/>
  <c r="L75" i="11"/>
  <c r="L76" i="11"/>
  <c r="L78" i="11"/>
  <c r="L79" i="11"/>
  <c r="L80" i="11"/>
  <c r="P70" i="11"/>
  <c r="M71" i="11"/>
  <c r="L71" i="11"/>
  <c r="L72" i="11"/>
  <c r="T1030" i="12" a="1"/>
  <c r="T1030" i="12" s="1"/>
  <c r="P208" i="12"/>
  <c r="P718" i="12" s="1"/>
  <c r="L83" i="11"/>
  <c r="C208" i="12"/>
  <c r="C718" i="12" s="1"/>
  <c r="C309" i="12"/>
  <c r="E68" i="11"/>
  <c r="I75" i="11"/>
  <c r="Q75" i="11"/>
  <c r="I79" i="11"/>
  <c r="Q79" i="11"/>
  <c r="N75" i="11"/>
  <c r="N79" i="11"/>
  <c r="B79" i="11"/>
  <c r="P65" i="11"/>
  <c r="E309" i="12"/>
  <c r="T1648" i="12" a="1"/>
  <c r="T1648" i="12" s="1"/>
  <c r="P615" i="12"/>
  <c r="I83" i="11"/>
  <c r="E1648" i="12" a="1"/>
  <c r="E1648" i="12" s="1"/>
  <c r="C615" i="12"/>
  <c r="E1030" i="12" a="1"/>
  <c r="E1030" i="12" s="1"/>
  <c r="C81" i="11"/>
  <c r="C74" i="11"/>
  <c r="H309" i="12"/>
  <c r="K75" i="11"/>
  <c r="K79" i="11"/>
  <c r="P75" i="11"/>
  <c r="P76" i="11"/>
  <c r="P77" i="11"/>
  <c r="P78" i="11"/>
  <c r="P79" i="11"/>
  <c r="P80" i="11"/>
  <c r="P72" i="11"/>
  <c r="T74" i="11"/>
  <c r="K84" i="11"/>
  <c r="U74" i="11"/>
  <c r="K74" i="11"/>
  <c r="K82" i="11"/>
  <c r="S74" i="11"/>
  <c r="K72" i="11"/>
  <c r="I74" i="11"/>
  <c r="K1647" i="12" a="1"/>
  <c r="K1647" i="12" s="1"/>
  <c r="O74" i="11"/>
  <c r="I73" i="11"/>
  <c r="J614" i="12"/>
  <c r="T73" i="11"/>
  <c r="J84" i="11"/>
  <c r="J308" i="12"/>
  <c r="R926" i="12"/>
  <c r="R82" i="11"/>
  <c r="U81" i="11"/>
  <c r="R84" i="11"/>
  <c r="S81" i="11"/>
  <c r="R308" i="12"/>
  <c r="R614" i="12"/>
  <c r="R37" i="11"/>
  <c r="R1647" i="12" a="1"/>
  <c r="R1647" i="12" s="1"/>
  <c r="N926" i="12"/>
  <c r="N83" i="11"/>
  <c r="N207" i="12"/>
  <c r="N717" i="12" s="1"/>
  <c r="N308" i="12"/>
  <c r="S77" i="11"/>
  <c r="N37" i="11"/>
  <c r="N1035" i="12" s="1" a="1"/>
  <c r="N1035" i="12" s="1"/>
  <c r="N82" i="11"/>
  <c r="T77" i="11"/>
  <c r="N1647" i="12" a="1"/>
  <c r="N1647" i="12" s="1"/>
  <c r="I77" i="11"/>
  <c r="Q77" i="11"/>
  <c r="K78" i="11"/>
  <c r="I81" i="11"/>
  <c r="Q81" i="11"/>
  <c r="J75" i="11"/>
  <c r="R75" i="11"/>
  <c r="J76" i="11"/>
  <c r="R76" i="11"/>
  <c r="J77" i="11"/>
  <c r="R77" i="11"/>
  <c r="J78" i="11"/>
  <c r="R78" i="11"/>
  <c r="J79" i="11"/>
  <c r="R79" i="11"/>
  <c r="J80" i="11"/>
  <c r="R80" i="11"/>
  <c r="J81" i="11"/>
  <c r="R81" i="11"/>
  <c r="Q73" i="11"/>
  <c r="P73" i="11"/>
  <c r="P74" i="11"/>
  <c r="Q74" i="11"/>
  <c r="J82" i="11"/>
  <c r="K77" i="11"/>
  <c r="K81" i="11"/>
  <c r="L77" i="11"/>
  <c r="L81" i="11"/>
  <c r="R207" i="12"/>
  <c r="R717" i="12" s="1"/>
  <c r="M73" i="11"/>
  <c r="L73" i="11"/>
  <c r="L74" i="11"/>
  <c r="R1029" i="12" a="1"/>
  <c r="R1029" i="12" s="1"/>
  <c r="Q69" i="11"/>
  <c r="P69" i="11"/>
  <c r="O73" i="11"/>
  <c r="N73" i="11"/>
  <c r="N74" i="11"/>
  <c r="N72" i="11"/>
  <c r="P81" i="11"/>
  <c r="R73" i="11"/>
  <c r="R74" i="11"/>
  <c r="M74" i="11"/>
  <c r="R72" i="11"/>
  <c r="N84" i="11"/>
  <c r="S69" i="11"/>
  <c r="K68" i="11"/>
  <c r="U77" i="11"/>
  <c r="B614" i="12"/>
  <c r="I613" i="12"/>
  <c r="I307" i="12"/>
  <c r="I37" i="11"/>
  <c r="I1042" i="12" s="1" a="1"/>
  <c r="I1042" i="12" s="1"/>
  <c r="J72" i="11"/>
  <c r="T72" i="11"/>
  <c r="I206" i="12"/>
  <c r="I716" i="12" s="1"/>
  <c r="U72" i="11"/>
  <c r="G925" i="12"/>
  <c r="G206" i="12"/>
  <c r="G716" i="12" s="1"/>
  <c r="G1646" i="12" a="1"/>
  <c r="G1646" i="12" s="1"/>
  <c r="T925" i="12"/>
  <c r="T37" i="11"/>
  <c r="T1063" i="12" s="1" a="1"/>
  <c r="T1063" i="12" s="1"/>
  <c r="T83" i="11"/>
  <c r="J83" i="11"/>
  <c r="T84" i="11"/>
  <c r="U83" i="11"/>
  <c r="M83" i="11"/>
  <c r="T82" i="11"/>
  <c r="T76" i="11"/>
  <c r="R83" i="11"/>
  <c r="S83" i="11"/>
  <c r="K83" i="11"/>
  <c r="P613" i="12"/>
  <c r="U79" i="11"/>
  <c r="P37" i="11"/>
  <c r="P1052" i="12" s="1" a="1"/>
  <c r="P1052" i="12" s="1"/>
  <c r="T79" i="11"/>
  <c r="S79" i="11"/>
  <c r="L925" i="12"/>
  <c r="L37" i="11"/>
  <c r="L1062" i="12" s="1" a="1"/>
  <c r="L1062" i="12" s="1"/>
  <c r="L82" i="11"/>
  <c r="L307" i="12"/>
  <c r="T75" i="11"/>
  <c r="U75" i="11"/>
  <c r="S75" i="11"/>
  <c r="T80" i="11"/>
  <c r="P84" i="11"/>
  <c r="U73" i="11"/>
  <c r="T81" i="11"/>
  <c r="I82" i="11"/>
  <c r="J74" i="11"/>
  <c r="G511" i="12"/>
  <c r="G512" i="12" s="1"/>
  <c r="G513" i="12" s="1"/>
  <c r="G514" i="12" s="1"/>
  <c r="G515" i="12" s="1"/>
  <c r="G516" i="12" s="1"/>
  <c r="G517" i="12" s="1"/>
  <c r="J307" i="12"/>
  <c r="J613" i="12"/>
  <c r="S73" i="11"/>
  <c r="O37" i="11"/>
  <c r="O1049" i="12" s="1" a="1"/>
  <c r="O1049" i="12" s="1"/>
  <c r="B221" i="12"/>
  <c r="B731" i="12" s="1"/>
  <c r="B1661" i="12" a="1"/>
  <c r="B1661" i="12" s="1"/>
  <c r="B628" i="12"/>
  <c r="B325" i="12"/>
  <c r="B1043" i="12" a="1"/>
  <c r="B1043" i="12" s="1"/>
  <c r="B632" i="12"/>
  <c r="B624" i="12"/>
  <c r="B225" i="12"/>
  <c r="B735" i="12" s="1"/>
  <c r="H652" i="12"/>
  <c r="H346" i="12"/>
  <c r="F1679" i="12" a="1"/>
  <c r="F1679" i="12" s="1"/>
  <c r="H75" i="11"/>
  <c r="H76" i="11"/>
  <c r="H77" i="11"/>
  <c r="H78" i="11"/>
  <c r="H79" i="11"/>
  <c r="H80" i="11"/>
  <c r="H81" i="11"/>
  <c r="R71" i="11"/>
  <c r="H343" i="12"/>
  <c r="H649" i="12"/>
  <c r="H653" i="12"/>
  <c r="B71" i="11"/>
  <c r="H71" i="11"/>
  <c r="H1686" i="12" a="1"/>
  <c r="H1686" i="12" s="1"/>
  <c r="Q71" i="11"/>
  <c r="P71" i="11"/>
  <c r="H242" i="12"/>
  <c r="H752" i="12" s="1"/>
  <c r="H246" i="12"/>
  <c r="H756" i="12" s="1"/>
  <c r="H74" i="11"/>
  <c r="I71" i="11"/>
  <c r="H37" i="11"/>
  <c r="O71" i="11"/>
  <c r="N71" i="11"/>
  <c r="H347" i="12"/>
  <c r="H73" i="11"/>
  <c r="H1068" i="12" a="1"/>
  <c r="H1068" i="12" s="1"/>
  <c r="H83" i="11"/>
  <c r="T71" i="11"/>
  <c r="H84" i="11"/>
  <c r="U71" i="11"/>
  <c r="J71" i="11"/>
  <c r="H1063" i="12" a="1"/>
  <c r="H1063" i="12" s="1"/>
  <c r="H82" i="11"/>
  <c r="S71" i="11"/>
  <c r="H72" i="11"/>
  <c r="K70" i="11"/>
  <c r="S70" i="11"/>
  <c r="G71" i="11"/>
  <c r="H70" i="11"/>
  <c r="G70" i="11"/>
  <c r="G76" i="11"/>
  <c r="G80" i="11"/>
  <c r="L70" i="11"/>
  <c r="U70" i="11"/>
  <c r="G73" i="11"/>
  <c r="G340" i="12"/>
  <c r="G37" i="11"/>
  <c r="J70" i="11"/>
  <c r="G239" i="12"/>
  <c r="G749" i="12" s="1"/>
  <c r="G77" i="11"/>
  <c r="G81" i="11"/>
  <c r="N70" i="11"/>
  <c r="M70" i="11"/>
  <c r="T70" i="11"/>
  <c r="G646" i="12"/>
  <c r="B70" i="11"/>
  <c r="G72" i="11"/>
  <c r="G75" i="11"/>
  <c r="G79" i="11"/>
  <c r="R70" i="11"/>
  <c r="Q70" i="11"/>
  <c r="G74" i="11"/>
  <c r="F75" i="11"/>
  <c r="F77" i="11"/>
  <c r="F79" i="11"/>
  <c r="F80" i="11"/>
  <c r="N69" i="11"/>
  <c r="F72" i="11"/>
  <c r="F1056" i="12" a="1"/>
  <c r="F1056" i="12" s="1"/>
  <c r="I69" i="11"/>
  <c r="F233" i="12"/>
  <c r="F743" i="12" s="1"/>
  <c r="M69" i="11"/>
  <c r="L69" i="11"/>
  <c r="F1674" i="12" a="1"/>
  <c r="F1674" i="12" s="1"/>
  <c r="G69" i="11"/>
  <c r="F76" i="11"/>
  <c r="F78" i="11"/>
  <c r="F81" i="11"/>
  <c r="O69" i="11"/>
  <c r="F73" i="11"/>
  <c r="K69" i="11"/>
  <c r="F71" i="11"/>
  <c r="F234" i="12"/>
  <c r="F744" i="12" s="1"/>
  <c r="R69" i="11"/>
  <c r="F335" i="12"/>
  <c r="F641" i="12"/>
  <c r="F1676" i="12" a="1"/>
  <c r="F1676" i="12" s="1"/>
  <c r="F1673" i="12" a="1"/>
  <c r="F1673" i="12" s="1"/>
  <c r="F640" i="12"/>
  <c r="E950" i="12"/>
  <c r="E70" i="11"/>
  <c r="E229" i="12"/>
  <c r="E739" i="12" s="1"/>
  <c r="E330" i="12"/>
  <c r="E78" i="11"/>
  <c r="L68" i="11"/>
  <c r="E326" i="12"/>
  <c r="E228" i="12"/>
  <c r="E738" i="12" s="1"/>
  <c r="E329" i="12"/>
  <c r="E71" i="11"/>
  <c r="E73" i="11"/>
  <c r="E221" i="12"/>
  <c r="E731" i="12" s="1"/>
  <c r="E77" i="11"/>
  <c r="Q68" i="11"/>
  <c r="S68" i="11"/>
  <c r="E1043" i="12" a="1"/>
  <c r="E1043" i="12" s="1"/>
  <c r="H68" i="11"/>
  <c r="E81" i="11"/>
  <c r="R68" i="11"/>
  <c r="E69" i="11"/>
  <c r="E72" i="11"/>
  <c r="I68" i="11"/>
  <c r="E1661" i="12" a="1"/>
  <c r="E1661" i="12" s="1"/>
  <c r="E76" i="11"/>
  <c r="E80" i="11"/>
  <c r="P68" i="11"/>
  <c r="O68" i="11"/>
  <c r="E65" i="11"/>
  <c r="E628" i="12"/>
  <c r="J68" i="11"/>
  <c r="E75" i="11"/>
  <c r="E79" i="11"/>
  <c r="N68" i="11"/>
  <c r="M68" i="11"/>
  <c r="G68" i="11"/>
  <c r="U68" i="11"/>
  <c r="E82" i="11"/>
  <c r="T68" i="11"/>
  <c r="E83" i="11"/>
  <c r="E84" i="11"/>
  <c r="E1042" i="12" a="1"/>
  <c r="E1042" i="12" s="1"/>
  <c r="D625" i="12"/>
  <c r="D936" i="12"/>
  <c r="D1039" i="12" a="1"/>
  <c r="D1039" i="12" s="1"/>
  <c r="D621" i="12"/>
  <c r="D624" i="12"/>
  <c r="D218" i="12"/>
  <c r="D728" i="12" s="1"/>
  <c r="D318" i="12"/>
  <c r="D319" i="12"/>
  <c r="D315" i="12"/>
  <c r="D1654" i="12" a="1"/>
  <c r="D1654" i="12" s="1"/>
  <c r="D82" i="11"/>
  <c r="D214" i="12"/>
  <c r="D724" i="12" s="1"/>
  <c r="D1036" i="12" a="1"/>
  <c r="D1036" i="12" s="1"/>
  <c r="G67" i="11"/>
  <c r="D620" i="12"/>
  <c r="D1035" i="12" a="1"/>
  <c r="D1035" i="12" s="1"/>
  <c r="D314" i="12"/>
  <c r="D213" i="12"/>
  <c r="D723" i="12" s="1"/>
  <c r="E66" i="11"/>
  <c r="C312" i="12"/>
  <c r="C618" i="12"/>
  <c r="C209" i="12"/>
  <c r="C719" i="12" s="1"/>
  <c r="C75" i="11"/>
  <c r="R66" i="11"/>
  <c r="T66" i="11"/>
  <c r="C37" i="11"/>
  <c r="C1038" i="12" s="1" a="1"/>
  <c r="C1038" i="12" s="1"/>
  <c r="C77" i="11"/>
  <c r="Q66" i="11"/>
  <c r="S66" i="11"/>
  <c r="F66" i="11"/>
  <c r="C310" i="12"/>
  <c r="G66" i="11"/>
  <c r="C83" i="11"/>
  <c r="C70" i="11"/>
  <c r="C79" i="11"/>
  <c r="O66" i="11"/>
  <c r="C82" i="11"/>
  <c r="K66" i="11"/>
  <c r="C616" i="12"/>
  <c r="C76" i="11"/>
  <c r="C80" i="11"/>
  <c r="N66" i="11"/>
  <c r="M66" i="11"/>
  <c r="C78" i="11"/>
  <c r="P66" i="11"/>
  <c r="I66" i="11"/>
  <c r="C68" i="11"/>
  <c r="C69" i="11"/>
  <c r="C71" i="11"/>
  <c r="H66" i="11"/>
  <c r="L66" i="11"/>
  <c r="J66" i="11"/>
  <c r="C84" i="11"/>
  <c r="D73" i="11"/>
  <c r="D70" i="11"/>
  <c r="E67" i="11"/>
  <c r="Q67" i="11"/>
  <c r="P67" i="11"/>
  <c r="D208" i="12"/>
  <c r="D718" i="12" s="1"/>
  <c r="D83" i="11"/>
  <c r="D74" i="11"/>
  <c r="T67" i="11"/>
  <c r="C67" i="11"/>
  <c r="K67" i="11"/>
  <c r="R67" i="11"/>
  <c r="D309" i="12"/>
  <c r="F67" i="11"/>
  <c r="D65" i="11"/>
  <c r="D68" i="11"/>
  <c r="U67" i="11"/>
  <c r="D69" i="11"/>
  <c r="J67" i="11"/>
  <c r="D67" i="11"/>
  <c r="O67" i="11"/>
  <c r="N67" i="11"/>
  <c r="S67" i="11"/>
  <c r="I67" i="11"/>
  <c r="D84" i="11"/>
  <c r="H67" i="11"/>
  <c r="D66" i="11"/>
  <c r="D71" i="11"/>
  <c r="D75" i="11"/>
  <c r="D76" i="11"/>
  <c r="D77" i="11"/>
  <c r="D78" i="11"/>
  <c r="D79" i="11"/>
  <c r="D80" i="11"/>
  <c r="D81" i="11"/>
  <c r="M67" i="11"/>
  <c r="L67" i="11"/>
  <c r="D72" i="11"/>
  <c r="B68" i="11"/>
  <c r="B76" i="11"/>
  <c r="B77" i="11"/>
  <c r="O65" i="11"/>
  <c r="N65" i="11"/>
  <c r="B74" i="11"/>
  <c r="I65" i="11"/>
  <c r="B72" i="11"/>
  <c r="B65" i="11"/>
  <c r="G65" i="11"/>
  <c r="S65" i="11"/>
  <c r="M65" i="11"/>
  <c r="J65" i="11"/>
  <c r="B73" i="11"/>
  <c r="B69" i="11"/>
  <c r="F65" i="11"/>
  <c r="B67" i="11"/>
  <c r="B75" i="11"/>
  <c r="L65" i="11"/>
  <c r="B66" i="11"/>
  <c r="T65" i="11"/>
  <c r="C65" i="11"/>
  <c r="B80" i="11"/>
  <c r="B81" i="11"/>
  <c r="R65" i="11"/>
  <c r="B83" i="11"/>
  <c r="H65" i="11"/>
  <c r="AW72" i="11" a="1"/>
  <c r="AW72" i="11" s="1"/>
  <c r="AK84" i="11" s="1"/>
  <c r="AL72" i="11" a="1"/>
  <c r="AL72" i="11" s="1"/>
  <c r="AK73" i="11" s="1"/>
  <c r="AH68" i="11" a="1"/>
  <c r="AH68" i="11" s="1"/>
  <c r="AG69" i="11" s="1"/>
  <c r="AI69" i="11" a="1"/>
  <c r="AI69" i="11" s="1"/>
  <c r="AH70" i="11" s="1"/>
  <c r="AJ67" i="11" a="1"/>
  <c r="AJ67" i="11" s="1"/>
  <c r="AF71" i="11" s="1"/>
  <c r="AM69" i="11" a="1"/>
  <c r="AM69" i="11" s="1"/>
  <c r="AH74" i="11" s="1"/>
  <c r="AI66" i="11" a="1"/>
  <c r="AI66" i="11" s="1"/>
  <c r="AE70" i="11" s="1"/>
  <c r="AF66" i="11" a="1"/>
  <c r="AF66" i="11" s="1"/>
  <c r="AO66" i="11" a="1"/>
  <c r="AO66" i="11" s="1"/>
  <c r="AM66" i="11" a="1"/>
  <c r="AM66" i="11" s="1"/>
  <c r="AE74" i="11" s="1"/>
  <c r="AJ70" i="11" a="1"/>
  <c r="AJ70" i="11" s="1"/>
  <c r="AK67" i="11" a="1"/>
  <c r="AK67" i="11" s="1"/>
  <c r="AF72" i="11" s="1"/>
  <c r="AK68" i="11" a="1"/>
  <c r="AK68" i="11" s="1"/>
  <c r="AV68" i="11" a="1"/>
  <c r="AV68" i="11" s="1"/>
  <c r="AG83" i="11" s="1"/>
  <c r="AV67" i="11" a="1"/>
  <c r="AV67" i="11" s="1"/>
  <c r="AF83" i="11" s="1"/>
  <c r="AN67" i="11" a="1"/>
  <c r="AN67" i="11" s="1"/>
  <c r="AF75" i="11" s="1"/>
  <c r="AL66" i="11" a="1"/>
  <c r="AL66" i="11" s="1"/>
  <c r="AO68" i="11" a="1"/>
  <c r="AO68" i="11" s="1"/>
  <c r="AS71" i="11" a="1"/>
  <c r="AS71" i="11" s="1"/>
  <c r="AJ80" i="11" s="1"/>
  <c r="AL70" i="11" a="1"/>
  <c r="AL70" i="11" s="1"/>
  <c r="AK69" i="11" a="1"/>
  <c r="AK69" i="11" s="1"/>
  <c r="AH72" i="11" s="1"/>
  <c r="AK66" i="11" a="1"/>
  <c r="AK66" i="11" s="1"/>
  <c r="AE72" i="11" s="1"/>
  <c r="AH66" i="11" a="1"/>
  <c r="AH66" i="11" s="1"/>
  <c r="AR68" i="11" a="1"/>
  <c r="AR68" i="11" s="1"/>
  <c r="AG79" i="11" s="1"/>
  <c r="AU68" i="11" a="1"/>
  <c r="AU68" i="11" s="1"/>
  <c r="AG82" i="11" s="1"/>
  <c r="AJ66" i="11" a="1"/>
  <c r="AJ66" i="11" s="1"/>
  <c r="AE71" i="11" s="1"/>
  <c r="AG68" i="11" a="1"/>
  <c r="AG68" i="11" s="1"/>
  <c r="AL71" i="11" a="1"/>
  <c r="AL71" i="11" s="1"/>
  <c r="AM74" i="11" a="1"/>
  <c r="AM74" i="11" s="1"/>
  <c r="AN70" i="11" a="1"/>
  <c r="AN70" i="11" s="1"/>
  <c r="AK72" i="11" a="1"/>
  <c r="AK72" i="11" s="1"/>
  <c r="AM72" i="11" a="1"/>
  <c r="AM72" i="11" s="1"/>
  <c r="AG66" i="11" a="1"/>
  <c r="AG66" i="11" s="1"/>
  <c r="AE68" i="11" s="1"/>
  <c r="AP68" i="11" a="1"/>
  <c r="AP68" i="11" s="1"/>
  <c r="AG77" i="11" s="1"/>
  <c r="AM71" i="11" a="1"/>
  <c r="AM71" i="11" s="1"/>
  <c r="AJ74" i="11" s="1"/>
  <c r="AJ71" i="11" a="1"/>
  <c r="AJ71" i="11" s="1"/>
  <c r="A43" i="12"/>
  <c r="A144" i="12" s="1"/>
  <c r="A245" i="12" s="1"/>
  <c r="A346" i="12" s="1"/>
  <c r="A449" i="12" s="1"/>
  <c r="L40" i="15"/>
  <c r="AU2" i="1"/>
  <c r="AQ68" i="11" a="1"/>
  <c r="AQ68" i="11" s="1"/>
  <c r="AG78" i="11" s="1"/>
  <c r="AE66" i="11" a="1"/>
  <c r="AE66" i="11" s="1"/>
  <c r="AX66" i="11" a="1"/>
  <c r="AX66" i="11" s="1"/>
  <c r="AE85" i="11" s="1"/>
  <c r="AS68" i="11" a="1"/>
  <c r="AS68" i="11" s="1"/>
  <c r="AG80" i="11" s="1"/>
  <c r="AI68" i="11" a="1"/>
  <c r="AI68" i="11" s="1"/>
  <c r="AG70" i="11" s="1"/>
  <c r="AT67" i="11" a="1"/>
  <c r="AT67" i="11" s="1"/>
  <c r="AF81" i="11" s="1"/>
  <c r="AH67" i="11" a="1"/>
  <c r="AH67" i="11" s="1"/>
  <c r="AF69" i="11" s="1"/>
  <c r="AL68" i="11" a="1"/>
  <c r="AL68" i="11" s="1"/>
  <c r="AQ72" i="11" a="1"/>
  <c r="AQ72" i="11" s="1"/>
  <c r="AK78" i="11" s="1"/>
  <c r="AU72" i="11" a="1"/>
  <c r="AU72" i="11" s="1"/>
  <c r="AK82" i="11" s="1"/>
  <c r="AW79" i="11" a="1"/>
  <c r="AW79" i="11" s="1"/>
  <c r="AR84" i="11" s="1"/>
  <c r="AS67" i="11" a="1"/>
  <c r="AS67" i="11" s="1"/>
  <c r="AF80" i="11" s="1"/>
  <c r="AO74" i="11" a="1"/>
  <c r="AO74" i="11" s="1"/>
  <c r="AM76" i="11" s="1"/>
  <c r="AW77" i="11" a="1"/>
  <c r="AW77" i="11" s="1"/>
  <c r="AT68" i="11" a="1"/>
  <c r="AT68" i="11" s="1"/>
  <c r="AG81" i="11" s="1"/>
  <c r="AJ69" i="11" a="1"/>
  <c r="AJ69" i="11" s="1"/>
  <c r="AN72" i="11" a="1"/>
  <c r="AN72" i="11" s="1"/>
  <c r="AK75" i="11" s="1"/>
  <c r="AG67" i="11" a="1"/>
  <c r="AG67" i="11" s="1"/>
  <c r="AF68" i="11" s="1"/>
  <c r="AS76" i="11" a="1"/>
  <c r="AS76" i="11" s="1"/>
  <c r="AO80" i="11" s="1"/>
  <c r="I41" i="11" a="1"/>
  <c r="I41" i="11" s="1"/>
  <c r="L44" i="15"/>
  <c r="L43" i="15"/>
  <c r="L39" i="15"/>
  <c r="L31" i="15"/>
  <c r="AH23" i="15"/>
  <c r="AO2" i="1"/>
  <c r="AQ2" i="1"/>
  <c r="A537" i="12"/>
  <c r="L34" i="15"/>
  <c r="L22" i="15"/>
  <c r="L14" i="15"/>
  <c r="Q2" i="1"/>
  <c r="AF2" i="1"/>
  <c r="AH30" i="15"/>
  <c r="AH18" i="15"/>
  <c r="T2" i="1"/>
  <c r="A533" i="12"/>
  <c r="A23" i="12"/>
  <c r="A124" i="12" s="1"/>
  <c r="A225" i="12" s="1"/>
  <c r="A326" i="12" s="1"/>
  <c r="A429" i="12" s="1"/>
  <c r="A530" i="12" s="1"/>
  <c r="Y2" i="1"/>
  <c r="A545" i="12"/>
  <c r="A524" i="12"/>
  <c r="A626" i="12"/>
  <c r="A729" i="12" s="1"/>
  <c r="A835" i="12" s="1"/>
  <c r="A938" i="12" s="1"/>
  <c r="A1041" i="12" s="1"/>
  <c r="A1144" i="12" s="1"/>
  <c r="A1247" i="12" s="1"/>
  <c r="A1350" i="12" s="1"/>
  <c r="A1453" i="12" s="1"/>
  <c r="A1556" i="12" s="1"/>
  <c r="A1659" i="12" s="1"/>
  <c r="A1762" i="12" s="1"/>
  <c r="A522" i="12"/>
  <c r="AH20" i="15"/>
  <c r="V2" i="1"/>
  <c r="AH16" i="15"/>
  <c r="A541" i="12"/>
  <c r="L36" i="15"/>
  <c r="A521" i="12"/>
  <c r="X2" i="1"/>
  <c r="AH12" i="15"/>
  <c r="F41" i="11" a="1"/>
  <c r="F41" i="11" s="1"/>
  <c r="B41" i="11" a="1"/>
  <c r="B41" i="11" s="1"/>
  <c r="H41" i="11" a="1"/>
  <c r="H41" i="11" s="1"/>
  <c r="M41" i="11" a="1"/>
  <c r="M41" i="11" s="1"/>
  <c r="B613" i="12"/>
  <c r="G41" i="11" a="1"/>
  <c r="G41" i="11" s="1"/>
  <c r="J41" i="11" a="1"/>
  <c r="J41" i="11" s="1"/>
  <c r="C41" i="11" a="1"/>
  <c r="C41" i="11" s="1"/>
  <c r="D41" i="11" a="1"/>
  <c r="D41" i="11" s="1"/>
  <c r="P41" i="11" a="1"/>
  <c r="P41" i="11" s="1"/>
  <c r="S41" i="11" a="1"/>
  <c r="S41" i="11" s="1"/>
  <c r="Q41" i="11" a="1"/>
  <c r="Q41" i="11" s="1"/>
  <c r="A544" i="12"/>
  <c r="L37" i="15"/>
  <c r="AM2" i="1"/>
  <c r="A543" i="12"/>
  <c r="AH37" i="15"/>
  <c r="A540" i="12"/>
  <c r="A539" i="12"/>
  <c r="L33" i="15"/>
  <c r="AI2" i="1"/>
  <c r="AH33" i="15"/>
  <c r="L32" i="15"/>
  <c r="A31" i="12"/>
  <c r="A132" i="12" s="1"/>
  <c r="A233" i="12" s="1"/>
  <c r="A334" i="12" s="1"/>
  <c r="A437" i="12" s="1"/>
  <c r="L28" i="15"/>
  <c r="L25" i="15"/>
  <c r="AA2" i="1"/>
  <c r="L26" i="15"/>
  <c r="AB2" i="1"/>
  <c r="A632" i="12"/>
  <c r="A735" i="12" s="1"/>
  <c r="A841" i="12" s="1"/>
  <c r="A944" i="12" s="1"/>
  <c r="A1047" i="12" s="1"/>
  <c r="A1150" i="12" s="1"/>
  <c r="A1253" i="12" s="1"/>
  <c r="A1356" i="12" s="1"/>
  <c r="A1459" i="12" s="1"/>
  <c r="A1562" i="12" s="1"/>
  <c r="A1665" i="12" s="1"/>
  <c r="A1768" i="12" s="1"/>
  <c r="AH24" i="15"/>
  <c r="A529" i="12"/>
  <c r="L29" i="15"/>
  <c r="A637" i="12"/>
  <c r="A740" i="12" s="1"/>
  <c r="A846" i="12" s="1"/>
  <c r="A949" i="12" s="1"/>
  <c r="A1052" i="12" s="1"/>
  <c r="A1155" i="12" s="1"/>
  <c r="A1258" i="12" s="1"/>
  <c r="A1361" i="12" s="1"/>
  <c r="A1464" i="12" s="1"/>
  <c r="A1567" i="12" s="1"/>
  <c r="A1670" i="12" s="1"/>
  <c r="A1773" i="12" s="1"/>
  <c r="AH29" i="15"/>
  <c r="AE2" i="1"/>
  <c r="A620" i="12"/>
  <c r="A723" i="12" s="1"/>
  <c r="A829" i="12" s="1"/>
  <c r="A932" i="12" s="1"/>
  <c r="A1035" i="12" s="1"/>
  <c r="A1138" i="12" s="1"/>
  <c r="A1241" i="12" s="1"/>
  <c r="A1344" i="12" s="1"/>
  <c r="A1447" i="12" s="1"/>
  <c r="A1550" i="12" s="1"/>
  <c r="A1653" i="12" s="1"/>
  <c r="A1756" i="12" s="1"/>
  <c r="A605" i="12"/>
  <c r="A609" i="12"/>
  <c r="A711" i="12"/>
  <c r="A814" i="12" s="1"/>
  <c r="A920" i="12" s="1"/>
  <c r="A1023" i="12" s="1"/>
  <c r="A1126" i="12" s="1"/>
  <c r="A1229" i="12" s="1"/>
  <c r="A1332" i="12" s="1"/>
  <c r="A1435" i="12" s="1"/>
  <c r="A1538" i="12" s="1"/>
  <c r="A1641" i="12" s="1"/>
  <c r="A1744" i="12" s="1"/>
  <c r="A1847" i="12" s="1"/>
  <c r="A619" i="12"/>
  <c r="A722" i="12" s="1"/>
  <c r="A828" i="12" s="1"/>
  <c r="A931" i="12" s="1"/>
  <c r="A1034" i="12" s="1"/>
  <c r="A1137" i="12" s="1"/>
  <c r="A1240" i="12" s="1"/>
  <c r="A1343" i="12" s="1"/>
  <c r="A1446" i="12" s="1"/>
  <c r="A1549" i="12" s="1"/>
  <c r="A1652" i="12" s="1"/>
  <c r="A1755" i="12" s="1"/>
  <c r="A517" i="12"/>
  <c r="A526" i="12"/>
  <c r="AK71" i="11" a="1"/>
  <c r="AK71" i="11" s="1"/>
  <c r="AM68" i="11" a="1"/>
  <c r="AM68" i="11" s="1"/>
  <c r="AG74" i="11" s="1"/>
  <c r="AP67" i="11" a="1"/>
  <c r="AP67" i="11" s="1"/>
  <c r="AF77" i="11" s="1"/>
  <c r="AL67" i="11" a="1"/>
  <c r="AL67" i="11" s="1"/>
  <c r="AJ68" i="11" a="1"/>
  <c r="AJ68" i="11" s="1"/>
  <c r="AG71" i="11" s="1"/>
  <c r="AH52" i="15"/>
  <c r="AH48" i="15"/>
  <c r="AH44" i="15"/>
  <c r="AH40" i="15"/>
  <c r="AH36" i="15"/>
  <c r="AH32" i="15"/>
  <c r="AH28" i="15"/>
  <c r="L24" i="15"/>
  <c r="L20" i="15"/>
  <c r="L16" i="15"/>
  <c r="L12" i="15"/>
  <c r="L8" i="15"/>
  <c r="L4" i="15"/>
  <c r="AO75" i="11" a="1"/>
  <c r="AO75" i="11" s="1"/>
  <c r="AQ66" i="11" a="1"/>
  <c r="AQ66" i="11" s="1"/>
  <c r="AE78" i="11" s="1"/>
  <c r="AS75" i="11" a="1"/>
  <c r="AS75" i="11" s="1"/>
  <c r="AN80" i="11" s="1"/>
  <c r="AU66" i="11" a="1"/>
  <c r="AU66" i="11" s="1"/>
  <c r="AE82" i="11" s="1"/>
  <c r="AX72" i="11" a="1"/>
  <c r="AX72" i="11" s="1"/>
  <c r="AK85" i="11" s="1"/>
  <c r="T41" i="11" a="1"/>
  <c r="T41" i="11" s="1"/>
  <c r="U41" i="11" a="1"/>
  <c r="U41" i="11" s="1"/>
  <c r="L41" i="11" a="1"/>
  <c r="L41" i="11" s="1"/>
  <c r="R41" i="11" a="1"/>
  <c r="R41" i="11" s="1"/>
  <c r="J2" i="1"/>
  <c r="R2" i="1"/>
  <c r="A83" i="12"/>
  <c r="A184" i="12" s="1"/>
  <c r="A285" i="12" s="1"/>
  <c r="A386" i="12" s="1"/>
  <c r="A489" i="12" s="1"/>
  <c r="A47" i="12"/>
  <c r="A148" i="12" s="1"/>
  <c r="A249" i="12" s="1"/>
  <c r="A350" i="12" s="1"/>
  <c r="A453" i="12" s="1"/>
  <c r="A35" i="12"/>
  <c r="A136" i="12" s="1"/>
  <c r="A237" i="12" s="1"/>
  <c r="A338" i="12" s="1"/>
  <c r="A441" i="12" s="1"/>
  <c r="AO69" i="11" a="1"/>
  <c r="AO69" i="11" s="1"/>
  <c r="AH76" i="11" s="1"/>
  <c r="AP66" i="11" a="1"/>
  <c r="AP66" i="11" s="1"/>
  <c r="AE77" i="11" s="1"/>
  <c r="AR66" i="11" a="1"/>
  <c r="AR66" i="11" s="1"/>
  <c r="AE79" i="11" s="1"/>
  <c r="AT66" i="11" a="1"/>
  <c r="AT66" i="11" s="1"/>
  <c r="AE81" i="11" s="1"/>
  <c r="AV66" i="11" a="1"/>
  <c r="AV66" i="11" s="1"/>
  <c r="AE83" i="11" s="1"/>
  <c r="AX71" i="11" a="1"/>
  <c r="AX71" i="11" s="1"/>
  <c r="AJ85" i="11" s="1"/>
  <c r="N41" i="11" a="1"/>
  <c r="N41" i="11" s="1"/>
  <c r="O41" i="11" a="1"/>
  <c r="O41" i="11" s="1"/>
  <c r="CT2" i="1"/>
  <c r="CP2" i="1"/>
  <c r="CL2" i="1"/>
  <c r="CH2" i="1"/>
  <c r="AP2" i="1"/>
  <c r="BB2" i="1"/>
  <c r="BF2" i="1"/>
  <c r="BJ2" i="1"/>
  <c r="BN2" i="1"/>
  <c r="BR2" i="1"/>
  <c r="BV2" i="1"/>
  <c r="BZ2" i="1"/>
  <c r="CD2" i="1"/>
  <c r="AP69" i="11" a="1"/>
  <c r="AP69" i="11" s="1"/>
  <c r="AH77" i="11" s="1"/>
  <c r="AQ67" i="11" a="1"/>
  <c r="AQ67" i="11" s="1"/>
  <c r="AF78" i="11" s="1"/>
  <c r="AQ73" i="11" a="1"/>
  <c r="AQ73" i="11" s="1"/>
  <c r="AL78" i="11" s="1"/>
  <c r="AR70" i="11" a="1"/>
  <c r="AR70" i="11" s="1"/>
  <c r="AI79" i="11" s="1"/>
  <c r="AR67" i="11" a="1"/>
  <c r="AR67" i="11" s="1"/>
  <c r="AS66" i="11" a="1"/>
  <c r="AS66" i="11" s="1"/>
  <c r="AT69" i="11" a="1"/>
  <c r="AT69" i="11" s="1"/>
  <c r="AH81" i="11" s="1"/>
  <c r="AU67" i="11" a="1"/>
  <c r="AU67" i="11" s="1"/>
  <c r="AU73" i="11" a="1"/>
  <c r="AU73" i="11" s="1"/>
  <c r="AL82" i="11" s="1"/>
  <c r="AO67" i="11" a="1"/>
  <c r="AO67" i="11" s="1"/>
  <c r="AF76" i="11" s="1"/>
  <c r="AR78" i="11" a="1"/>
  <c r="AR78" i="11" s="1"/>
  <c r="AQ79" i="11" s="1"/>
  <c r="A95" i="12"/>
  <c r="A196" i="12" s="1"/>
  <c r="A297" i="12" s="1"/>
  <c r="A398" i="12" s="1"/>
  <c r="A501" i="12" s="1"/>
  <c r="A76" i="12"/>
  <c r="A177" i="12" s="1"/>
  <c r="A278" i="12" s="1"/>
  <c r="A379" i="12" s="1"/>
  <c r="A482" i="12" s="1"/>
  <c r="A27" i="12"/>
  <c r="A128" i="12" s="1"/>
  <c r="A229" i="12" s="1"/>
  <c r="A330" i="12" s="1"/>
  <c r="A433" i="12" s="1"/>
  <c r="A12" i="12"/>
  <c r="A113" i="12" s="1"/>
  <c r="A214" i="12" s="1"/>
  <c r="A315" i="12" s="1"/>
  <c r="A418" i="12" s="1"/>
  <c r="A519" i="12" s="1"/>
  <c r="AO71" i="11" a="1"/>
  <c r="AO71" i="11" s="1"/>
  <c r="AP75" i="11" a="1"/>
  <c r="AP75" i="11" s="1"/>
  <c r="AN77" i="11" s="1"/>
  <c r="AR73" i="11" a="1"/>
  <c r="AR73" i="11" s="1"/>
  <c r="AT75" i="11" a="1"/>
  <c r="AT75" i="11" s="1"/>
  <c r="AN81" i="11" s="1"/>
  <c r="AV75" i="11" a="1"/>
  <c r="AV75" i="11" s="1"/>
  <c r="AN83" i="11" s="1"/>
  <c r="AW80" i="11" a="1"/>
  <c r="AW80" i="11" s="1"/>
  <c r="AW67" i="11" a="1"/>
  <c r="AW67" i="11" s="1"/>
  <c r="AF84" i="11" s="1"/>
  <c r="AX84" i="11" a="1"/>
  <c r="AX84" i="11" s="1"/>
  <c r="L96" i="15"/>
  <c r="L92" i="15"/>
  <c r="L88" i="15"/>
  <c r="L84" i="15"/>
  <c r="N2" i="1"/>
  <c r="A75" i="12"/>
  <c r="A176" i="12" s="1"/>
  <c r="A277" i="12" s="1"/>
  <c r="A378" i="12" s="1"/>
  <c r="A481" i="12" s="1"/>
  <c r="S716" i="12"/>
  <c r="T717" i="12"/>
  <c r="A558" i="12"/>
  <c r="A546" i="12"/>
  <c r="AW71" i="11" a="1"/>
  <c r="AW71" i="11" s="1"/>
  <c r="AW66" i="11" a="1"/>
  <c r="AW66" i="11" s="1"/>
  <c r="AX75" i="11" a="1"/>
  <c r="AX75" i="11" s="1"/>
  <c r="AN85" i="11" s="1"/>
  <c r="AP77" i="11" a="1"/>
  <c r="AP77" i="11" s="1"/>
  <c r="AR75" i="11" a="1"/>
  <c r="AR75" i="11" s="1"/>
  <c r="AS72" i="11" a="1"/>
  <c r="AS72" i="11" s="1"/>
  <c r="AK80" i="11" s="1"/>
  <c r="AV70" i="11" a="1"/>
  <c r="AV70" i="11" s="1"/>
  <c r="AI83" i="11" s="1"/>
  <c r="AV69" i="11" a="1"/>
  <c r="AV69" i="11" s="1"/>
  <c r="AH83" i="11" s="1"/>
  <c r="AW68" i="11" a="1"/>
  <c r="AW68" i="11" s="1"/>
  <c r="AW73" i="11" a="1"/>
  <c r="AW73" i="11" s="1"/>
  <c r="AL84" i="11" s="1"/>
  <c r="AX74" i="11" a="1"/>
  <c r="AX74" i="11" s="1"/>
  <c r="AX68" i="11" a="1"/>
  <c r="AX68" i="11" s="1"/>
  <c r="AV79" i="11" a="1"/>
  <c r="AV79" i="11" s="1"/>
  <c r="AW76" i="11" a="1"/>
  <c r="AW76" i="11" s="1"/>
  <c r="AW82" i="11" a="1"/>
  <c r="AW82" i="11" s="1"/>
  <c r="AU84" i="11" s="1"/>
  <c r="AX77" i="11" a="1"/>
  <c r="AX77" i="11" s="1"/>
  <c r="AP85" i="11" s="1"/>
  <c r="AT79" i="11" a="1"/>
  <c r="AT79" i="11" s="1"/>
  <c r="AR81" i="11" s="1"/>
  <c r="A72" i="12"/>
  <c r="A173" i="12" s="1"/>
  <c r="A274" i="12" s="1"/>
  <c r="A375" i="12" s="1"/>
  <c r="A478" i="12" s="1"/>
  <c r="A68" i="12"/>
  <c r="A169" i="12" s="1"/>
  <c r="A270" i="12" s="1"/>
  <c r="A371" i="12" s="1"/>
  <c r="A474" i="12" s="1"/>
  <c r="A64" i="12"/>
  <c r="A165" i="12" s="1"/>
  <c r="A266" i="12" s="1"/>
  <c r="A367" i="12" s="1"/>
  <c r="A470" i="12" s="1"/>
  <c r="A60" i="12"/>
  <c r="A161" i="12" s="1"/>
  <c r="A262" i="12" s="1"/>
  <c r="A363" i="12" s="1"/>
  <c r="A466" i="12" s="1"/>
  <c r="A56" i="12"/>
  <c r="A157" i="12" s="1"/>
  <c r="A258" i="12" s="1"/>
  <c r="A359" i="12" s="1"/>
  <c r="A462" i="12" s="1"/>
  <c r="AO72" i="11" a="1"/>
  <c r="AO72" i="11" s="1"/>
  <c r="AP72" i="11" a="1"/>
  <c r="AP72" i="11" s="1"/>
  <c r="AP71" i="11" a="1"/>
  <c r="AP71" i="11" s="1"/>
  <c r="AJ77" i="11" s="1"/>
  <c r="AQ69" i="11" a="1"/>
  <c r="AQ69" i="11" s="1"/>
  <c r="AH78" i="11" s="1"/>
  <c r="AQ74" i="11" a="1"/>
  <c r="AQ74" i="11" s="1"/>
  <c r="AR72" i="11" a="1"/>
  <c r="AR72" i="11" s="1"/>
  <c r="AK79" i="11" s="1"/>
  <c r="AR69" i="11" a="1"/>
  <c r="AR69" i="11" s="1"/>
  <c r="AH79" i="11" s="1"/>
  <c r="AS69" i="11" a="1"/>
  <c r="AS69" i="11" s="1"/>
  <c r="AH80" i="11" s="1"/>
  <c r="AS73" i="11" a="1"/>
  <c r="AS73" i="11" s="1"/>
  <c r="AT72" i="11" a="1"/>
  <c r="AT72" i="11" s="1"/>
  <c r="AK81" i="11" s="1"/>
  <c r="AT71" i="11" a="1"/>
  <c r="AT71" i="11" s="1"/>
  <c r="AJ81" i="11" s="1"/>
  <c r="AU69" i="11" a="1"/>
  <c r="AU69" i="11" s="1"/>
  <c r="AU74" i="11" a="1"/>
  <c r="AU74" i="11" s="1"/>
  <c r="AM82" i="11" s="1"/>
  <c r="AV72" i="11" a="1"/>
  <c r="AV72" i="11" s="1"/>
  <c r="AK83" i="11" s="1"/>
  <c r="AV71" i="11" a="1"/>
  <c r="AV71" i="11" s="1"/>
  <c r="AW69" i="11" a="1"/>
  <c r="AW69" i="11" s="1"/>
  <c r="AH84" i="11" s="1"/>
  <c r="AW74" i="11" a="1"/>
  <c r="AW74" i="11" s="1"/>
  <c r="AM84" i="11" s="1"/>
  <c r="AX67" i="11" a="1"/>
  <c r="AX67" i="11" s="1"/>
  <c r="AF85" i="11" s="1"/>
  <c r="AV82" i="11" a="1"/>
  <c r="AV82" i="11" s="1"/>
  <c r="AU83" i="11" s="1"/>
  <c r="AX79" i="11" a="1"/>
  <c r="AX79" i="11" s="1"/>
  <c r="AR85" i="11" s="1"/>
  <c r="AV81" i="11" a="1"/>
  <c r="AV81" i="11" s="1"/>
  <c r="AV76" i="11" a="1"/>
  <c r="AV76" i="11" s="1"/>
  <c r="AO83" i="11" s="1"/>
  <c r="AX83" i="11" a="1"/>
  <c r="AX83" i="11" s="1"/>
  <c r="AV85" i="11" s="1"/>
  <c r="AT81" i="11" a="1"/>
  <c r="AT81" i="11" s="1"/>
  <c r="A97" i="12"/>
  <c r="A198" i="12" s="1"/>
  <c r="A299" i="12" s="1"/>
  <c r="A400" i="12" s="1"/>
  <c r="A503" i="12" s="1"/>
  <c r="A91" i="12"/>
  <c r="A192" i="12" s="1"/>
  <c r="A293" i="12" s="1"/>
  <c r="A394" i="12" s="1"/>
  <c r="A497" i="12" s="1"/>
  <c r="A87" i="12"/>
  <c r="A188" i="12" s="1"/>
  <c r="A289" i="12" s="1"/>
  <c r="A390" i="12" s="1"/>
  <c r="A493" i="12" s="1"/>
  <c r="A77" i="12"/>
  <c r="A178" i="12" s="1"/>
  <c r="A279" i="12" s="1"/>
  <c r="A380" i="12" s="1"/>
  <c r="A483" i="12" s="1"/>
  <c r="A71" i="12"/>
  <c r="A172" i="12" s="1"/>
  <c r="A273" i="12" s="1"/>
  <c r="A374" i="12" s="1"/>
  <c r="A477" i="12" s="1"/>
  <c r="A67" i="12"/>
  <c r="A168" i="12" s="1"/>
  <c r="A269" i="12" s="1"/>
  <c r="A370" i="12" s="1"/>
  <c r="A473" i="12" s="1"/>
  <c r="A63" i="12"/>
  <c r="A164" i="12" s="1"/>
  <c r="A265" i="12" s="1"/>
  <c r="A366" i="12" s="1"/>
  <c r="A469" i="12" s="1"/>
  <c r="A59" i="12"/>
  <c r="A160" i="12" s="1"/>
  <c r="A261" i="12" s="1"/>
  <c r="A362" i="12" s="1"/>
  <c r="A465" i="12" s="1"/>
  <c r="A55" i="12"/>
  <c r="A156" i="12" s="1"/>
  <c r="A257" i="12" s="1"/>
  <c r="A358" i="12" s="1"/>
  <c r="A461" i="12" s="1"/>
  <c r="A25" i="12"/>
  <c r="A126" i="12" s="1"/>
  <c r="A227" i="12" s="1"/>
  <c r="A328" i="12" s="1"/>
  <c r="A431" i="12" s="1"/>
  <c r="D615" i="12"/>
  <c r="CW2" i="1"/>
  <c r="AH99" i="15"/>
  <c r="AO73" i="11" a="1"/>
  <c r="AO73" i="11" s="1"/>
  <c r="AL76" i="11" s="1"/>
  <c r="AP74" i="11" a="1"/>
  <c r="AP74" i="11" s="1"/>
  <c r="AM77" i="11" s="1"/>
  <c r="AP73" i="11" a="1"/>
  <c r="AP73" i="11" s="1"/>
  <c r="AL77" i="11" s="1"/>
  <c r="AQ71" i="11" a="1"/>
  <c r="AQ71" i="11" s="1"/>
  <c r="AQ75" i="11" a="1"/>
  <c r="AQ75" i="11" s="1"/>
  <c r="AR74" i="11" a="1"/>
  <c r="AR74" i="11" s="1"/>
  <c r="AM79" i="11" s="1"/>
  <c r="AR71" i="11" a="1"/>
  <c r="AR71" i="11" s="1"/>
  <c r="AS70" i="11" a="1"/>
  <c r="AS70" i="11" s="1"/>
  <c r="AI80" i="11" s="1"/>
  <c r="AS74" i="11" a="1"/>
  <c r="AS74" i="11" s="1"/>
  <c r="AT74" i="11" a="1"/>
  <c r="AT74" i="11" s="1"/>
  <c r="AT73" i="11" a="1"/>
  <c r="AT73" i="11" s="1"/>
  <c r="AL81" i="11" s="1"/>
  <c r="AU71" i="11" a="1"/>
  <c r="AU71" i="11" s="1"/>
  <c r="AJ82" i="11" s="1"/>
  <c r="AU75" i="11" a="1"/>
  <c r="AU75" i="11" s="1"/>
  <c r="AN82" i="11" s="1"/>
  <c r="AV74" i="11" a="1"/>
  <c r="AV74" i="11" s="1"/>
  <c r="AM83" i="11" s="1"/>
  <c r="AV73" i="11" a="1"/>
  <c r="AV73" i="11" s="1"/>
  <c r="AL83" i="11" s="1"/>
  <c r="AW70" i="11" a="1"/>
  <c r="AW70" i="11" s="1"/>
  <c r="AI84" i="11" s="1"/>
  <c r="AX70" i="11" a="1"/>
  <c r="AX70" i="11" s="1"/>
  <c r="AI85" i="11" s="1"/>
  <c r="AX69" i="11" a="1"/>
  <c r="AX69" i="11" s="1"/>
  <c r="AH85" i="11" s="1"/>
  <c r="AX82" i="11" a="1"/>
  <c r="AX82" i="11" s="1"/>
  <c r="AX78" i="11" a="1"/>
  <c r="AX78" i="11" s="1"/>
  <c r="AQ85" i="11" s="1"/>
  <c r="AX80" i="11" a="1"/>
  <c r="AX80" i="11" s="1"/>
  <c r="A80" i="12"/>
  <c r="A181" i="12" s="1"/>
  <c r="A282" i="12" s="1"/>
  <c r="A383" i="12" s="1"/>
  <c r="A486" i="12" s="1"/>
  <c r="A73" i="12"/>
  <c r="A174" i="12" s="1"/>
  <c r="A275" i="12" s="1"/>
  <c r="A376" i="12" s="1"/>
  <c r="A479" i="12" s="1"/>
  <c r="A630" i="12"/>
  <c r="A733" i="12" s="1"/>
  <c r="A839" i="12" s="1"/>
  <c r="A942" i="12" s="1"/>
  <c r="A1045" i="12" s="1"/>
  <c r="A1148" i="12" s="1"/>
  <c r="A1251" i="12" s="1"/>
  <c r="A1354" i="12" s="1"/>
  <c r="A1457" i="12" s="1"/>
  <c r="A1560" i="12" s="1"/>
  <c r="A1663" i="12" s="1"/>
  <c r="A1766" i="12" s="1"/>
  <c r="A528" i="12"/>
  <c r="L21" i="15"/>
  <c r="W2" i="1"/>
  <c r="A20" i="12"/>
  <c r="A121" i="12" s="1"/>
  <c r="A222" i="12" s="1"/>
  <c r="A323" i="12" s="1"/>
  <c r="A426" i="12" s="1"/>
  <c r="L17" i="15"/>
  <c r="A16" i="12"/>
  <c r="A117" i="12" s="1"/>
  <c r="A218" i="12" s="1"/>
  <c r="A319" i="12" s="1"/>
  <c r="A422" i="12" s="1"/>
  <c r="A622" i="12"/>
  <c r="A725" i="12" s="1"/>
  <c r="A831" i="12" s="1"/>
  <c r="A934" i="12" s="1"/>
  <c r="A1037" i="12" s="1"/>
  <c r="A1140" i="12" s="1"/>
  <c r="A1243" i="12" s="1"/>
  <c r="A1346" i="12" s="1"/>
  <c r="A1449" i="12" s="1"/>
  <c r="A1552" i="12" s="1"/>
  <c r="A1655" i="12" s="1"/>
  <c r="A1758" i="12" s="1"/>
  <c r="A520" i="12"/>
  <c r="P2" i="1"/>
  <c r="O2" i="1"/>
  <c r="A618" i="12"/>
  <c r="A721" i="12" s="1"/>
  <c r="A827" i="12" s="1"/>
  <c r="A930" i="12" s="1"/>
  <c r="A1033" i="12" s="1"/>
  <c r="A1136" i="12" s="1"/>
  <c r="A1239" i="12" s="1"/>
  <c r="A1342" i="12" s="1"/>
  <c r="A1445" i="12" s="1"/>
  <c r="A1548" i="12" s="1"/>
  <c r="A1651" i="12" s="1"/>
  <c r="A1754" i="12" s="1"/>
  <c r="A516" i="12"/>
  <c r="L2" i="1"/>
  <c r="A515" i="12"/>
  <c r="A617" i="12"/>
  <c r="A720" i="12" s="1"/>
  <c r="A826" i="12" s="1"/>
  <c r="A929" i="12" s="1"/>
  <c r="A1032" i="12" s="1"/>
  <c r="A1135" i="12" s="1"/>
  <c r="A1238" i="12" s="1"/>
  <c r="A1341" i="12" s="1"/>
  <c r="A1444" i="12" s="1"/>
  <c r="A1547" i="12" s="1"/>
  <c r="A1650" i="12" s="1"/>
  <c r="A1753" i="12" s="1"/>
  <c r="L9" i="15"/>
  <c r="K2" i="1"/>
  <c r="AH5" i="15"/>
  <c r="A511" i="12"/>
  <c r="L5" i="15"/>
  <c r="G2" i="1"/>
  <c r="D680" i="11" a="1"/>
  <c r="AW83" i="11" a="1"/>
  <c r="AW83" i="11" s="1"/>
  <c r="AX81" i="11" a="1"/>
  <c r="AX81" i="11" s="1"/>
  <c r="AW78" i="11" a="1"/>
  <c r="AW78" i="11" s="1"/>
  <c r="AX76" i="11" a="1"/>
  <c r="AX76" i="11" s="1"/>
  <c r="AW84" i="11" a="1"/>
  <c r="AW84" i="11" s="1"/>
  <c r="AT78" i="11" a="1"/>
  <c r="AT78" i="11" s="1"/>
  <c r="AR79" i="11" a="1"/>
  <c r="AR79" i="11" s="1"/>
  <c r="AX73" i="11" a="1"/>
  <c r="AX73" i="11" s="1"/>
  <c r="AW81" i="11" a="1"/>
  <c r="AW81" i="11" s="1"/>
  <c r="AV78" i="11" a="1"/>
  <c r="AV78" i="11" s="1"/>
  <c r="AQ83" i="11" s="1"/>
  <c r="AV83" i="11" a="1"/>
  <c r="AV83" i="11" s="1"/>
  <c r="AV80" i="11" a="1"/>
  <c r="AV80" i="11" s="1"/>
  <c r="AV77" i="11" a="1"/>
  <c r="AV77" i="11" s="1"/>
  <c r="AW75" i="11" a="1"/>
  <c r="AW75" i="11" s="1"/>
  <c r="AU82" i="11" a="1"/>
  <c r="AU82" i="11" s="1"/>
  <c r="AR76" i="11" a="1"/>
  <c r="AR76" i="11" s="1"/>
  <c r="AQ77" i="11" a="1"/>
  <c r="AQ77" i="11" s="1"/>
  <c r="AS79" i="11" a="1"/>
  <c r="AS79" i="11" s="1"/>
  <c r="AT76" i="11" a="1"/>
  <c r="AT76" i="11" s="1"/>
  <c r="AU81" i="11" a="1"/>
  <c r="AU81" i="11" s="1"/>
  <c r="AT77" i="11" a="1"/>
  <c r="AT77" i="11" s="1"/>
  <c r="AU79" i="11" a="1"/>
  <c r="AU79" i="11" s="1"/>
  <c r="AX85" i="11" a="1"/>
  <c r="AX85" i="11" s="1"/>
  <c r="AS77" i="11" a="1"/>
  <c r="AS77" i="11" s="1"/>
  <c r="AU76" i="11" a="1"/>
  <c r="AU76" i="11" s="1"/>
  <c r="AR77" i="11" a="1"/>
  <c r="AR77" i="11" s="1"/>
  <c r="AU80" i="11" a="1"/>
  <c r="AU80" i="11" s="1"/>
  <c r="AQ78" i="11" a="1"/>
  <c r="AQ78" i="11" s="1"/>
  <c r="AQ76" i="11" a="1"/>
  <c r="AQ76" i="11" s="1"/>
  <c r="AT80" i="11" a="1"/>
  <c r="AT80" i="11" s="1"/>
  <c r="AS78" i="11" a="1"/>
  <c r="AS78" i="11" s="1"/>
  <c r="AU77" i="11" a="1"/>
  <c r="AU77" i="11" s="1"/>
  <c r="AF67" i="11" a="1"/>
  <c r="AF67" i="11" s="1"/>
  <c r="I212" i="12"/>
  <c r="I722" i="12" s="1"/>
  <c r="I619" i="12"/>
  <c r="G950" i="12"/>
  <c r="G638" i="12"/>
  <c r="G630" i="12"/>
  <c r="G312" i="12"/>
  <c r="G618" i="12"/>
  <c r="F954" i="12"/>
  <c r="F642" i="12"/>
  <c r="C943" i="12"/>
  <c r="C631" i="12"/>
  <c r="C1012" i="12"/>
  <c r="C293" i="12"/>
  <c r="C803" i="12" s="1"/>
  <c r="D1009" i="12"/>
  <c r="D391" i="12"/>
  <c r="E374" i="12"/>
  <c r="E992" i="12"/>
  <c r="H366" i="12"/>
  <c r="H984" i="12"/>
  <c r="AO76" i="11" a="1"/>
  <c r="AO76" i="11" s="1"/>
  <c r="J661" i="11"/>
  <c r="U661" i="11" s="1" a="1"/>
  <c r="J662" i="11"/>
  <c r="J668" i="11"/>
  <c r="U668" i="11" s="1" a="1"/>
  <c r="F662" i="11"/>
  <c r="U662" i="11" s="1" a="1"/>
  <c r="H658" i="12"/>
  <c r="I631" i="12"/>
  <c r="G626" i="12"/>
  <c r="C646" i="12"/>
  <c r="F956" i="12"/>
  <c r="F338" i="12"/>
  <c r="F644" i="12"/>
  <c r="F948" i="12"/>
  <c r="F636" i="12"/>
  <c r="D396" i="12"/>
  <c r="D290" i="12"/>
  <c r="D800" i="12" s="1"/>
  <c r="C961" i="12"/>
  <c r="C649" i="12"/>
  <c r="C953" i="12"/>
  <c r="C641" i="12"/>
  <c r="C1007" i="12"/>
  <c r="C389" i="12"/>
  <c r="H998" i="12"/>
  <c r="H380" i="12"/>
  <c r="C996" i="12"/>
  <c r="C277" i="12"/>
  <c r="C787" i="12" s="1"/>
  <c r="H995" i="12"/>
  <c r="H377" i="12"/>
  <c r="C994" i="12"/>
  <c r="C376" i="12"/>
  <c r="J992" i="12"/>
  <c r="J374" i="12"/>
  <c r="C991" i="12"/>
  <c r="C373" i="12"/>
  <c r="I989" i="12"/>
  <c r="I371" i="12"/>
  <c r="G982" i="12"/>
  <c r="G364" i="12"/>
  <c r="I980" i="12"/>
  <c r="I362" i="12"/>
  <c r="J979" i="12"/>
  <c r="J361" i="12"/>
  <c r="B1020" i="12"/>
  <c r="B402" i="12"/>
  <c r="B1004" i="12"/>
  <c r="B285" i="12"/>
  <c r="B795" i="12" s="1"/>
  <c r="B989" i="12"/>
  <c r="B270" i="12"/>
  <c r="B780" i="12" s="1"/>
  <c r="B985" i="12"/>
  <c r="B367" i="12"/>
  <c r="B266" i="12"/>
  <c r="B776" i="12" s="1"/>
  <c r="B981" i="12"/>
  <c r="B262" i="12"/>
  <c r="B772" i="12" s="1"/>
  <c r="B977" i="12"/>
  <c r="B258" i="12"/>
  <c r="B768" i="12" s="1"/>
  <c r="B964" i="12"/>
  <c r="B245" i="12"/>
  <c r="B755" i="12" s="1"/>
  <c r="B960" i="12"/>
  <c r="B241" i="12"/>
  <c r="B751" i="12" s="1"/>
  <c r="AS80" i="11" a="1"/>
  <c r="AS80" i="11" s="1"/>
  <c r="AU78" i="11" a="1"/>
  <c r="AU78" i="11" s="1"/>
  <c r="AP76" i="11" a="1"/>
  <c r="AP76" i="11" s="1"/>
  <c r="J664" i="11"/>
  <c r="U664" i="11" s="1" a="1"/>
  <c r="F663" i="11"/>
  <c r="J228" i="12"/>
  <c r="J738" i="12" s="1"/>
  <c r="I224" i="12"/>
  <c r="I734" i="12" s="1"/>
  <c r="G1028" i="12" a="1"/>
  <c r="G1028" i="12" s="1"/>
  <c r="G658" i="12"/>
  <c r="C658" i="12"/>
  <c r="G654" i="12"/>
  <c r="C654" i="12"/>
  <c r="C650" i="12"/>
  <c r="C627" i="12"/>
  <c r="I967" i="12"/>
  <c r="I248" i="12"/>
  <c r="I758" i="12" s="1"/>
  <c r="G391" i="12"/>
  <c r="F392" i="12"/>
  <c r="F962" i="12"/>
  <c r="F650" i="12"/>
  <c r="C378" i="12"/>
  <c r="C364" i="12"/>
  <c r="C276" i="12"/>
  <c r="C786" i="12" s="1"/>
  <c r="J391" i="12"/>
  <c r="J1009" i="12"/>
  <c r="F996" i="12"/>
  <c r="F378" i="12"/>
  <c r="C988" i="12"/>
  <c r="C269" i="12"/>
  <c r="C779" i="12" s="1"/>
  <c r="H987" i="12"/>
  <c r="H369" i="12"/>
  <c r="D986" i="12"/>
  <c r="D267" i="12"/>
  <c r="D777" i="12" s="1"/>
  <c r="I985" i="12"/>
  <c r="I367" i="12"/>
  <c r="J659" i="12"/>
  <c r="F654" i="12"/>
  <c r="G650" i="12"/>
  <c r="J647" i="12"/>
  <c r="C635" i="12"/>
  <c r="C619" i="12"/>
  <c r="J330" i="12"/>
  <c r="J636" i="12"/>
  <c r="I368" i="12"/>
  <c r="H960" i="12"/>
  <c r="H648" i="12"/>
  <c r="G251" i="12"/>
  <c r="G761" i="12" s="1"/>
  <c r="F340" i="12"/>
  <c r="F646" i="12"/>
  <c r="D372" i="12"/>
  <c r="C275" i="12"/>
  <c r="C785" i="12" s="1"/>
  <c r="B363" i="12"/>
  <c r="B346" i="12"/>
  <c r="D371" i="12"/>
  <c r="D989" i="12"/>
  <c r="E984" i="12"/>
  <c r="E366" i="12"/>
  <c r="J1008" i="12"/>
  <c r="J390" i="12"/>
  <c r="D996" i="12"/>
  <c r="D277" i="12"/>
  <c r="D787" i="12" s="1"/>
  <c r="H988" i="12"/>
  <c r="H370" i="12"/>
  <c r="C984" i="12"/>
  <c r="C265" i="12"/>
  <c r="C775" i="12" s="1"/>
  <c r="D982" i="12"/>
  <c r="D263" i="12"/>
  <c r="C976" i="12"/>
  <c r="C257" i="12"/>
  <c r="C767" i="12" s="1"/>
  <c r="B238" i="12"/>
  <c r="B748" i="12" s="1"/>
  <c r="K383" i="12"/>
  <c r="K641" i="12"/>
  <c r="J402" i="12"/>
  <c r="G358" i="12"/>
  <c r="F399" i="12"/>
  <c r="F387" i="12"/>
  <c r="F367" i="12"/>
  <c r="E360" i="12"/>
  <c r="D288" i="12"/>
  <c r="D798" i="12" s="1"/>
  <c r="C361" i="12"/>
  <c r="C278" i="12"/>
  <c r="C788" i="12" s="1"/>
  <c r="G393" i="12"/>
  <c r="I1004" i="12"/>
  <c r="I386" i="12"/>
  <c r="C384" i="12"/>
  <c r="D281" i="12"/>
  <c r="D791" i="12" s="1"/>
  <c r="D275" i="12"/>
  <c r="D785" i="12" s="1"/>
  <c r="B967" i="12"/>
  <c r="B349" i="12"/>
  <c r="B341" i="12"/>
  <c r="B955" i="12"/>
  <c r="B337" i="12"/>
  <c r="K398" i="12"/>
  <c r="K386" i="12"/>
  <c r="F402" i="12"/>
  <c r="F366" i="12"/>
  <c r="D378" i="12"/>
  <c r="D370" i="12"/>
  <c r="C402" i="12"/>
  <c r="C374" i="12"/>
  <c r="C366" i="12"/>
  <c r="C273" i="12"/>
  <c r="C783" i="12" s="1"/>
  <c r="C948" i="12"/>
  <c r="C229" i="12"/>
  <c r="C739" i="12" s="1"/>
  <c r="B230" i="12"/>
  <c r="B740" i="12" s="1"/>
  <c r="C301" i="12"/>
  <c r="C811" i="12" s="1"/>
  <c r="C292" i="12"/>
  <c r="C802" i="12" s="1"/>
  <c r="G1008" i="12"/>
  <c r="C289" i="12"/>
  <c r="C799" i="12" s="1"/>
  <c r="C379" i="12"/>
  <c r="J376" i="12"/>
  <c r="E375" i="12"/>
  <c r="G371" i="12"/>
  <c r="B987" i="12"/>
  <c r="B369" i="12"/>
  <c r="B983" i="12"/>
  <c r="B264" i="12"/>
  <c r="B774" i="12" s="1"/>
  <c r="B979" i="12"/>
  <c r="B260" i="12"/>
  <c r="B770" i="12" s="1"/>
  <c r="B361" i="12"/>
  <c r="B352" i="12"/>
  <c r="B251" i="12"/>
  <c r="B761" i="12" s="1"/>
  <c r="B348" i="12"/>
  <c r="B243" i="12"/>
  <c r="B753" i="12" s="1"/>
  <c r="N708" i="12"/>
  <c r="O400" i="12"/>
  <c r="L706" i="12"/>
  <c r="O394" i="12"/>
  <c r="N698" i="12"/>
  <c r="R688" i="12"/>
  <c r="M688" i="12"/>
  <c r="R686" i="12"/>
  <c r="R684" i="12"/>
  <c r="P675" i="12"/>
  <c r="L675" i="12"/>
  <c r="R671" i="12"/>
  <c r="N671" i="12"/>
  <c r="P668" i="12"/>
  <c r="L668" i="12"/>
  <c r="R664" i="12"/>
  <c r="R641" i="12"/>
  <c r="Q680" i="11" a="1"/>
  <c r="U673" i="11" a="1"/>
  <c r="R674" i="11"/>
  <c r="U674" i="11" s="1" a="1"/>
  <c r="B286" i="12"/>
  <c r="B796" i="12" s="1"/>
  <c r="B282" i="12"/>
  <c r="B792" i="12" s="1"/>
  <c r="B274" i="12"/>
  <c r="B784" i="12" s="1"/>
  <c r="DA2" i="1"/>
  <c r="Q402" i="12"/>
  <c r="R706" i="12"/>
  <c r="N688" i="12"/>
  <c r="N686" i="12"/>
  <c r="Q676" i="12"/>
  <c r="N673" i="12"/>
  <c r="O653" i="12"/>
  <c r="T680" i="11" a="1"/>
  <c r="U671" i="11" a="1"/>
  <c r="R692" i="11"/>
  <c r="N692" i="11"/>
  <c r="O402" i="12"/>
  <c r="P706" i="12"/>
  <c r="N700" i="12"/>
  <c r="O392" i="12"/>
  <c r="R678" i="12"/>
  <c r="P673" i="12"/>
  <c r="L673" i="12"/>
  <c r="Q664" i="12"/>
  <c r="Q692" i="11"/>
  <c r="U670" i="11" a="1"/>
  <c r="U675" i="11" a="1"/>
  <c r="AN69" i="11" a="1"/>
  <c r="AN69" i="11" s="1"/>
  <c r="AN71" i="11" a="1"/>
  <c r="AN71" i="11" s="1"/>
  <c r="AJ75" i="11" s="1"/>
  <c r="AN66" i="11" a="1"/>
  <c r="AN66" i="11" s="1"/>
  <c r="AE75" i="11" s="1"/>
  <c r="E41" i="11" a="1"/>
  <c r="E41" i="11" s="1"/>
  <c r="K37" i="11"/>
  <c r="K1060" i="12" s="1" a="1"/>
  <c r="K1060" i="12" s="1"/>
  <c r="J37" i="11"/>
  <c r="J1035" i="12" s="1" a="1"/>
  <c r="J1035" i="12" s="1"/>
  <c r="E37" i="11"/>
  <c r="E1057" i="12" s="1" a="1"/>
  <c r="E1057" i="12" s="1"/>
  <c r="J310" i="12"/>
  <c r="K1649" i="12" a="1"/>
  <c r="K1649" i="12" s="1"/>
  <c r="K614" i="12"/>
  <c r="K308" i="12"/>
  <c r="K1029" i="12" a="1"/>
  <c r="K1029" i="12" s="1"/>
  <c r="K612" i="12"/>
  <c r="K65" i="11"/>
  <c r="AN75" i="11" a="1"/>
  <c r="AN75" i="11" s="1"/>
  <c r="E74" i="11"/>
  <c r="AN73" i="11" a="1"/>
  <c r="AN73" i="11" s="1"/>
  <c r="K41" i="11" a="1"/>
  <c r="K41" i="11" s="1"/>
  <c r="J207" i="12"/>
  <c r="J612" i="12"/>
  <c r="AN74" i="11" a="1"/>
  <c r="AN74" i="11" s="1"/>
  <c r="H306" i="12"/>
  <c r="K71" i="11"/>
  <c r="G205" i="12"/>
  <c r="G715" i="12" s="1"/>
  <c r="G1645" i="12" a="1"/>
  <c r="G1645" i="12" s="1"/>
  <c r="F612" i="12"/>
  <c r="F306" i="12"/>
  <c r="AI70" i="11" a="1"/>
  <c r="AI70" i="11" s="1"/>
  <c r="F69" i="11"/>
  <c r="E307" i="12"/>
  <c r="E613" i="12"/>
  <c r="AL69" i="11" a="1"/>
  <c r="AL69" i="11" s="1"/>
  <c r="E206" i="12"/>
  <c r="E716" i="12" s="1"/>
  <c r="AH69" i="11" a="1"/>
  <c r="AH69" i="11" s="1"/>
  <c r="D37" i="11"/>
  <c r="D1068" i="12" s="1" a="1"/>
  <c r="D1068" i="12" s="1"/>
  <c r="AN68" i="11" a="1"/>
  <c r="AN68" i="11" s="1"/>
  <c r="C307" i="12"/>
  <c r="AM67" i="11" a="1"/>
  <c r="AM67" i="11" s="1"/>
  <c r="B37" i="11"/>
  <c r="B307" i="12"/>
  <c r="B310" i="12"/>
  <c r="B206" i="12"/>
  <c r="B716" i="12" s="1"/>
  <c r="J616" i="12"/>
  <c r="I926" i="12"/>
  <c r="I1647" i="12" a="1"/>
  <c r="I1647" i="12" s="1"/>
  <c r="I612" i="12"/>
  <c r="I205" i="12"/>
  <c r="I715" i="12" s="1"/>
  <c r="AL73" i="11" a="1"/>
  <c r="AL73" i="11" s="1"/>
  <c r="AM73" i="11" a="1"/>
  <c r="AM73" i="11" s="1"/>
  <c r="AL74" i="11" s="1"/>
  <c r="U666" i="11" a="1"/>
  <c r="E349" i="12"/>
  <c r="G404" i="12"/>
  <c r="E398" i="12"/>
  <c r="E380" i="12"/>
  <c r="G979" i="12"/>
  <c r="G361" i="12"/>
  <c r="G660" i="11"/>
  <c r="G680" i="11" s="1" a="1"/>
  <c r="I680" i="11" a="1"/>
  <c r="J667" i="11"/>
  <c r="U667" i="11" s="1" a="1"/>
  <c r="E983" i="12"/>
  <c r="E365" i="12"/>
  <c r="F358" i="12"/>
  <c r="B394" i="12"/>
  <c r="B362" i="12"/>
  <c r="B255" i="12"/>
  <c r="B765" i="12" s="1"/>
  <c r="L103" i="15"/>
  <c r="AH83" i="15"/>
  <c r="L83" i="15"/>
  <c r="AH87" i="15"/>
  <c r="L87" i="15"/>
  <c r="AH91" i="15"/>
  <c r="L91" i="15"/>
  <c r="N1022" i="12"/>
  <c r="N710" i="12"/>
  <c r="R708" i="12"/>
  <c r="M402" i="12"/>
  <c r="N706" i="12"/>
  <c r="R704" i="12"/>
  <c r="M398" i="12"/>
  <c r="N702" i="12"/>
  <c r="R700" i="12"/>
  <c r="M394" i="12"/>
  <c r="L698" i="12"/>
  <c r="Q696" i="12"/>
  <c r="O694" i="12"/>
  <c r="M692" i="12"/>
  <c r="L690" i="12"/>
  <c r="Q688" i="12"/>
  <c r="O686" i="12"/>
  <c r="M684" i="12"/>
  <c r="L678" i="12"/>
  <c r="M664" i="12"/>
  <c r="M641" i="12"/>
  <c r="U672" i="11" a="1"/>
  <c r="A514" i="12"/>
  <c r="A616" i="12"/>
  <c r="A719" i="12" s="1"/>
  <c r="A825" i="12" s="1"/>
  <c r="A928" i="12" s="1"/>
  <c r="A1031" i="12" s="1"/>
  <c r="A1134" i="12" s="1"/>
  <c r="A1237" i="12" s="1"/>
  <c r="A1340" i="12" s="1"/>
  <c r="A1443" i="12" s="1"/>
  <c r="A1546" i="12" s="1"/>
  <c r="A1649" i="12" s="1"/>
  <c r="A1752" i="12" s="1"/>
  <c r="A684" i="11"/>
  <c r="B39" i="3"/>
  <c r="B40" i="3"/>
  <c r="G612" i="12"/>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1030" i="12" s="1" a="1"/>
  <c r="F1030" i="12" s="1"/>
  <c r="AI67" i="11" a="1"/>
  <c r="AI67" i="11" s="1"/>
  <c r="AK70" i="11" a="1"/>
  <c r="AK70" i="11" s="1"/>
  <c r="B50" i="16" a="1"/>
  <c r="L214" i="12"/>
  <c r="K1666" i="12" a="1"/>
  <c r="K1666" i="12" s="1"/>
  <c r="F206" i="12"/>
  <c r="F716" i="12" s="1"/>
  <c r="F207" i="12"/>
  <c r="F717" i="12" s="1"/>
  <c r="I221" i="12"/>
  <c r="F205" i="12"/>
  <c r="F210" i="12"/>
  <c r="F720" i="12" s="1"/>
  <c r="E214" i="12"/>
  <c r="H220" i="12"/>
  <c r="G222" i="12"/>
  <c r="H224" i="12"/>
  <c r="H734" i="12" s="1"/>
  <c r="K226" i="12"/>
  <c r="H1664" i="12" a="1"/>
  <c r="H1664" i="12" s="1"/>
  <c r="F1653" i="12" a="1"/>
  <c r="F1653" i="12" s="1"/>
  <c r="F1651" i="12" a="1"/>
  <c r="F1651" i="12" s="1"/>
  <c r="F1646" i="12" a="1"/>
  <c r="F1646" i="12" s="1"/>
  <c r="F1645" i="12" a="1"/>
  <c r="F1645" i="12" s="1"/>
  <c r="F1654" i="12" a="1"/>
  <c r="F1654" i="12" s="1"/>
  <c r="F1652" i="12" a="1"/>
  <c r="F1652" i="12" s="1"/>
  <c r="F1650" i="12" a="1"/>
  <c r="F1650" i="12" s="1"/>
  <c r="F1647" i="12" a="1"/>
  <c r="F1647" i="12" s="1"/>
  <c r="F1649" i="12" a="1"/>
  <c r="F1649" i="12" s="1"/>
  <c r="B680" i="11" a="1"/>
  <c r="U660" i="11" a="1"/>
  <c r="E680" i="11" a="1"/>
  <c r="U663" i="11" a="1"/>
  <c r="C680" i="11" a="1"/>
  <c r="J334" i="12"/>
  <c r="O678" i="12"/>
  <c r="L686" i="12"/>
  <c r="Q684" i="12"/>
  <c r="O682" i="12"/>
  <c r="M680" i="12"/>
  <c r="P652" i="12"/>
  <c r="N734" i="12"/>
  <c r="R732" i="12"/>
  <c r="B1078" i="12" l="1" a="1"/>
  <c r="B1078" i="12" s="1"/>
  <c r="R1068" i="12" a="1"/>
  <c r="R1068" i="12" s="1"/>
  <c r="R1078" i="12" a="1"/>
  <c r="R1078" i="12" s="1"/>
  <c r="U1061" i="12" a="1"/>
  <c r="U1061" i="12" s="1"/>
  <c r="U1078" i="12" a="1"/>
  <c r="U1078" i="12" s="1"/>
  <c r="C1078" i="12" a="1"/>
  <c r="C1078" i="12" s="1"/>
  <c r="A709" i="12"/>
  <c r="A812" i="12" s="1"/>
  <c r="A918" i="12" s="1"/>
  <c r="A1021" i="12" s="1"/>
  <c r="A1124" i="12" s="1"/>
  <c r="A1227" i="12" s="1"/>
  <c r="A1330" i="12" s="1"/>
  <c r="A1433" i="12" s="1"/>
  <c r="A1536" i="12" s="1"/>
  <c r="A1639" i="12" s="1"/>
  <c r="A1742" i="12" s="1"/>
  <c r="A1845" i="12" s="1"/>
  <c r="A607" i="12"/>
  <c r="A592" i="12"/>
  <c r="A694" i="12"/>
  <c r="A797" i="12" s="1"/>
  <c r="A903" i="12" s="1"/>
  <c r="A1006" i="12" s="1"/>
  <c r="A1109" i="12" s="1"/>
  <c r="A1212" i="12" s="1"/>
  <c r="A1315" i="12" s="1"/>
  <c r="A1418" i="12" s="1"/>
  <c r="A1521" i="12" s="1"/>
  <c r="A1624" i="12" s="1"/>
  <c r="A1727" i="12" s="1"/>
  <c r="A1830" i="12" s="1"/>
  <c r="A674" i="12"/>
  <c r="A777" i="12" s="1"/>
  <c r="A883" i="12" s="1"/>
  <c r="A986" i="12" s="1"/>
  <c r="A1089" i="12" s="1"/>
  <c r="A1192" i="12" s="1"/>
  <c r="A1295" i="12" s="1"/>
  <c r="A1398" i="12" s="1"/>
  <c r="A1501" i="12" s="1"/>
  <c r="A1604" i="12" s="1"/>
  <c r="A1707" i="12" s="1"/>
  <c r="A1810" i="12" s="1"/>
  <c r="A572" i="12"/>
  <c r="B1069" i="12" a="1"/>
  <c r="B1069" i="12" s="1"/>
  <c r="B1068" i="12" a="1"/>
  <c r="B1068" i="12" s="1"/>
  <c r="F1068" i="12" a="1"/>
  <c r="F1068" i="12" s="1"/>
  <c r="O1051" i="12" a="1"/>
  <c r="O1051" i="12" s="1"/>
  <c r="P1067" i="12" a="1"/>
  <c r="P1067" i="12" s="1"/>
  <c r="P1050" i="12" a="1"/>
  <c r="P1050" i="12" s="1"/>
  <c r="U1046" i="12" a="1"/>
  <c r="U1046" i="12" s="1"/>
  <c r="S1058" i="12" a="1"/>
  <c r="S1058" i="12" s="1"/>
  <c r="S1046" i="12" a="1"/>
  <c r="S1046" i="12" s="1"/>
  <c r="S1057" i="12" a="1"/>
  <c r="S1057" i="12" s="1"/>
  <c r="O1054" i="12" a="1"/>
  <c r="O1054" i="12" s="1"/>
  <c r="O1065" i="12" a="1"/>
  <c r="O1065" i="12" s="1"/>
  <c r="P1059" i="12" a="1"/>
  <c r="P1059" i="12" s="1"/>
  <c r="P1064" i="12" a="1"/>
  <c r="P1064" i="12" s="1"/>
  <c r="J1039" i="12" a="1"/>
  <c r="J1039" i="12" s="1"/>
  <c r="R1038" i="12" a="1"/>
  <c r="R1038" i="12" s="1"/>
  <c r="R1039" i="12" a="1"/>
  <c r="R1039" i="12" s="1"/>
  <c r="Q1039" i="12" a="1"/>
  <c r="Q1039" i="12" s="1"/>
  <c r="O1039" i="12" a="1"/>
  <c r="O1039" i="12" s="1"/>
  <c r="G1039" i="12" a="1"/>
  <c r="G1039" i="12" s="1"/>
  <c r="N1036" i="12" a="1"/>
  <c r="N1036" i="12" s="1"/>
  <c r="Q1067" i="12" a="1"/>
  <c r="Q1067" i="12" s="1"/>
  <c r="N1045" i="12" a="1"/>
  <c r="N1045" i="12" s="1"/>
  <c r="N1060" i="12" a="1"/>
  <c r="N1060" i="12" s="1"/>
  <c r="I1035" i="12" a="1"/>
  <c r="I1035" i="12" s="1"/>
  <c r="R1035" i="12" a="1"/>
  <c r="R1035" i="12" s="1"/>
  <c r="J1061" i="12" a="1"/>
  <c r="J1061" i="12" s="1"/>
  <c r="G1035" i="12" a="1"/>
  <c r="G1035" i="12" s="1"/>
  <c r="P1036" i="12" a="1"/>
  <c r="P1036" i="12" s="1"/>
  <c r="Q1062" i="12" a="1"/>
  <c r="Q1062" i="12" s="1"/>
  <c r="Q1077" i="12" a="1"/>
  <c r="Q1077" i="12" s="1"/>
  <c r="Q1063" i="12" a="1"/>
  <c r="Q1063" i="12" s="1"/>
  <c r="N1055" i="12" a="1"/>
  <c r="N1055" i="12" s="1"/>
  <c r="N1062" i="12" a="1"/>
  <c r="N1062" i="12" s="1"/>
  <c r="N1061" i="12" a="1"/>
  <c r="N1061" i="12" s="1"/>
  <c r="J1043" i="12" a="1"/>
  <c r="J1043" i="12" s="1"/>
  <c r="B1054" i="12" a="1"/>
  <c r="B1054" i="12" s="1"/>
  <c r="M1055" i="12" a="1"/>
  <c r="M1055" i="12" s="1"/>
  <c r="M1063" i="12" a="1"/>
  <c r="M1063" i="12" s="1"/>
  <c r="M1056" i="12" a="1"/>
  <c r="M1056" i="12" s="1"/>
  <c r="M1062" i="12" a="1"/>
  <c r="M1062" i="12" s="1"/>
  <c r="K1069" i="12" a="1"/>
  <c r="K1069" i="12" s="1"/>
  <c r="I1076" i="12" a="1"/>
  <c r="I1076" i="12" s="1"/>
  <c r="I1069" i="12" a="1"/>
  <c r="I1069" i="12" s="1"/>
  <c r="I1036" i="12" a="1"/>
  <c r="I1036" i="12" s="1"/>
  <c r="L959" i="12"/>
  <c r="S1061" i="12" a="1"/>
  <c r="S1061" i="12" s="1"/>
  <c r="L1055" i="12" a="1"/>
  <c r="L1055" i="12" s="1"/>
  <c r="L1061" i="12" a="1"/>
  <c r="L1061" i="12" s="1"/>
  <c r="J1060" i="12" a="1"/>
  <c r="J1060" i="12" s="1"/>
  <c r="N1057" i="12" a="1"/>
  <c r="N1057" i="12" s="1"/>
  <c r="N1058" i="12" a="1"/>
  <c r="N1058" i="12" s="1"/>
  <c r="O1042" i="12" a="1"/>
  <c r="O1042" i="12" s="1"/>
  <c r="O1046" i="12" a="1"/>
  <c r="O1046" i="12" s="1"/>
  <c r="T1044" i="12" a="1"/>
  <c r="T1044" i="12" s="1"/>
  <c r="T1062" i="12" a="1"/>
  <c r="T1062" i="12" s="1"/>
  <c r="N1041" i="12" a="1"/>
  <c r="N1041" i="12" s="1"/>
  <c r="N1054" i="12" a="1"/>
  <c r="N1054" i="12" s="1"/>
  <c r="N1056" i="12" a="1"/>
  <c r="N1056" i="12" s="1"/>
  <c r="M1069" i="12" a="1"/>
  <c r="M1069" i="12" s="1"/>
  <c r="N1075" i="12" a="1"/>
  <c r="N1075" i="12" s="1"/>
  <c r="T1076" i="12" a="1"/>
  <c r="T1076" i="12" s="1"/>
  <c r="M1340" i="12"/>
  <c r="M1042" i="12" a="1"/>
  <c r="M1042" i="12" s="1"/>
  <c r="M1041" i="12" a="1"/>
  <c r="M1041" i="12" s="1"/>
  <c r="L1048" i="12" a="1"/>
  <c r="L1048" i="12" s="1"/>
  <c r="L1046" i="12" a="1"/>
  <c r="L1046" i="12" s="1"/>
  <c r="J1036" i="12" a="1"/>
  <c r="J1036" i="12" s="1"/>
  <c r="G1064" i="12" a="1"/>
  <c r="G1064" i="12" s="1"/>
  <c r="B1045" i="12" a="1"/>
  <c r="B1045" i="12" s="1"/>
  <c r="B1048" i="12" a="1"/>
  <c r="B1048" i="12" s="1"/>
  <c r="P680" i="11"/>
  <c r="V675" i="11" s="1"/>
  <c r="W675" i="11" s="1"/>
  <c r="P683" i="11" s="1"/>
  <c r="P684" i="11" s="1"/>
  <c r="AE24" i="3" s="1"/>
  <c r="G1038" i="12" a="1"/>
  <c r="G1038" i="12" s="1"/>
  <c r="G1057" i="12" a="1"/>
  <c r="G1057" i="12" s="1"/>
  <c r="U674" i="11"/>
  <c r="Q680" i="11"/>
  <c r="V676" i="11" s="1"/>
  <c r="W676" i="11" s="1"/>
  <c r="Q683" i="11" s="1"/>
  <c r="Q684" i="11" s="1"/>
  <c r="AG24" i="3" s="1"/>
  <c r="I680" i="11"/>
  <c r="V668" i="11" s="1"/>
  <c r="W668" i="11" s="1"/>
  <c r="I683" i="11" s="1"/>
  <c r="I684" i="11" s="1"/>
  <c r="Q24" i="3" s="1"/>
  <c r="N680" i="11"/>
  <c r="V673" i="11" s="1"/>
  <c r="W673" i="11" s="1"/>
  <c r="N683" i="11" s="1"/>
  <c r="N684" i="11" s="1"/>
  <c r="AA24" i="3" s="1"/>
  <c r="L680" i="11"/>
  <c r="V671" i="11" s="1"/>
  <c r="W671" i="11" s="1"/>
  <c r="L683" i="11" s="1"/>
  <c r="L684" i="11" s="1"/>
  <c r="W24" i="3" s="1"/>
  <c r="M680" i="11"/>
  <c r="V672" i="11" s="1"/>
  <c r="W672" i="11" s="1"/>
  <c r="M683" i="11" s="1"/>
  <c r="M684" i="11" s="1"/>
  <c r="A671" i="12"/>
  <c r="A774" i="12" s="1"/>
  <c r="A880" i="12" s="1"/>
  <c r="A983" i="12" s="1"/>
  <c r="A1086" i="12" s="1"/>
  <c r="A1189" i="12" s="1"/>
  <c r="A1292" i="12" s="1"/>
  <c r="A1395" i="12" s="1"/>
  <c r="A1498" i="12" s="1"/>
  <c r="A1601" i="12" s="1"/>
  <c r="A1704" i="12" s="1"/>
  <c r="A1807" i="12" s="1"/>
  <c r="A569" i="12"/>
  <c r="E1059" i="12" a="1"/>
  <c r="E1059" i="12" s="1"/>
  <c r="J1054" i="12" a="1"/>
  <c r="J1054" i="12" s="1"/>
  <c r="J1038" i="12" a="1"/>
  <c r="J1038" i="12" s="1"/>
  <c r="O1038" i="12" a="1"/>
  <c r="O1038" i="12" s="1"/>
  <c r="BS105" i="11" a="1"/>
  <c r="BS105" i="11" s="1"/>
  <c r="BP101" i="11" a="1"/>
  <c r="BP101" i="11" s="1"/>
  <c r="BR90" i="11" a="1"/>
  <c r="BR90" i="11" s="1"/>
  <c r="AT97" i="11" a="1"/>
  <c r="AT97" i="11" s="1"/>
  <c r="AP91" i="11" a="1"/>
  <c r="AP91" i="11" s="1"/>
  <c r="BL95" i="11" a="1"/>
  <c r="BL95" i="11" s="1"/>
  <c r="BO91" i="11" a="1"/>
  <c r="BO91" i="11" s="1"/>
  <c r="BR88" i="11" a="1"/>
  <c r="BR88" i="11" s="1"/>
  <c r="BJ76" i="11" a="1"/>
  <c r="BJ76" i="11" s="1"/>
  <c r="BL82" i="11" a="1"/>
  <c r="BL82" i="11" s="1"/>
  <c r="BN82" i="11" a="1"/>
  <c r="BN82" i="11" s="1"/>
  <c r="BO99" i="11" a="1"/>
  <c r="BO99" i="11" s="1"/>
  <c r="BS95" i="11" a="1"/>
  <c r="BS95" i="11" s="1"/>
  <c r="BC84" i="11" a="1"/>
  <c r="BC84" i="11" s="1"/>
  <c r="BO89" i="11" a="1"/>
  <c r="BO89" i="11" s="1"/>
  <c r="BO80" i="11" a="1"/>
  <c r="BO80" i="11" s="1"/>
  <c r="BR73" i="11" a="1"/>
  <c r="BR73" i="11" s="1"/>
  <c r="BT75" i="11" a="1"/>
  <c r="BT75" i="11" s="1"/>
  <c r="BK74" i="11" a="1"/>
  <c r="BK74" i="11" s="1"/>
  <c r="BI106" i="11" a="1"/>
  <c r="BI106" i="11" s="1"/>
  <c r="BP69" i="11" a="1"/>
  <c r="BP69" i="11" s="1"/>
  <c r="BK67" i="11" a="1"/>
  <c r="BK67" i="11" s="1"/>
  <c r="BN107" i="11" a="1"/>
  <c r="BN107" i="11" s="1"/>
  <c r="BG104" i="11" a="1"/>
  <c r="BG104" i="11" s="1"/>
  <c r="AX103" i="11" a="1"/>
  <c r="AX103" i="11" s="1"/>
  <c r="BH102" i="11" a="1"/>
  <c r="BH102" i="11" s="1"/>
  <c r="BN99" i="11" a="1"/>
  <c r="BN99" i="11" s="1"/>
  <c r="BP107" i="11" a="1"/>
  <c r="BP107" i="11" s="1"/>
  <c r="AP103" i="11" a="1"/>
  <c r="AP103" i="11" s="1"/>
  <c r="AR90" i="11" a="1"/>
  <c r="AR90" i="11" s="1"/>
  <c r="BB76" i="11" a="1"/>
  <c r="BB76" i="11" s="1"/>
  <c r="BA99" i="11" a="1"/>
  <c r="BA99" i="11" s="1"/>
  <c r="BO90" i="11" a="1"/>
  <c r="BO90" i="11" s="1"/>
  <c r="BP72" i="11" a="1"/>
  <c r="BP72" i="11" s="1"/>
  <c r="BN106" i="11" a="1"/>
  <c r="BN106" i="11" s="1"/>
  <c r="BR89" i="11" a="1"/>
  <c r="BR89" i="11" s="1"/>
  <c r="BP81" i="11" a="1"/>
  <c r="BP81" i="11" s="1"/>
  <c r="BT67" i="11" a="1"/>
  <c r="BT67" i="11" s="1"/>
  <c r="BR106" i="11" a="1"/>
  <c r="BR106" i="11" s="1"/>
  <c r="BJ88" i="11" a="1"/>
  <c r="BJ88" i="11" s="1"/>
  <c r="BQ98" i="11" a="1"/>
  <c r="BQ98" i="11" s="1"/>
  <c r="AF99" i="11" a="1"/>
  <c r="AF99" i="11" s="1"/>
  <c r="AR102" i="11" a="1"/>
  <c r="AR102" i="11" s="1"/>
  <c r="AX95" i="11" a="1"/>
  <c r="AX95" i="11" s="1"/>
  <c r="AT89" i="11" a="1"/>
  <c r="AT89" i="11" s="1"/>
  <c r="BE82" i="11" a="1"/>
  <c r="BE82" i="11" s="1"/>
  <c r="BM85" i="11" a="1"/>
  <c r="BM85" i="11" s="1"/>
  <c r="BS78" i="11" a="1"/>
  <c r="BS78" i="11" s="1"/>
  <c r="BO72" i="11" a="1"/>
  <c r="BO72" i="11" s="1"/>
  <c r="BA107" i="11" a="1"/>
  <c r="BA107" i="11" s="1"/>
  <c r="BJ100" i="11" a="1"/>
  <c r="BJ100" i="11" s="1"/>
  <c r="BM104" i="11" a="1"/>
  <c r="BM104" i="11" s="1"/>
  <c r="BS97" i="11" a="1"/>
  <c r="BS97" i="11" s="1"/>
  <c r="BM89" i="11" a="1"/>
  <c r="BM89" i="11" s="1"/>
  <c r="BL80" i="11" a="1"/>
  <c r="BL80" i="11" s="1"/>
  <c r="BP71" i="11" a="1"/>
  <c r="BP71" i="11" s="1"/>
  <c r="BE104" i="11" a="1"/>
  <c r="BE104" i="11" s="1"/>
  <c r="BN105" i="11" a="1"/>
  <c r="BN105" i="11" s="1"/>
  <c r="BL97" i="11" a="1"/>
  <c r="BL97" i="11" s="1"/>
  <c r="BP88" i="11" a="1"/>
  <c r="BP88" i="11" s="1"/>
  <c r="BM94" i="11" a="1"/>
  <c r="BM94" i="11" s="1"/>
  <c r="BD77" i="11" a="1"/>
  <c r="BD77" i="11" s="1"/>
  <c r="BR80" i="11" a="1"/>
  <c r="BR80" i="11" s="1"/>
  <c r="BN74" i="11" a="1"/>
  <c r="BN74" i="11" s="1"/>
  <c r="BL67" i="11" a="1"/>
  <c r="BL67" i="11" s="1"/>
  <c r="BI102" i="11" a="1"/>
  <c r="BI102" i="11" s="1"/>
  <c r="BT105" i="11" a="1"/>
  <c r="BT105" i="11" s="1"/>
  <c r="BT99" i="11" a="1"/>
  <c r="BT99" i="11" s="1"/>
  <c r="BP93" i="11" a="1"/>
  <c r="BP93" i="11" s="1"/>
  <c r="AK88" i="11" a="1"/>
  <c r="AK88" i="11" s="1"/>
  <c r="AV96" i="11" a="1"/>
  <c r="AV96" i="11" s="1"/>
  <c r="BD83" i="11" a="1"/>
  <c r="BD83" i="11" s="1"/>
  <c r="BM73" i="11" a="1"/>
  <c r="BM73" i="11" s="1"/>
  <c r="BK105" i="11" a="1"/>
  <c r="BK105" i="11" s="1"/>
  <c r="BL81" i="11" a="1"/>
  <c r="BL81" i="11" s="1"/>
  <c r="BH105" i="11" a="1"/>
  <c r="BH105" i="11" s="1"/>
  <c r="BL98" i="11" a="1"/>
  <c r="BL98" i="11" s="1"/>
  <c r="BK95" i="11" a="1"/>
  <c r="BK95" i="11" s="1"/>
  <c r="BQ88" i="11" a="1"/>
  <c r="BQ88" i="11" s="1"/>
  <c r="BL75" i="11" a="1"/>
  <c r="BL75" i="11" s="1"/>
  <c r="BH103" i="11" a="1"/>
  <c r="BH103" i="11" s="1"/>
  <c r="BR100" i="11" a="1"/>
  <c r="BR100" i="11" s="1"/>
  <c r="BN94" i="11" a="1"/>
  <c r="BN94" i="11" s="1"/>
  <c r="AX107" i="11" a="1"/>
  <c r="AX107" i="11" s="1"/>
  <c r="AT101" i="11" a="1"/>
  <c r="AT101" i="11" s="1"/>
  <c r="AP95" i="11" a="1"/>
  <c r="AP95" i="11" s="1"/>
  <c r="AV88" i="11" a="1"/>
  <c r="AV88" i="11" s="1"/>
  <c r="BO84" i="11" a="1"/>
  <c r="BO84" i="11" s="1"/>
  <c r="BQ71" i="11" a="1"/>
  <c r="BQ71" i="11" s="1"/>
  <c r="BC107" i="11" a="1"/>
  <c r="BC107" i="11" s="1"/>
  <c r="BB100" i="11" a="1"/>
  <c r="BB100" i="11" s="1"/>
  <c r="BO103" i="11" a="1"/>
  <c r="BO103" i="11" s="1"/>
  <c r="BS96" i="11" a="1"/>
  <c r="BS96" i="11" s="1"/>
  <c r="BM88" i="11" a="1"/>
  <c r="BM88" i="11" s="1"/>
  <c r="BT78" i="11" a="1"/>
  <c r="BT78" i="11" s="1"/>
  <c r="BP70" i="11" a="1"/>
  <c r="BP70" i="11" s="1"/>
  <c r="BD103" i="11" a="1"/>
  <c r="BD103" i="11" s="1"/>
  <c r="BP104" i="11" a="1"/>
  <c r="BP104" i="11" s="1"/>
  <c r="BL96" i="11" a="1"/>
  <c r="BL96" i="11" s="1"/>
  <c r="BH74" i="11" a="1"/>
  <c r="BH74" i="11" s="1"/>
  <c r="BO93" i="11" a="1"/>
  <c r="BO93" i="11" s="1"/>
  <c r="BE76" i="11" a="1"/>
  <c r="BE76" i="11" s="1"/>
  <c r="BT79" i="11" a="1"/>
  <c r="BT79" i="11" s="1"/>
  <c r="BP73" i="11" a="1"/>
  <c r="BP73" i="11" s="1"/>
  <c r="BA98" i="11" a="1"/>
  <c r="BA98" i="11" s="1"/>
  <c r="BJ101" i="11" a="1"/>
  <c r="BJ101" i="11" s="1"/>
  <c r="BL105" i="11" a="1"/>
  <c r="BL105" i="11" s="1"/>
  <c r="BL99" i="11" a="1"/>
  <c r="BL99" i="11" s="1"/>
  <c r="BR92" i="11" a="1"/>
  <c r="BR92" i="11" s="1"/>
  <c r="BJ71" i="11" a="1"/>
  <c r="BJ71" i="11" s="1"/>
  <c r="BP100" i="11" a="1"/>
  <c r="BP100" i="11" s="1"/>
  <c r="BL107" i="11" a="1"/>
  <c r="BL107" i="11" s="1"/>
  <c r="AP107" i="11" a="1"/>
  <c r="AP107" i="11" s="1"/>
  <c r="AV100" i="11" a="1"/>
  <c r="AV100" i="11" s="1"/>
  <c r="AR94" i="11" a="1"/>
  <c r="AR94" i="11" s="1"/>
  <c r="AR88" i="11" a="1"/>
  <c r="AR88" i="11" s="1"/>
  <c r="BG80" i="11" a="1"/>
  <c r="BG80" i="11" s="1"/>
  <c r="BQ83" i="11" a="1"/>
  <c r="BQ83" i="11" s="1"/>
  <c r="BM77" i="11" a="1"/>
  <c r="BM77" i="11" s="1"/>
  <c r="BS70" i="11" a="1"/>
  <c r="BS70" i="11" s="1"/>
  <c r="BD106" i="11" a="1"/>
  <c r="BD106" i="11" s="1"/>
  <c r="BC99" i="11" a="1"/>
  <c r="BC99" i="11" s="1"/>
  <c r="BQ102" i="11" a="1"/>
  <c r="BQ102" i="11" s="1"/>
  <c r="BQ95" i="11" a="1"/>
  <c r="BQ95" i="11" s="1"/>
  <c r="BG76" i="11" a="1"/>
  <c r="BG76" i="11" s="1"/>
  <c r="BT77" i="11" a="1"/>
  <c r="BT77" i="11" s="1"/>
  <c r="BN69" i="11" a="1"/>
  <c r="BN69" i="11" s="1"/>
  <c r="BC102" i="11" a="1"/>
  <c r="BC102" i="11" s="1"/>
  <c r="BP103" i="11" a="1"/>
  <c r="BP103" i="11" s="1"/>
  <c r="BT94" i="11" a="1"/>
  <c r="BT94" i="11" s="1"/>
  <c r="AF96" i="11" a="1"/>
  <c r="AF96" i="11" s="1"/>
  <c r="BQ92" i="11" a="1"/>
  <c r="BQ92" i="11" s="1"/>
  <c r="BP85" i="11" a="1"/>
  <c r="BP85" i="11" s="1"/>
  <c r="BL79" i="11" a="1"/>
  <c r="BL79" i="11" s="1"/>
  <c r="BR72" i="11" a="1"/>
  <c r="BR72" i="11" s="1"/>
  <c r="BA106" i="11" a="1"/>
  <c r="BA106" i="11" s="1"/>
  <c r="BB101" i="11" a="1"/>
  <c r="BB101" i="11" s="1"/>
  <c r="BR104" i="11" a="1"/>
  <c r="BR104" i="11" s="1"/>
  <c r="BN98" i="11" a="1"/>
  <c r="BN98" i="11" s="1"/>
  <c r="BT91" i="11" a="1"/>
  <c r="BT91" i="11" s="1"/>
  <c r="BG91" i="11" a="1"/>
  <c r="BG91" i="11" s="1"/>
  <c r="BI101" i="11" a="1"/>
  <c r="BI101" i="11" s="1"/>
  <c r="AR106" i="11" a="1"/>
  <c r="AR106" i="11" s="1"/>
  <c r="AX99" i="11" a="1"/>
  <c r="AX99" i="11" s="1"/>
  <c r="AT93" i="11" a="1"/>
  <c r="AT93" i="11" s="1"/>
  <c r="BA78" i="11" a="1"/>
  <c r="BA78" i="11" s="1"/>
  <c r="BH79" i="11" a="1"/>
  <c r="BH79" i="11" s="1"/>
  <c r="BS82" i="11" a="1"/>
  <c r="BS82" i="11" s="1"/>
  <c r="BO76" i="11" a="1"/>
  <c r="BO76" i="11" s="1"/>
  <c r="BK70" i="11" a="1"/>
  <c r="BK70" i="11" s="1"/>
  <c r="BE105" i="11" a="1"/>
  <c r="BE105" i="11" s="1"/>
  <c r="BD98" i="11" a="1"/>
  <c r="BD98" i="11" s="1"/>
  <c r="BS101" i="11" a="1"/>
  <c r="BS101" i="11" s="1"/>
  <c r="BQ94" i="11" a="1"/>
  <c r="BQ94" i="11" s="1"/>
  <c r="BN85" i="11" a="1"/>
  <c r="BN85" i="11" s="1"/>
  <c r="BT76" i="11" a="1"/>
  <c r="BT76" i="11" s="1"/>
  <c r="BP67" i="11" a="1"/>
  <c r="BP67" i="11" s="1"/>
  <c r="BI100" i="11" a="1"/>
  <c r="BI100" i="11" s="1"/>
  <c r="BP102" i="11" a="1"/>
  <c r="BP102" i="11" s="1"/>
  <c r="BT93" i="11" a="1"/>
  <c r="BT93" i="11" s="1"/>
  <c r="AG92" i="11" a="1"/>
  <c r="AG92" i="11" s="1"/>
  <c r="BS91" i="11" a="1"/>
  <c r="BS91" i="11" s="1"/>
  <c r="BR84" i="11" a="1"/>
  <c r="BR84" i="11" s="1"/>
  <c r="BN78" i="11" a="1"/>
  <c r="BN78" i="11" s="1"/>
  <c r="BT71" i="11" a="1"/>
  <c r="BT71" i="11" s="1"/>
  <c r="BD107" i="11" a="1"/>
  <c r="BD107" i="11" s="1"/>
  <c r="BC100" i="11" a="1"/>
  <c r="BC100" i="11" s="1"/>
  <c r="BT103" i="11" a="1"/>
  <c r="BT103" i="11" s="1"/>
  <c r="BP97" i="11" a="1"/>
  <c r="BP97" i="11" s="1"/>
  <c r="BL91" i="11" a="1"/>
  <c r="BL91" i="11" s="1"/>
  <c r="S1077" i="12" a="1"/>
  <c r="S1077" i="12" s="1"/>
  <c r="BK78" i="11" a="1"/>
  <c r="BK78" i="11" s="1"/>
  <c r="AT105" i="11" a="1"/>
  <c r="AT105" i="11" s="1"/>
  <c r="AP99" i="11" a="1"/>
  <c r="AP99" i="11" s="1"/>
  <c r="AV92" i="11" a="1"/>
  <c r="AV92" i="11" s="1"/>
  <c r="BJ85" i="11" a="1"/>
  <c r="BJ85" i="11" s="1"/>
  <c r="BI78" i="11" a="1"/>
  <c r="BI78" i="11" s="1"/>
  <c r="BK82" i="11" a="1"/>
  <c r="BK82" i="11" s="1"/>
  <c r="BQ75" i="11" a="1"/>
  <c r="BQ75" i="11" s="1"/>
  <c r="BM69" i="11" a="1"/>
  <c r="BM69" i="11" s="1"/>
  <c r="BF104" i="11" a="1"/>
  <c r="BF104" i="11" s="1"/>
  <c r="BO107" i="11" a="1"/>
  <c r="BO107" i="11" s="1"/>
  <c r="BK101" i="11" a="1"/>
  <c r="BK101" i="11" s="1"/>
  <c r="BN84" i="11" a="1"/>
  <c r="BN84" i="11" s="1"/>
  <c r="BR75" i="11" a="1"/>
  <c r="BR75" i="11" s="1"/>
  <c r="BL66" i="11" a="1"/>
  <c r="BL66" i="11" s="1"/>
  <c r="BH99" i="11" a="1"/>
  <c r="BH99" i="11" s="1"/>
  <c r="BN101" i="11" a="1"/>
  <c r="BN101" i="11" s="1"/>
  <c r="BT92" i="11" a="1"/>
  <c r="BT92" i="11" s="1"/>
  <c r="BO97" i="11" a="1"/>
  <c r="BO97" i="11" s="1"/>
  <c r="BK91" i="11" a="1"/>
  <c r="BK91" i="11" s="1"/>
  <c r="BT83" i="11" a="1"/>
  <c r="BT83" i="11" s="1"/>
  <c r="BP77" i="11" a="1"/>
  <c r="BP77" i="11" s="1"/>
  <c r="BL71" i="11" a="1"/>
  <c r="BL71" i="11" s="1"/>
  <c r="BE106" i="11" a="1"/>
  <c r="BE106" i="11" s="1"/>
  <c r="BD99" i="11" a="1"/>
  <c r="BD99" i="11" s="1"/>
  <c r="BL103" i="11" a="1"/>
  <c r="BL103" i="11" s="1"/>
  <c r="BR96" i="11" a="1"/>
  <c r="BR96" i="11" s="1"/>
  <c r="BN90" i="11" a="1"/>
  <c r="BN90" i="11" s="1"/>
  <c r="BQ79" i="11" a="1"/>
  <c r="BQ79" i="11" s="1"/>
  <c r="BF81" i="11" a="1"/>
  <c r="BF81" i="11" s="1"/>
  <c r="BQ93" i="11" a="1"/>
  <c r="BQ93" i="11" s="1"/>
  <c r="AV104" i="11" a="1"/>
  <c r="AV104" i="11" s="1"/>
  <c r="AR98" i="11" a="1"/>
  <c r="AR98" i="11" s="1"/>
  <c r="AX91" i="11" a="1"/>
  <c r="AX91" i="11" s="1"/>
  <c r="BB85" i="11" a="1"/>
  <c r="BB85" i="11" s="1"/>
  <c r="BJ77" i="11" a="1"/>
  <c r="BJ77" i="11" s="1"/>
  <c r="BM81" i="11" a="1"/>
  <c r="BM81" i="11" s="1"/>
  <c r="BS74" i="11" a="1"/>
  <c r="BS74" i="11" s="1"/>
  <c r="BS67" i="11" a="1"/>
  <c r="BS67" i="11" s="1"/>
  <c r="BG103" i="11" a="1"/>
  <c r="BG103" i="11" s="1"/>
  <c r="BQ106" i="11" a="1"/>
  <c r="BQ106" i="11" s="1"/>
  <c r="BM100" i="11" a="1"/>
  <c r="BM100" i="11" s="1"/>
  <c r="BO92" i="11" a="1"/>
  <c r="BO92" i="11" s="1"/>
  <c r="BN83" i="11" a="1"/>
  <c r="BN83" i="11" s="1"/>
  <c r="BR74" i="11" a="1"/>
  <c r="BR74" i="11" s="1"/>
  <c r="BJ107" i="11" a="1"/>
  <c r="BJ107" i="11" s="1"/>
  <c r="BG98" i="11" a="1"/>
  <c r="BG98" i="11" s="1"/>
  <c r="BN100" i="11" a="1"/>
  <c r="BN100" i="11" s="1"/>
  <c r="BR91" i="11" a="1"/>
  <c r="BR91" i="11" s="1"/>
  <c r="BQ96" i="11" a="1"/>
  <c r="BQ96" i="11" s="1"/>
  <c r="BM90" i="11" a="1"/>
  <c r="BM90" i="11" s="1"/>
  <c r="BL83" i="11" a="1"/>
  <c r="BL83" i="11" s="1"/>
  <c r="BR76" i="11" a="1"/>
  <c r="BR76" i="11" s="1"/>
  <c r="BN70" i="11" a="1"/>
  <c r="BN70" i="11" s="1"/>
  <c r="BF105" i="11" a="1"/>
  <c r="BF105" i="11" s="1"/>
  <c r="BE98" i="11" a="1"/>
  <c r="BE98" i="11" s="1"/>
  <c r="BN102" i="11" a="1"/>
  <c r="BN102" i="11" s="1"/>
  <c r="BT95" i="11" a="1"/>
  <c r="BT95" i="11" s="1"/>
  <c r="BP89" i="11" a="1"/>
  <c r="BP89" i="11" s="1"/>
  <c r="R1061" i="12" a="1"/>
  <c r="R1061" i="12" s="1"/>
  <c r="R1077" i="12" a="1"/>
  <c r="R1077" i="12" s="1"/>
  <c r="BL106" i="11" a="1"/>
  <c r="BL106" i="11" s="1"/>
  <c r="BR97" i="11" a="1"/>
  <c r="BR97" i="11" s="1"/>
  <c r="G1077" i="12" a="1"/>
  <c r="G1077" i="12" s="1"/>
  <c r="BF99" i="11" a="1"/>
  <c r="BF99" i="11" s="1"/>
  <c r="BP95" i="11" a="1"/>
  <c r="BP95" i="11" s="1"/>
  <c r="BP98" i="11" a="1"/>
  <c r="BP98" i="11" s="1"/>
  <c r="BL100" i="11" a="1"/>
  <c r="BL100" i="11" s="1"/>
  <c r="BN103" i="11" a="1"/>
  <c r="BN103" i="11" s="1"/>
  <c r="BL101" i="11" a="1"/>
  <c r="BL101" i="11" s="1"/>
  <c r="BT102" i="11" a="1"/>
  <c r="BT102" i="11" s="1"/>
  <c r="BP106" i="11" a="1"/>
  <c r="BP106" i="11" s="1"/>
  <c r="BL104" i="11" a="1"/>
  <c r="BL104" i="11" s="1"/>
  <c r="BB99" i="11" a="1"/>
  <c r="BB99" i="11" s="1"/>
  <c r="BG102" i="11" a="1"/>
  <c r="BG102" i="11" s="1"/>
  <c r="BE100" i="11" a="1"/>
  <c r="BE100" i="11" s="1"/>
  <c r="BE102" i="11" a="1"/>
  <c r="BE102" i="11" s="1"/>
  <c r="BJ105" i="11" a="1"/>
  <c r="BJ105" i="11" s="1"/>
  <c r="BT89" i="11" a="1"/>
  <c r="BT89" i="11" s="1"/>
  <c r="BF103" i="11" a="1"/>
  <c r="BF103" i="11" s="1"/>
  <c r="BD105" i="11" a="1"/>
  <c r="BD105" i="11" s="1"/>
  <c r="BR94" i="11" a="1"/>
  <c r="BR94" i="11" s="1"/>
  <c r="BP92" i="11" a="1"/>
  <c r="BP92" i="11" s="1"/>
  <c r="T1060" i="12" a="1"/>
  <c r="T1060" i="12" s="1"/>
  <c r="T1061" i="12" a="1"/>
  <c r="T1061" i="12" s="1"/>
  <c r="Q1069" i="12" a="1"/>
  <c r="Q1069" i="12" s="1"/>
  <c r="Q1061" i="12" a="1"/>
  <c r="Q1061" i="12" s="1"/>
  <c r="R1058" i="12" a="1"/>
  <c r="R1058" i="12" s="1"/>
  <c r="R1060" i="12" a="1"/>
  <c r="R1060" i="12" s="1"/>
  <c r="G1044" i="12" a="1"/>
  <c r="G1044" i="12" s="1"/>
  <c r="G1060" i="12" a="1"/>
  <c r="G1060" i="12" s="1"/>
  <c r="E1058" i="12" a="1"/>
  <c r="E1058" i="12" s="1"/>
  <c r="R1057" i="12" a="1"/>
  <c r="R1057" i="12" s="1"/>
  <c r="I1059" i="12" a="1"/>
  <c r="I1059" i="12" s="1"/>
  <c r="U665" i="11"/>
  <c r="U673" i="11"/>
  <c r="H680" i="11"/>
  <c r="V667" i="11" s="1"/>
  <c r="W667" i="11" s="1"/>
  <c r="H683" i="11" s="1"/>
  <c r="H684" i="11" s="1"/>
  <c r="F1064" i="12" a="1"/>
  <c r="F1064" i="12" s="1"/>
  <c r="U670" i="11"/>
  <c r="I1074" i="12" a="1"/>
  <c r="I1074" i="12" s="1"/>
  <c r="I1075" i="12" a="1"/>
  <c r="I1075" i="12" s="1"/>
  <c r="U677" i="11"/>
  <c r="K680" i="11"/>
  <c r="V670" i="11" s="1"/>
  <c r="W670" i="11" s="1"/>
  <c r="K683" i="11" s="1"/>
  <c r="K684" i="11" s="1"/>
  <c r="U24" i="3" s="1"/>
  <c r="G680" i="11"/>
  <c r="V666" i="11" s="1"/>
  <c r="W666" i="11" s="1"/>
  <c r="G683" i="11" s="1"/>
  <c r="G684" i="11" s="1"/>
  <c r="U666" i="11"/>
  <c r="U675" i="11"/>
  <c r="U672" i="11"/>
  <c r="T680" i="11"/>
  <c r="V679" i="11" s="1"/>
  <c r="W679" i="11" s="1"/>
  <c r="T683" i="11" s="1"/>
  <c r="T684" i="11" s="1"/>
  <c r="AM24" i="3" s="1"/>
  <c r="U668" i="11"/>
  <c r="U669" i="11"/>
  <c r="U667" i="11"/>
  <c r="U671" i="11"/>
  <c r="BA91" i="11" a="1"/>
  <c r="BA91" i="11" s="1"/>
  <c r="BR93" i="11" a="1"/>
  <c r="BR93" i="11" s="1"/>
  <c r="BR102" i="11" a="1"/>
  <c r="BR102" i="11" s="1"/>
  <c r="BB103" i="11" a="1"/>
  <c r="BB103" i="11" s="1"/>
  <c r="BP68" i="11" a="1"/>
  <c r="BP68" i="11" s="1"/>
  <c r="BP74" i="11" a="1"/>
  <c r="BP74" i="11" s="1"/>
  <c r="BN80" i="11" a="1"/>
  <c r="BN80" i="11" s="1"/>
  <c r="BT85" i="11" a="1"/>
  <c r="BT85" i="11" s="1"/>
  <c r="BM92" i="11" a="1"/>
  <c r="BM92" i="11" s="1"/>
  <c r="BK98" i="11" a="1"/>
  <c r="BK98" i="11" s="1"/>
  <c r="BM102" i="11" a="1"/>
  <c r="BM102" i="11" s="1"/>
  <c r="BO106" i="11" a="1"/>
  <c r="BO106" i="11" s="1"/>
  <c r="BC101" i="11" a="1"/>
  <c r="BC101" i="11" s="1"/>
  <c r="BI105" i="11" a="1"/>
  <c r="BI105" i="11" s="1"/>
  <c r="BQ67" i="11" a="1"/>
  <c r="BQ67" i="11" s="1"/>
  <c r="BQ72" i="11" a="1"/>
  <c r="BQ72" i="11" s="1"/>
  <c r="BS76" i="11" a="1"/>
  <c r="BS76" i="11" s="1"/>
  <c r="BK81" i="11" a="1"/>
  <c r="BK81" i="11" s="1"/>
  <c r="BO85" i="11" a="1"/>
  <c r="BO85" i="11" s="1"/>
  <c r="BC80" i="11" a="1"/>
  <c r="BC80" i="11" s="1"/>
  <c r="BI84" i="11" a="1"/>
  <c r="BI84" i="11" s="1"/>
  <c r="AV89" i="11" a="1"/>
  <c r="AV89" i="11" s="1"/>
  <c r="AX93" i="11" a="1"/>
  <c r="AX93" i="11" s="1"/>
  <c r="AP98" i="11" a="1"/>
  <c r="AP98" i="11" s="1"/>
  <c r="AT102" i="11" a="1"/>
  <c r="AT102" i="11" s="1"/>
  <c r="AV106" i="11" a="1"/>
  <c r="AV106" i="11" s="1"/>
  <c r="AF101" i="11" a="1"/>
  <c r="AF101" i="11" s="1"/>
  <c r="AM104" i="11" a="1"/>
  <c r="AM104" i="11" s="1"/>
  <c r="AE98" i="11" a="1"/>
  <c r="AE98" i="11" s="1"/>
  <c r="AJ89" i="11" a="1"/>
  <c r="AJ89" i="11" s="1"/>
  <c r="BB80" i="11" a="1"/>
  <c r="BB80" i="11" s="1"/>
  <c r="BG83" i="11" a="1"/>
  <c r="BG83" i="11" s="1"/>
  <c r="AO88" i="11" a="1"/>
  <c r="AO88" i="11" s="1"/>
  <c r="AW91" i="11" a="1"/>
  <c r="AW91" i="11" s="1"/>
  <c r="AO95" i="11" a="1"/>
  <c r="AO95" i="11" s="1"/>
  <c r="AQ98" i="11" a="1"/>
  <c r="AQ98" i="11" s="1"/>
  <c r="AS101" i="11" a="1"/>
  <c r="AS101" i="11" s="1"/>
  <c r="AU104" i="11" a="1"/>
  <c r="AU104" i="11" s="1"/>
  <c r="AW107" i="11" a="1"/>
  <c r="AW107" i="11" s="1"/>
  <c r="AK101" i="11" a="1"/>
  <c r="AK101" i="11" s="1"/>
  <c r="AI105" i="11" a="1"/>
  <c r="AI105" i="11" s="1"/>
  <c r="AF95" i="11" a="1"/>
  <c r="AF95" i="11" s="1"/>
  <c r="AL90" i="11" a="1"/>
  <c r="AL90" i="11" s="1"/>
  <c r="BC92" i="11" a="1"/>
  <c r="BC92" i="11" s="1"/>
  <c r="BG93" i="11" a="1"/>
  <c r="BG93" i="11" s="1"/>
  <c r="BH89" i="11" a="1"/>
  <c r="BH89" i="11" s="1"/>
  <c r="BI96" i="11" a="1"/>
  <c r="BI96" i="11" s="1"/>
  <c r="BJ70" i="11" a="1"/>
  <c r="BJ70" i="11" s="1"/>
  <c r="BG68" i="11" a="1"/>
  <c r="BG68" i="11" s="1"/>
  <c r="BD75" i="11" a="1"/>
  <c r="BD75" i="11" s="1"/>
  <c r="AK93" i="11" a="1"/>
  <c r="AK93" i="11" s="1"/>
  <c r="AE90" i="11" a="1"/>
  <c r="AE90" i="11" s="1"/>
  <c r="AH89" i="11" a="1"/>
  <c r="AH89" i="11" s="1"/>
  <c r="AJ88" i="11" a="1"/>
  <c r="AJ88" i="11" s="1"/>
  <c r="BF72" i="11" a="1"/>
  <c r="BF72" i="11" s="1"/>
  <c r="BH91" i="11" a="1"/>
  <c r="BH91" i="11" s="1"/>
  <c r="BF88" i="11" a="1"/>
  <c r="BF88" i="11" s="1"/>
  <c r="AG90" i="11" a="1"/>
  <c r="AG90" i="11" s="1"/>
  <c r="AE89" i="11" a="1"/>
  <c r="AE89" i="11" s="1"/>
  <c r="AG89" i="11" a="1"/>
  <c r="AG89" i="11" s="1"/>
  <c r="AE88" i="11" a="1"/>
  <c r="AE88" i="11" s="1"/>
  <c r="BK75" i="11" a="1"/>
  <c r="BK75" i="11" s="1"/>
  <c r="AS106" i="11" a="1"/>
  <c r="AS106" i="11" s="1"/>
  <c r="BL94" i="11" a="1"/>
  <c r="BL94" i="11" s="1"/>
  <c r="BR103" i="11" a="1"/>
  <c r="BR103" i="11" s="1"/>
  <c r="BJ103" i="11" a="1"/>
  <c r="BJ103" i="11" s="1"/>
  <c r="BL69" i="11" a="1"/>
  <c r="BL69" i="11" s="1"/>
  <c r="BT74" i="11" a="1"/>
  <c r="BT74" i="11" s="1"/>
  <c r="BP80" i="11" a="1"/>
  <c r="BP80" i="11" s="1"/>
  <c r="BC76" i="11" a="1"/>
  <c r="BC76" i="11" s="1"/>
  <c r="BS92" i="11" a="1"/>
  <c r="BS92" i="11" s="1"/>
  <c r="BM98" i="11" a="1"/>
  <c r="BM98" i="11" s="1"/>
  <c r="BO102" i="11" a="1"/>
  <c r="BO102" i="11" s="1"/>
  <c r="BS106" i="11" a="1"/>
  <c r="BS106" i="11" s="1"/>
  <c r="BE101" i="11" a="1"/>
  <c r="BE101" i="11" s="1"/>
  <c r="BB106" i="11" a="1"/>
  <c r="BB106" i="11" s="1"/>
  <c r="BO68" i="11" a="1"/>
  <c r="BO68" i="11" s="1"/>
  <c r="BS72" i="11" a="1"/>
  <c r="BS72" i="11" s="1"/>
  <c r="BK77" i="11" a="1"/>
  <c r="BK77" i="11" s="1"/>
  <c r="BO81" i="11" a="1"/>
  <c r="BO81" i="11" s="1"/>
  <c r="BQ85" i="11" a="1"/>
  <c r="BQ85" i="11" s="1"/>
  <c r="BE80" i="11" a="1"/>
  <c r="BE80" i="11" s="1"/>
  <c r="BD85" i="11" a="1"/>
  <c r="BD85" i="11" s="1"/>
  <c r="AX89" i="11" a="1"/>
  <c r="AX89" i="11" s="1"/>
  <c r="AP94" i="11" a="1"/>
  <c r="AP94" i="11" s="1"/>
  <c r="AT98" i="11" a="1"/>
  <c r="AT98" i="11" s="1"/>
  <c r="AV102" i="11" a="1"/>
  <c r="AV102" i="11" s="1"/>
  <c r="AX106" i="11" a="1"/>
  <c r="AX106" i="11" s="1"/>
  <c r="AH101" i="11" a="1"/>
  <c r="AH101" i="11" s="1"/>
  <c r="AF105" i="11" a="1"/>
  <c r="AF105" i="11" s="1"/>
  <c r="BI89" i="11" a="1"/>
  <c r="BI89" i="11" s="1"/>
  <c r="AH91" i="11" a="1"/>
  <c r="AH91" i="11" s="1"/>
  <c r="BD80" i="11" a="1"/>
  <c r="BD80" i="11" s="1"/>
  <c r="BI83" i="11" a="1"/>
  <c r="BI83" i="11" s="1"/>
  <c r="AW88" i="11" a="1"/>
  <c r="AW88" i="11" s="1"/>
  <c r="AO92" i="11" a="1"/>
  <c r="AO92" i="11" s="1"/>
  <c r="AQ95" i="11" a="1"/>
  <c r="AQ95" i="11" s="1"/>
  <c r="AS98" i="11" a="1"/>
  <c r="AS98" i="11" s="1"/>
  <c r="AU101" i="11" a="1"/>
  <c r="AU101" i="11" s="1"/>
  <c r="AW104" i="11" a="1"/>
  <c r="AW104" i="11" s="1"/>
  <c r="AF98" i="11" a="1"/>
  <c r="AF98" i="11" s="1"/>
  <c r="AM101" i="11" a="1"/>
  <c r="AM101" i="11" s="1"/>
  <c r="AK105" i="11" a="1"/>
  <c r="AK105" i="11" s="1"/>
  <c r="AI90" i="11" a="1"/>
  <c r="AI90" i="11" s="1"/>
  <c r="AL97" i="11" a="1"/>
  <c r="AL97" i="11" s="1"/>
  <c r="AN88" i="11" a="1"/>
  <c r="AN88" i="11" s="1"/>
  <c r="BE90" i="11" a="1"/>
  <c r="BE90" i="11" s="1"/>
  <c r="BB94" i="11" a="1"/>
  <c r="BB94" i="11" s="1"/>
  <c r="BC90" i="11" a="1"/>
  <c r="BC90" i="11" s="1"/>
  <c r="BD97" i="11" a="1"/>
  <c r="BD97" i="11" s="1"/>
  <c r="BE71" i="11" a="1"/>
  <c r="BE71" i="11" s="1"/>
  <c r="BB69" i="11" a="1"/>
  <c r="BB69" i="11" s="1"/>
  <c r="BH75" i="11" a="1"/>
  <c r="BH75" i="11" s="1"/>
  <c r="AF94" i="11" a="1"/>
  <c r="AF94" i="11" s="1"/>
  <c r="AM88" i="11" a="1"/>
  <c r="AM88" i="11" s="1"/>
  <c r="BA68" i="11" a="1"/>
  <c r="BA68" i="11" s="1"/>
  <c r="BG71" i="11" a="1"/>
  <c r="BG71" i="11" s="1"/>
  <c r="BI90" i="11" a="1"/>
  <c r="BI90" i="11" s="1"/>
  <c r="BE66" i="11" a="1"/>
  <c r="BE66" i="11" s="1"/>
  <c r="BL90" i="11" a="1"/>
  <c r="BL90" i="11" s="1"/>
  <c r="BT68" i="11" a="1"/>
  <c r="BT68" i="11" s="1"/>
  <c r="BN95" i="11" a="1"/>
  <c r="BN95" i="11" s="1"/>
  <c r="BN104" i="11" a="1"/>
  <c r="BN104" i="11" s="1"/>
  <c r="BC104" i="11" a="1"/>
  <c r="BC104" i="11" s="1"/>
  <c r="BR69" i="11" a="1"/>
  <c r="BR69" i="11" s="1"/>
  <c r="BN75" i="11" a="1"/>
  <c r="BN75" i="11" s="1"/>
  <c r="BT80" i="11" a="1"/>
  <c r="BT80" i="11" s="1"/>
  <c r="BI76" i="11" a="1"/>
  <c r="BI76" i="11" s="1"/>
  <c r="BK93" i="11" a="1"/>
  <c r="BK93" i="11" s="1"/>
  <c r="BO98" i="11" a="1"/>
  <c r="BO98" i="11" s="1"/>
  <c r="BS102" i="11" a="1"/>
  <c r="BS102" i="11" s="1"/>
  <c r="BK107" i="11" a="1"/>
  <c r="BK107" i="11" s="1"/>
  <c r="BG101" i="11" a="1"/>
  <c r="BG101" i="11" s="1"/>
  <c r="BF106" i="11" a="1"/>
  <c r="BF106" i="11" s="1"/>
  <c r="BS68" i="11" a="1"/>
  <c r="BS68" i="11" s="1"/>
  <c r="BK73" i="11" a="1"/>
  <c r="BK73" i="11" s="1"/>
  <c r="BO77" i="11" a="1"/>
  <c r="BO77" i="11" s="1"/>
  <c r="BQ81" i="11" a="1"/>
  <c r="BQ81" i="11" s="1"/>
  <c r="BS85" i="11" a="1"/>
  <c r="BS85" i="11" s="1"/>
  <c r="BI80" i="11" a="1"/>
  <c r="BI80" i="11" s="1"/>
  <c r="BF85" i="11" a="1"/>
  <c r="BF85" i="11" s="1"/>
  <c r="AP90" i="11" a="1"/>
  <c r="AP90" i="11" s="1"/>
  <c r="AT94" i="11" a="1"/>
  <c r="AT94" i="11" s="1"/>
  <c r="AV98" i="11" a="1"/>
  <c r="AV98" i="11" s="1"/>
  <c r="AX102" i="11" a="1"/>
  <c r="AX102" i="11" s="1"/>
  <c r="AR107" i="11" a="1"/>
  <c r="AR107" i="11" s="1"/>
  <c r="AJ101" i="11" a="1"/>
  <c r="AJ101" i="11" s="1"/>
  <c r="AH105" i="11" a="1"/>
  <c r="AH105" i="11" s="1"/>
  <c r="BE93" i="11" a="1"/>
  <c r="BE93" i="11" s="1"/>
  <c r="AH93" i="11" a="1"/>
  <c r="AH93" i="11" s="1"/>
  <c r="BF80" i="11" a="1"/>
  <c r="BF80" i="11" s="1"/>
  <c r="BB84" i="11" a="1"/>
  <c r="BB84" i="11" s="1"/>
  <c r="AO89" i="11" a="1"/>
  <c r="AO89" i="11" s="1"/>
  <c r="AQ92" i="11" a="1"/>
  <c r="AQ92" i="11" s="1"/>
  <c r="AS95" i="11" a="1"/>
  <c r="AS95" i="11" s="1"/>
  <c r="AU98" i="11" a="1"/>
  <c r="AU98" i="11" s="1"/>
  <c r="AW101" i="11" a="1"/>
  <c r="AW101" i="11" s="1"/>
  <c r="AO105" i="11" a="1"/>
  <c r="AO105" i="11" s="1"/>
  <c r="AH98" i="11" a="1"/>
  <c r="AH98" i="11" s="1"/>
  <c r="AF102" i="11" a="1"/>
  <c r="AF102" i="11" s="1"/>
  <c r="AM105" i="11" a="1"/>
  <c r="AM105" i="11" s="1"/>
  <c r="AM97" i="11" a="1"/>
  <c r="AM97" i="11" s="1"/>
  <c r="AN95" i="11" a="1"/>
  <c r="AN95" i="11" s="1"/>
  <c r="BA72" i="11" a="1"/>
  <c r="BA72" i="11" s="1"/>
  <c r="BG88" i="11" a="1"/>
  <c r="BG88" i="11" s="1"/>
  <c r="BF94" i="11" a="1"/>
  <c r="BF94" i="11" s="1"/>
  <c r="BG90" i="11" a="1"/>
  <c r="BG90" i="11" s="1"/>
  <c r="BH97" i="11" a="1"/>
  <c r="BH97" i="11" s="1"/>
  <c r="BI71" i="11" a="1"/>
  <c r="BI71" i="11" s="1"/>
  <c r="BF69" i="11" a="1"/>
  <c r="BF69" i="11" s="1"/>
  <c r="BA74" i="11" a="1"/>
  <c r="BA74" i="11" s="1"/>
  <c r="AJ94" i="11" a="1"/>
  <c r="AJ94" i="11" s="1"/>
  <c r="AI88" i="11" a="1"/>
  <c r="AI88" i="11" s="1"/>
  <c r="BJ75" i="11" a="1"/>
  <c r="BJ75" i="11" s="1"/>
  <c r="BH70" i="11" a="1"/>
  <c r="BH70" i="11" s="1"/>
  <c r="BJ89" i="11" a="1"/>
  <c r="BJ89" i="11" s="1"/>
  <c r="BC68" i="11" a="1"/>
  <c r="BC68" i="11" s="1"/>
  <c r="AE94" i="11" a="1"/>
  <c r="AE94" i="11" s="1"/>
  <c r="BD68" i="11" a="1"/>
  <c r="BD68" i="11" s="1"/>
  <c r="BA104" i="11" a="1"/>
  <c r="BA104" i="11" s="1"/>
  <c r="BS89" i="11" a="1"/>
  <c r="BS89" i="11" s="1"/>
  <c r="BO100" i="11" a="1"/>
  <c r="BO100" i="11" s="1"/>
  <c r="BJ98" i="11" a="1"/>
  <c r="BJ98" i="11" s="1"/>
  <c r="BQ70" i="11" a="1"/>
  <c r="BQ70" i="11" s="1"/>
  <c r="BC78" i="11" a="1"/>
  <c r="BC78" i="11" s="1"/>
  <c r="AR96" i="11" a="1"/>
  <c r="AR96" i="11" s="1"/>
  <c r="AH103" i="11" a="1"/>
  <c r="AH103" i="11" s="1"/>
  <c r="BF78" i="11" a="1"/>
  <c r="BF78" i="11" s="1"/>
  <c r="AS90" i="11" a="1"/>
  <c r="AS90" i="11" s="1"/>
  <c r="AQ103" i="11" a="1"/>
  <c r="AQ103" i="11" s="1"/>
  <c r="BB88" i="11" a="1"/>
  <c r="BB88" i="11" s="1"/>
  <c r="AG88" i="11" a="1"/>
  <c r="AG88" i="11" s="1"/>
  <c r="BE67" i="11" a="1"/>
  <c r="BE67" i="11" s="1"/>
  <c r="AJ90" i="11" a="1"/>
  <c r="AJ90" i="11" s="1"/>
  <c r="BH69" i="11" a="1"/>
  <c r="BH69" i="11" s="1"/>
  <c r="AG102" i="11" a="1"/>
  <c r="AG102" i="11" s="1"/>
  <c r="BP90" i="11" a="1"/>
  <c r="BP90" i="11" s="1"/>
  <c r="BA102" i="11" a="1"/>
  <c r="BA102" i="11" s="1"/>
  <c r="BN72" i="11" a="1"/>
  <c r="BN72" i="11" s="1"/>
  <c r="BL78" i="11" a="1"/>
  <c r="BL78" i="11" s="1"/>
  <c r="BK96" i="11" a="1"/>
  <c r="BK96" i="11" s="1"/>
  <c r="BS104" i="11" a="1"/>
  <c r="BS104" i="11" s="1"/>
  <c r="BA101" i="11" a="1"/>
  <c r="BA101" i="11" s="1"/>
  <c r="BM75" i="11" a="1"/>
  <c r="BM75" i="11" s="1"/>
  <c r="BS83" i="11" a="1"/>
  <c r="BS83" i="11" s="1"/>
  <c r="AE92" i="11" a="1"/>
  <c r="AE92" i="11" s="1"/>
  <c r="BR95" i="11" a="1"/>
  <c r="BR95" i="11" s="1"/>
  <c r="BT104" i="11" a="1"/>
  <c r="BT104" i="11" s="1"/>
  <c r="BI104" i="11" a="1"/>
  <c r="BI104" i="11" s="1"/>
  <c r="BT69" i="11" a="1"/>
  <c r="BT69" i="11" s="1"/>
  <c r="BP75" i="11" a="1"/>
  <c r="BP75" i="11" s="1"/>
  <c r="BN81" i="11" a="1"/>
  <c r="BN81" i="11" s="1"/>
  <c r="BB77" i="11" a="1"/>
  <c r="BB77" i="11" s="1"/>
  <c r="BM93" i="11" a="1"/>
  <c r="BM93" i="11" s="1"/>
  <c r="BS98" i="11" a="1"/>
  <c r="BS98" i="11" s="1"/>
  <c r="BK103" i="11" a="1"/>
  <c r="BK103" i="11" s="1"/>
  <c r="BM107" i="11" a="1"/>
  <c r="BM107" i="11" s="1"/>
  <c r="BB102" i="11" a="1"/>
  <c r="BB102" i="11" s="1"/>
  <c r="BH106" i="11" a="1"/>
  <c r="BH106" i="11" s="1"/>
  <c r="BK69" i="11" a="1"/>
  <c r="BK69" i="11" s="1"/>
  <c r="BO73" i="11" a="1"/>
  <c r="BO73" i="11" s="1"/>
  <c r="BQ77" i="11" a="1"/>
  <c r="BQ77" i="11" s="1"/>
  <c r="BS81" i="11" a="1"/>
  <c r="BS81" i="11" s="1"/>
  <c r="BD76" i="11" a="1"/>
  <c r="BD76" i="11" s="1"/>
  <c r="BB81" i="11" a="1"/>
  <c r="BB81" i="11" s="1"/>
  <c r="BH85" i="11" a="1"/>
  <c r="BH85" i="11" s="1"/>
  <c r="AT90" i="11" a="1"/>
  <c r="AT90" i="11" s="1"/>
  <c r="AV94" i="11" a="1"/>
  <c r="AV94" i="11" s="1"/>
  <c r="AX98" i="11" a="1"/>
  <c r="AX98" i="11" s="1"/>
  <c r="AR103" i="11" a="1"/>
  <c r="AR103" i="11" s="1"/>
  <c r="AT107" i="11" a="1"/>
  <c r="AT107" i="11" s="1"/>
  <c r="AL101" i="11" a="1"/>
  <c r="AL101" i="11" s="1"/>
  <c r="AJ105" i="11" a="1"/>
  <c r="AJ105" i="11" s="1"/>
  <c r="BJ96" i="11" a="1"/>
  <c r="BJ96" i="11" s="1"/>
  <c r="AM96" i="11" a="1"/>
  <c r="AM96" i="11" s="1"/>
  <c r="BH80" i="11" a="1"/>
  <c r="BH80" i="11" s="1"/>
  <c r="BD84" i="11" a="1"/>
  <c r="BD84" i="11" s="1"/>
  <c r="AQ89" i="11" a="1"/>
  <c r="AQ89" i="11" s="1"/>
  <c r="AS92" i="11" a="1"/>
  <c r="AS92" i="11" s="1"/>
  <c r="AU95" i="11" a="1"/>
  <c r="AU95" i="11" s="1"/>
  <c r="AW98" i="11" a="1"/>
  <c r="AW98" i="11" s="1"/>
  <c r="AO102" i="11" a="1"/>
  <c r="AO102" i="11" s="1"/>
  <c r="AQ105" i="11" a="1"/>
  <c r="AQ105" i="11" s="1"/>
  <c r="AJ98" i="11" a="1"/>
  <c r="AJ98" i="11" s="1"/>
  <c r="AH102" i="11" a="1"/>
  <c r="AH102" i="11" s="1"/>
  <c r="AF106" i="11" a="1"/>
  <c r="AF106" i="11" s="1"/>
  <c r="AI93" i="11" a="1"/>
  <c r="AI93" i="11" s="1"/>
  <c r="AG94" i="11" a="1"/>
  <c r="AG94" i="11" s="1"/>
  <c r="BG74" i="11" a="1"/>
  <c r="BG74" i="11" s="1"/>
  <c r="BI97" i="11" a="1"/>
  <c r="BI97" i="11" s="1"/>
  <c r="BJ94" i="11" a="1"/>
  <c r="BJ94" i="11" s="1"/>
  <c r="BB91" i="11" a="1"/>
  <c r="BB91" i="11" s="1"/>
  <c r="BA96" i="11" a="1"/>
  <c r="BA96" i="11" s="1"/>
  <c r="BD72" i="11" a="1"/>
  <c r="BD72" i="11" s="1"/>
  <c r="BJ69" i="11" a="1"/>
  <c r="BJ69" i="11" s="1"/>
  <c r="BA70" i="11" a="1"/>
  <c r="BA70" i="11" s="1"/>
  <c r="AN94" i="11" a="1"/>
  <c r="AN94" i="11" s="1"/>
  <c r="AE96" i="11" a="1"/>
  <c r="AE96" i="11" s="1"/>
  <c r="AE93" i="11" a="1"/>
  <c r="AE93" i="11" s="1"/>
  <c r="BB75" i="11" a="1"/>
  <c r="BB75" i="11" s="1"/>
  <c r="BI69" i="11" a="1"/>
  <c r="BI69" i="11" s="1"/>
  <c r="BB89" i="11" a="1"/>
  <c r="BB89" i="11" s="1"/>
  <c r="BP83" i="11" a="1"/>
  <c r="BP83" i="11" s="1"/>
  <c r="BQ104" i="11" a="1"/>
  <c r="BQ104" i="11" s="1"/>
  <c r="BA103" i="11" a="1"/>
  <c r="BA103" i="11" s="1"/>
  <c r="BO83" i="11" a="1"/>
  <c r="BO83" i="11" s="1"/>
  <c r="AP92" i="11" a="1"/>
  <c r="AP92" i="11" s="1"/>
  <c r="AJ99" i="11" a="1"/>
  <c r="AJ99" i="11" s="1"/>
  <c r="BA71" i="11" a="1"/>
  <c r="BA71" i="11" s="1"/>
  <c r="BG85" i="11" a="1"/>
  <c r="BG85" i="11" s="1"/>
  <c r="AO100" i="11" a="1"/>
  <c r="AO100" i="11" s="1"/>
  <c r="AI107" i="11" a="1"/>
  <c r="AI107" i="11" s="1"/>
  <c r="BI73" i="11" a="1"/>
  <c r="BI73" i="11" s="1"/>
  <c r="BH93" i="11" a="1"/>
  <c r="BH93" i="11" s="1"/>
  <c r="BG72" i="11" a="1"/>
  <c r="BG72" i="11" s="1"/>
  <c r="AL94" i="11" a="1"/>
  <c r="AL94" i="11" s="1"/>
  <c r="BH94" i="11" a="1"/>
  <c r="BH94" i="11" s="1"/>
  <c r="BI98" i="11" a="1"/>
  <c r="BI98" i="11" s="1"/>
  <c r="BK90" i="11" a="1"/>
  <c r="BK90" i="11" s="1"/>
  <c r="BB104" i="11" a="1"/>
  <c r="BB104" i="11" s="1"/>
  <c r="BO79" i="11" a="1"/>
  <c r="BO79" i="11" s="1"/>
  <c r="BI94" i="11" a="1"/>
  <c r="BI94" i="11" s="1"/>
  <c r="BN96" i="11" a="1"/>
  <c r="BN96" i="11" s="1"/>
  <c r="BP105" i="11" a="1"/>
  <c r="BP105" i="11" s="1"/>
  <c r="BB105" i="11" a="1"/>
  <c r="BB105" i="11" s="1"/>
  <c r="BL70" i="11" a="1"/>
  <c r="BL70" i="11" s="1"/>
  <c r="BL76" i="11" a="1"/>
  <c r="BL76" i="11" s="1"/>
  <c r="BR81" i="11" a="1"/>
  <c r="BR81" i="11" s="1"/>
  <c r="BK88" i="11" a="1"/>
  <c r="BK88" i="11" s="1"/>
  <c r="BS93" i="11" a="1"/>
  <c r="BS93" i="11" s="1"/>
  <c r="BK99" i="11" a="1"/>
  <c r="BK99" i="11" s="1"/>
  <c r="BM103" i="11" a="1"/>
  <c r="BM103" i="11" s="1"/>
  <c r="BQ107" i="11" a="1"/>
  <c r="BQ107" i="11" s="1"/>
  <c r="BD102" i="11" a="1"/>
  <c r="BD102" i="11" s="1"/>
  <c r="BJ106" i="11" a="1"/>
  <c r="BJ106" i="11" s="1"/>
  <c r="BO69" i="11" a="1"/>
  <c r="BO69" i="11" s="1"/>
  <c r="BQ73" i="11" a="1"/>
  <c r="BQ73" i="11" s="1"/>
  <c r="BS77" i="11" a="1"/>
  <c r="BS77" i="11" s="1"/>
  <c r="BM82" i="11" a="1"/>
  <c r="BM82" i="11" s="1"/>
  <c r="BF76" i="11" a="1"/>
  <c r="BF76" i="11" s="1"/>
  <c r="BD81" i="11" a="1"/>
  <c r="BD81" i="11" s="1"/>
  <c r="BA84" i="11" a="1"/>
  <c r="BA84" i="11" s="1"/>
  <c r="AV90" i="11" a="1"/>
  <c r="AV90" i="11" s="1"/>
  <c r="AX94" i="11" a="1"/>
  <c r="AX94" i="11" s="1"/>
  <c r="AR99" i="11" a="1"/>
  <c r="AR99" i="11" s="1"/>
  <c r="AT103" i="11" a="1"/>
  <c r="AT103" i="11" s="1"/>
  <c r="AV107" i="11" a="1"/>
  <c r="AV107" i="11" s="1"/>
  <c r="AN101" i="11" a="1"/>
  <c r="AN101" i="11" s="1"/>
  <c r="AL105" i="11" a="1"/>
  <c r="AL105" i="11" s="1"/>
  <c r="BF89" i="11" a="1"/>
  <c r="BF89" i="11" s="1"/>
  <c r="BE77" i="11" a="1"/>
  <c r="BE77" i="11" s="1"/>
  <c r="BJ80" i="11" a="1"/>
  <c r="BJ80" i="11" s="1"/>
  <c r="BF84" i="11" a="1"/>
  <c r="BF84" i="11" s="1"/>
  <c r="AS89" i="11" a="1"/>
  <c r="AS89" i="11" s="1"/>
  <c r="AU92" i="11" a="1"/>
  <c r="AU92" i="11" s="1"/>
  <c r="AW95" i="11" a="1"/>
  <c r="AW95" i="11" s="1"/>
  <c r="AO99" i="11" a="1"/>
  <c r="AO99" i="11" s="1"/>
  <c r="AQ102" i="11" a="1"/>
  <c r="AQ102" i="11" s="1"/>
  <c r="AS105" i="11" a="1"/>
  <c r="AS105" i="11" s="1"/>
  <c r="AL98" i="11" a="1"/>
  <c r="AL98" i="11" s="1"/>
  <c r="AJ102" i="11" a="1"/>
  <c r="AJ102" i="11" s="1"/>
  <c r="AH106" i="11" a="1"/>
  <c r="AH106" i="11" s="1"/>
  <c r="BF75" i="11" a="1"/>
  <c r="BF75" i="11" s="1"/>
  <c r="AK92" i="11" a="1"/>
  <c r="AK92" i="11" s="1"/>
  <c r="BI72" i="11" a="1"/>
  <c r="BI72" i="11" s="1"/>
  <c r="BB96" i="11" a="1"/>
  <c r="BB96" i="11" s="1"/>
  <c r="BD88" i="11" a="1"/>
  <c r="BD88" i="11" s="1"/>
  <c r="BE95" i="11" a="1"/>
  <c r="BE95" i="11" s="1"/>
  <c r="BF91" i="11" a="1"/>
  <c r="BF91" i="11" s="1"/>
  <c r="BA92" i="11" a="1"/>
  <c r="BA92" i="11" s="1"/>
  <c r="BH72" i="11" a="1"/>
  <c r="BH72" i="11" s="1"/>
  <c r="BE70" i="11" a="1"/>
  <c r="BE70" i="11" s="1"/>
  <c r="BA66" i="11" a="1"/>
  <c r="BA66" i="11" s="1"/>
  <c r="AF93" i="11" a="1"/>
  <c r="AF93" i="11" s="1"/>
  <c r="AH97" i="11" a="1"/>
  <c r="AH97" i="11" s="1"/>
  <c r="AK97" i="11" a="1"/>
  <c r="AK97" i="11" s="1"/>
  <c r="BC74" i="11" a="1"/>
  <c r="BC74" i="11" s="1"/>
  <c r="BJ68" i="11" a="1"/>
  <c r="BJ68" i="11" s="1"/>
  <c r="BC88" i="11" a="1"/>
  <c r="BC88" i="11" s="1"/>
  <c r="BF68" i="11" a="1"/>
  <c r="BF68" i="11" s="1"/>
  <c r="BH66" i="11" a="1"/>
  <c r="BH66" i="11" s="1"/>
  <c r="BG66" i="11" a="1"/>
  <c r="BG66" i="11" s="1"/>
  <c r="BL72" i="11" a="1"/>
  <c r="BL72" i="11" s="1"/>
  <c r="BO95" i="11" a="1"/>
  <c r="BO95" i="11" s="1"/>
  <c r="BI103" i="11" a="1"/>
  <c r="BI103" i="11" s="1"/>
  <c r="BM79" i="11" a="1"/>
  <c r="BM79" i="11" s="1"/>
  <c r="AQ88" i="11" a="1"/>
  <c r="AQ88" i="11" s="1"/>
  <c r="AX104" i="11" a="1"/>
  <c r="AX104" i="11" s="1"/>
  <c r="AF107" i="11" a="1"/>
  <c r="AF107" i="11" s="1"/>
  <c r="BB82" i="11" a="1"/>
  <c r="BB82" i="11" s="1"/>
  <c r="AU93" i="11" a="1"/>
  <c r="AU93" i="11" s="1"/>
  <c r="AM99" i="11" a="1"/>
  <c r="AM99" i="11" s="1"/>
  <c r="BF90" i="11" a="1"/>
  <c r="BF90" i="11" s="1"/>
  <c r="BJ74" i="11" a="1"/>
  <c r="BJ74" i="11" s="1"/>
  <c r="AM92" i="11" a="1"/>
  <c r="AM92" i="11" s="1"/>
  <c r="BJ97" i="11" a="1"/>
  <c r="BJ97" i="11" s="1"/>
  <c r="BP99" i="11" a="1"/>
  <c r="BP99" i="11" s="1"/>
  <c r="BR83" i="11" a="1"/>
  <c r="BR83" i="11" s="1"/>
  <c r="BE99" i="11" a="1"/>
  <c r="BE99" i="11" s="1"/>
  <c r="BK71" i="11" a="1"/>
  <c r="BK71" i="11" s="1"/>
  <c r="BE78" i="11" a="1"/>
  <c r="BE78" i="11" s="1"/>
  <c r="BP96" i="11" a="1"/>
  <c r="BP96" i="11" s="1"/>
  <c r="BR105" i="11" a="1"/>
  <c r="BR105" i="11" s="1"/>
  <c r="BC106" i="11" a="1"/>
  <c r="BC106" i="11" s="1"/>
  <c r="BR70" i="11" a="1"/>
  <c r="BR70" i="11" s="1"/>
  <c r="BN76" i="11" a="1"/>
  <c r="BN76" i="11" s="1"/>
  <c r="BT81" i="11" a="1"/>
  <c r="BT81" i="11" s="1"/>
  <c r="BO88" i="11" a="1"/>
  <c r="BO88" i="11" s="1"/>
  <c r="BK94" i="11" a="1"/>
  <c r="BK94" i="11" s="1"/>
  <c r="BM99" i="11" a="1"/>
  <c r="BM99" i="11" s="1"/>
  <c r="BQ103" i="11" a="1"/>
  <c r="BQ103" i="11" s="1"/>
  <c r="BS107" i="11" a="1"/>
  <c r="BS107" i="11" s="1"/>
  <c r="BF102" i="11" a="1"/>
  <c r="BF102" i="11" s="1"/>
  <c r="BE107" i="11" a="1"/>
  <c r="BE107" i="11" s="1"/>
  <c r="BQ69" i="11" a="1"/>
  <c r="BQ69" i="11" s="1"/>
  <c r="BS73" i="11" a="1"/>
  <c r="BS73" i="11" s="1"/>
  <c r="BM78" i="11" a="1"/>
  <c r="BM78" i="11" s="1"/>
  <c r="BO82" i="11" a="1"/>
  <c r="BO82" i="11" s="1"/>
  <c r="BH76" i="11" a="1"/>
  <c r="BH76" i="11" s="1"/>
  <c r="BH81" i="11" a="1"/>
  <c r="BH81" i="11" s="1"/>
  <c r="BA82" i="11" a="1"/>
  <c r="BA82" i="11" s="1"/>
  <c r="AX90" i="11" a="1"/>
  <c r="AX90" i="11" s="1"/>
  <c r="AR95" i="11" a="1"/>
  <c r="AR95" i="11" s="1"/>
  <c r="AT99" i="11" a="1"/>
  <c r="AT99" i="11" s="1"/>
  <c r="AV103" i="11" a="1"/>
  <c r="AV103" i="11" s="1"/>
  <c r="AI98" i="11" a="1"/>
  <c r="AI98" i="11" s="1"/>
  <c r="AI102" i="11" a="1"/>
  <c r="AI102" i="11" s="1"/>
  <c r="AN105" i="11" a="1"/>
  <c r="AN105" i="11" s="1"/>
  <c r="BB93" i="11" a="1"/>
  <c r="BB93" i="11" s="1"/>
  <c r="BG77" i="11" a="1"/>
  <c r="BG77" i="11" s="1"/>
  <c r="BC81" i="11" a="1"/>
  <c r="BC81" i="11" s="1"/>
  <c r="BH84" i="11" a="1"/>
  <c r="BH84" i="11" s="1"/>
  <c r="AU89" i="11" a="1"/>
  <c r="AU89" i="11" s="1"/>
  <c r="AW92" i="11" a="1"/>
  <c r="AW92" i="11" s="1"/>
  <c r="AO96" i="11" a="1"/>
  <c r="AO96" i="11" s="1"/>
  <c r="AQ99" i="11" a="1"/>
  <c r="AQ99" i="11" s="1"/>
  <c r="AS102" i="11" a="1"/>
  <c r="AS102" i="11" s="1"/>
  <c r="AU105" i="11" a="1"/>
  <c r="AU105" i="11" s="1"/>
  <c r="AN98" i="11" a="1"/>
  <c r="AN98" i="11" s="1"/>
  <c r="AL102" i="11" a="1"/>
  <c r="AL102" i="11" s="1"/>
  <c r="AJ106" i="11" a="1"/>
  <c r="AJ106" i="11" s="1"/>
  <c r="BC71" i="11" a="1"/>
  <c r="BC71" i="11" s="1"/>
  <c r="AL91" i="11" a="1"/>
  <c r="AL91" i="11" s="1"/>
  <c r="BB71" i="11" a="1"/>
  <c r="BB71" i="11" s="1"/>
  <c r="BD94" i="11" a="1"/>
  <c r="BD94" i="11" s="1"/>
  <c r="BH88" i="11" a="1"/>
  <c r="BH88" i="11" s="1"/>
  <c r="BI95" i="11" a="1"/>
  <c r="BI95" i="11" s="1"/>
  <c r="BJ91" i="11" a="1"/>
  <c r="BJ91" i="11" s="1"/>
  <c r="BA88" i="11" a="1"/>
  <c r="BA88" i="11" s="1"/>
  <c r="BC73" i="11" a="1"/>
  <c r="BC73" i="11" s="1"/>
  <c r="BI70" i="11" a="1"/>
  <c r="BI70" i="11" s="1"/>
  <c r="AH88" i="11" a="1"/>
  <c r="AH88" i="11" s="1"/>
  <c r="AJ93" i="11" a="1"/>
  <c r="AJ93" i="11" s="1"/>
  <c r="AI96" i="11" a="1"/>
  <c r="AI96" i="11" s="1"/>
  <c r="AL96" i="11" a="1"/>
  <c r="AL96" i="11" s="1"/>
  <c r="BD73" i="11" a="1"/>
  <c r="BD73" i="11" s="1"/>
  <c r="BB67" i="11" a="1"/>
  <c r="BB67" i="11" s="1"/>
  <c r="BA95" i="11" a="1"/>
  <c r="BA95" i="11" s="1"/>
  <c r="BE68" i="11" a="1"/>
  <c r="BE68" i="11" s="1"/>
  <c r="BC98" i="11" a="1"/>
  <c r="BC98" i="11" s="1"/>
  <c r="AT100" i="11" a="1"/>
  <c r="AT100" i="11" s="1"/>
  <c r="BG97" i="11" a="1"/>
  <c r="BG97" i="11" s="1"/>
  <c r="BL88" i="11" a="1"/>
  <c r="BL88" i="11" s="1"/>
  <c r="BT96" i="11" a="1"/>
  <c r="BT96" i="11" s="1"/>
  <c r="BT106" i="11" a="1"/>
  <c r="BT106" i="11" s="1"/>
  <c r="BB107" i="11" a="1"/>
  <c r="BB107" i="11" s="1"/>
  <c r="BT70" i="11" a="1"/>
  <c r="BT70" i="11" s="1"/>
  <c r="BP76" i="11" a="1"/>
  <c r="BP76" i="11" s="1"/>
  <c r="BP82" i="11" a="1"/>
  <c r="BP82" i="11" s="1"/>
  <c r="BS88" i="11" a="1"/>
  <c r="BS88" i="11" s="1"/>
  <c r="BO94" i="11" a="1"/>
  <c r="BO94" i="11" s="1"/>
  <c r="BQ99" i="11" a="1"/>
  <c r="BQ99" i="11" s="1"/>
  <c r="BS103" i="11" a="1"/>
  <c r="BS103" i="11" s="1"/>
  <c r="BB98" i="11" a="1"/>
  <c r="BB98" i="11" s="1"/>
  <c r="BJ102" i="11" a="1"/>
  <c r="BJ102" i="11" s="1"/>
  <c r="BG107" i="11" a="1"/>
  <c r="BG107" i="11" s="1"/>
  <c r="BS69" i="11" a="1"/>
  <c r="BS69" i="11" s="1"/>
  <c r="BM74" i="11" a="1"/>
  <c r="BM74" i="11" s="1"/>
  <c r="BO78" i="11" a="1"/>
  <c r="BO78" i="11" s="1"/>
  <c r="BQ82" i="11" a="1"/>
  <c r="BQ82" i="11" s="1"/>
  <c r="BC77" i="11" a="1"/>
  <c r="BC77" i="11" s="1"/>
  <c r="BJ81" i="11" a="1"/>
  <c r="BJ81" i="11" s="1"/>
  <c r="BA80" i="11" a="1"/>
  <c r="BA80" i="11" s="1"/>
  <c r="AR91" i="11" a="1"/>
  <c r="AR91" i="11" s="1"/>
  <c r="AT95" i="11" a="1"/>
  <c r="AT95" i="11" s="1"/>
  <c r="AV99" i="11" a="1"/>
  <c r="AV99" i="11" s="1"/>
  <c r="AP104" i="11" a="1"/>
  <c r="AP104" i="11" s="1"/>
  <c r="AK98" i="11" a="1"/>
  <c r="AK98" i="11" s="1"/>
  <c r="AK102" i="11" a="1"/>
  <c r="AK102" i="11" s="1"/>
  <c r="AI106" i="11" a="1"/>
  <c r="AI106" i="11" s="1"/>
  <c r="BG96" i="11" a="1"/>
  <c r="BG96" i="11" s="1"/>
  <c r="BI77" i="11" a="1"/>
  <c r="BI77" i="11" s="1"/>
  <c r="BE81" i="11" a="1"/>
  <c r="BE81" i="11" s="1"/>
  <c r="BJ84" i="11" a="1"/>
  <c r="BJ84" i="11" s="1"/>
  <c r="AW89" i="11" a="1"/>
  <c r="AW89" i="11" s="1"/>
  <c r="AO93" i="11" a="1"/>
  <c r="AO93" i="11" s="1"/>
  <c r="AQ96" i="11" a="1"/>
  <c r="AQ96" i="11" s="1"/>
  <c r="AS99" i="11" a="1"/>
  <c r="AS99" i="11" s="1"/>
  <c r="AU102" i="11" a="1"/>
  <c r="AU102" i="11" s="1"/>
  <c r="AW105" i="11" a="1"/>
  <c r="AW105" i="11" s="1"/>
  <c r="AG99" i="11" a="1"/>
  <c r="AG99" i="11" s="1"/>
  <c r="AN102" i="11" a="1"/>
  <c r="AN102" i="11" s="1"/>
  <c r="AL106" i="11" a="1"/>
  <c r="AL106" i="11" s="1"/>
  <c r="BA94" i="11" a="1"/>
  <c r="BA94" i="11" s="1"/>
  <c r="AM90" i="11" a="1"/>
  <c r="AM90" i="11" s="1"/>
  <c r="BD69" i="11" a="1"/>
  <c r="BD69" i="11" s="1"/>
  <c r="BF92" i="11" a="1"/>
  <c r="BF92" i="11" s="1"/>
  <c r="BC89" i="11" a="1"/>
  <c r="BC89" i="11" s="1"/>
  <c r="BD96" i="11" a="1"/>
  <c r="BD96" i="11" s="1"/>
  <c r="BE92" i="11" a="1"/>
  <c r="BE92" i="11" s="1"/>
  <c r="BD66" i="11" a="1"/>
  <c r="BD66" i="11" s="1"/>
  <c r="BG73" i="11" a="1"/>
  <c r="BG73" i="11" s="1"/>
  <c r="BD71" i="11" a="1"/>
  <c r="BD71" i="11" s="1"/>
  <c r="AL88" i="11" a="1"/>
  <c r="AL88" i="11" s="1"/>
  <c r="AN93" i="11" a="1"/>
  <c r="AN93" i="11" s="1"/>
  <c r="AJ95" i="11" a="1"/>
  <c r="AJ95" i="11" s="1"/>
  <c r="AH96" i="11" a="1"/>
  <c r="AH96" i="11" s="1"/>
  <c r="BE72" i="11" a="1"/>
  <c r="BE72" i="11" s="1"/>
  <c r="BC66" i="11" a="1"/>
  <c r="BC66" i="11" s="1"/>
  <c r="BE97" i="11" a="1"/>
  <c r="BE97" i="11" s="1"/>
  <c r="AG105" i="11" a="1"/>
  <c r="AG105" i="11" s="1"/>
  <c r="AE101" i="11" a="1"/>
  <c r="AE101" i="11" s="1"/>
  <c r="AG101" i="11" a="1"/>
  <c r="AG101" i="11" s="1"/>
  <c r="AE105" i="11" a="1"/>
  <c r="AE105" i="11" s="1"/>
  <c r="BI82" i="11" a="1"/>
  <c r="BI82" i="11" s="1"/>
  <c r="AH95" i="11" a="1"/>
  <c r="AH95" i="11" s="1"/>
  <c r="BN88" i="11" a="1"/>
  <c r="BN88" i="11" s="1"/>
  <c r="BT97" i="11" a="1"/>
  <c r="BT97" i="11" s="1"/>
  <c r="BR107" i="11" a="1"/>
  <c r="BR107" i="11" s="1"/>
  <c r="BF107" i="11" a="1"/>
  <c r="BF107" i="11" s="1"/>
  <c r="BN71" i="11" a="1"/>
  <c r="BN71" i="11" s="1"/>
  <c r="BL77" i="11" a="1"/>
  <c r="BL77" i="11" s="1"/>
  <c r="BR82" i="11" a="1"/>
  <c r="BR82" i="11" s="1"/>
  <c r="BK89" i="11" a="1"/>
  <c r="BK89" i="11" s="1"/>
  <c r="BS94" i="11" a="1"/>
  <c r="BS94" i="11" s="1"/>
  <c r="BS99" i="11" a="1"/>
  <c r="BS99" i="11" s="1"/>
  <c r="BK104" i="11" a="1"/>
  <c r="BK104" i="11" s="1"/>
  <c r="BF98" i="11" a="1"/>
  <c r="BF98" i="11" s="1"/>
  <c r="BC103" i="11" a="1"/>
  <c r="BC103" i="11" s="1"/>
  <c r="BI107" i="11" a="1"/>
  <c r="BI107" i="11" s="1"/>
  <c r="BM70" i="11" a="1"/>
  <c r="BM70" i="11" s="1"/>
  <c r="BO74" i="11" a="1"/>
  <c r="BO74" i="11" s="1"/>
  <c r="BQ78" i="11" a="1"/>
  <c r="BQ78" i="11" s="1"/>
  <c r="BK83" i="11" a="1"/>
  <c r="BK83" i="11" s="1"/>
  <c r="BF77" i="11" a="1"/>
  <c r="BF77" i="11" s="1"/>
  <c r="BC82" i="11" a="1"/>
  <c r="BC82" i="11" s="1"/>
  <c r="BA76" i="11" a="1"/>
  <c r="BA76" i="11" s="1"/>
  <c r="AT91" i="11" a="1"/>
  <c r="AT91" i="11" s="1"/>
  <c r="AV95" i="11" a="1"/>
  <c r="AV95" i="11" s="1"/>
  <c r="AP100" i="11" a="1"/>
  <c r="AP100" i="11" s="1"/>
  <c r="AR104" i="11" a="1"/>
  <c r="AR104" i="11" s="1"/>
  <c r="AM98" i="11" a="1"/>
  <c r="AM98" i="11" s="1"/>
  <c r="AM102" i="11" a="1"/>
  <c r="AM102" i="11" s="1"/>
  <c r="AK106" i="11" a="1"/>
  <c r="AK106" i="11" s="1"/>
  <c r="BE69" i="11" a="1"/>
  <c r="BE69" i="11" s="1"/>
  <c r="BB78" i="11" a="1"/>
  <c r="BB78" i="11" s="1"/>
  <c r="BG81" i="11" a="1"/>
  <c r="BG81" i="11" s="1"/>
  <c r="BC85" i="11" a="1"/>
  <c r="BC85" i="11" s="1"/>
  <c r="AO90" i="11" a="1"/>
  <c r="AO90" i="11" s="1"/>
  <c r="AQ93" i="11" a="1"/>
  <c r="AQ93" i="11" s="1"/>
  <c r="AS96" i="11" a="1"/>
  <c r="AS96" i="11" s="1"/>
  <c r="AU99" i="11" a="1"/>
  <c r="AU99" i="11" s="1"/>
  <c r="AW102" i="11" a="1"/>
  <c r="AW102" i="11" s="1"/>
  <c r="AO106" i="11" a="1"/>
  <c r="AO106" i="11" s="1"/>
  <c r="AI99" i="11" a="1"/>
  <c r="AI99" i="11" s="1"/>
  <c r="AG103" i="11" a="1"/>
  <c r="AG103" i="11" s="1"/>
  <c r="AN106" i="11" a="1"/>
  <c r="AN106" i="11" s="1"/>
  <c r="BD91" i="11" a="1"/>
  <c r="BD91" i="11" s="1"/>
  <c r="AN89" i="11" a="1"/>
  <c r="AN89" i="11" s="1"/>
  <c r="BF67" i="11" a="1"/>
  <c r="BF67" i="11" s="1"/>
  <c r="BH90" i="11" a="1"/>
  <c r="BH90" i="11" s="1"/>
  <c r="BG89" i="11" a="1"/>
  <c r="BG89" i="11" s="1"/>
  <c r="BH96" i="11" a="1"/>
  <c r="BH96" i="11" s="1"/>
  <c r="BI92" i="11" a="1"/>
  <c r="BI92" i="11" s="1"/>
  <c r="BC67" i="11" a="1"/>
  <c r="BC67" i="11" s="1"/>
  <c r="BB74" i="11" a="1"/>
  <c r="BB74" i="11" s="1"/>
  <c r="BH71" i="11" a="1"/>
  <c r="BH71" i="11" s="1"/>
  <c r="AK89" i="11" a="1"/>
  <c r="AK89" i="11" s="1"/>
  <c r="AI94" i="11" a="1"/>
  <c r="AI94" i="11" s="1"/>
  <c r="AK94" i="11" a="1"/>
  <c r="AK94" i="11" s="1"/>
  <c r="AM95" i="11" a="1"/>
  <c r="AM95" i="11" s="1"/>
  <c r="BF71" i="11" a="1"/>
  <c r="BF71" i="11" s="1"/>
  <c r="BF66" i="11" a="1"/>
  <c r="BF66" i="11" s="1"/>
  <c r="BF96" i="11" a="1"/>
  <c r="BF96" i="11" s="1"/>
  <c r="BR77" i="11" a="1"/>
  <c r="BR77" i="11" s="1"/>
  <c r="AK103" i="11" a="1"/>
  <c r="AK103" i="11" s="1"/>
  <c r="BJ66" i="11" a="1"/>
  <c r="BJ66" i="11" s="1"/>
  <c r="BN89" i="11" a="1"/>
  <c r="BN89" i="11" s="1"/>
  <c r="BR98" i="11" a="1"/>
  <c r="BR98" i="11" s="1"/>
  <c r="BT107" i="11" a="1"/>
  <c r="BT107" i="11" s="1"/>
  <c r="BH107" i="11" a="1"/>
  <c r="BH107" i="11" s="1"/>
  <c r="BR71" i="11" a="1"/>
  <c r="BR71" i="11" s="1"/>
  <c r="BN77" i="11" a="1"/>
  <c r="BN77" i="11" s="1"/>
  <c r="BT82" i="11" a="1"/>
  <c r="BT82" i="11" s="1"/>
  <c r="BQ89" i="11" a="1"/>
  <c r="BQ89" i="11" s="1"/>
  <c r="BM95" i="11" a="1"/>
  <c r="BM95" i="11" s="1"/>
  <c r="BK100" i="11" a="1"/>
  <c r="BK100" i="11" s="1"/>
  <c r="BO104" i="11" a="1"/>
  <c r="BO104" i="11" s="1"/>
  <c r="BH98" i="11" a="1"/>
  <c r="BH98" i="11" s="1"/>
  <c r="BE103" i="11" a="1"/>
  <c r="BE103" i="11" s="1"/>
  <c r="BA105" i="11" a="1"/>
  <c r="BA105" i="11" s="1"/>
  <c r="BO70" i="11" a="1"/>
  <c r="BO70" i="11" s="1"/>
  <c r="BQ74" i="11" a="1"/>
  <c r="BQ74" i="11" s="1"/>
  <c r="BK79" i="11" a="1"/>
  <c r="BK79" i="11" s="1"/>
  <c r="BM83" i="11" a="1"/>
  <c r="BM83" i="11" s="1"/>
  <c r="BH77" i="11" a="1"/>
  <c r="BH77" i="11" s="1"/>
  <c r="BG82" i="11" a="1"/>
  <c r="BG82" i="11" s="1"/>
  <c r="AP88" i="11" a="1"/>
  <c r="AP88" i="11" s="1"/>
  <c r="AV91" i="11" a="1"/>
  <c r="AV91" i="11" s="1"/>
  <c r="AP96" i="11" a="1"/>
  <c r="AP96" i="11" s="1"/>
  <c r="AR100" i="11" a="1"/>
  <c r="AR100" i="11" s="1"/>
  <c r="AT104" i="11" a="1"/>
  <c r="AT104" i="11" s="1"/>
  <c r="AH99" i="11" a="1"/>
  <c r="AH99" i="11" s="1"/>
  <c r="AF103" i="11" a="1"/>
  <c r="AF103" i="11" s="1"/>
  <c r="AM106" i="11" a="1"/>
  <c r="AM106" i="11" s="1"/>
  <c r="BJ72" i="11" a="1"/>
  <c r="BJ72" i="11" s="1"/>
  <c r="BD78" i="11" a="1"/>
  <c r="BD78" i="11" s="1"/>
  <c r="BI81" i="11" a="1"/>
  <c r="BI81" i="11" s="1"/>
  <c r="BE85" i="11" a="1"/>
  <c r="BE85" i="11" s="1"/>
  <c r="AQ90" i="11" a="1"/>
  <c r="AQ90" i="11" s="1"/>
  <c r="AS93" i="11" a="1"/>
  <c r="AS93" i="11" s="1"/>
  <c r="AU96" i="11" a="1"/>
  <c r="AU96" i="11" s="1"/>
  <c r="AW99" i="11" a="1"/>
  <c r="AW99" i="11" s="1"/>
  <c r="AO103" i="11" a="1"/>
  <c r="AO103" i="11" s="1"/>
  <c r="AQ106" i="11" a="1"/>
  <c r="AQ106" i="11" s="1"/>
  <c r="AK99" i="11" a="1"/>
  <c r="AK99" i="11" s="1"/>
  <c r="AI103" i="11" a="1"/>
  <c r="AI103" i="11" s="1"/>
  <c r="AG107" i="11" a="1"/>
  <c r="AG107" i="11" s="1"/>
  <c r="BC95" i="11" a="1"/>
  <c r="BC95" i="11" s="1"/>
  <c r="AF89" i="11" a="1"/>
  <c r="AF89" i="11" s="1"/>
  <c r="BG75" i="11" a="1"/>
  <c r="BG75" i="11" s="1"/>
  <c r="BB90" i="11" a="1"/>
  <c r="BB90" i="11" s="1"/>
  <c r="BC97" i="11" a="1"/>
  <c r="BC97" i="11" s="1"/>
  <c r="BD93" i="11" a="1"/>
  <c r="BD93" i="11" s="1"/>
  <c r="BI66" i="11" a="1"/>
  <c r="BI66" i="11" s="1"/>
  <c r="BF74" i="11" a="1"/>
  <c r="BF74" i="11" s="1"/>
  <c r="BC72" i="11" a="1"/>
  <c r="BC72" i="11" s="1"/>
  <c r="AF90" i="11" a="1"/>
  <c r="AF90" i="11" s="1"/>
  <c r="AM94" i="11" a="1"/>
  <c r="AM94" i="11" s="1"/>
  <c r="AL93" i="11" a="1"/>
  <c r="AL93" i="11" s="1"/>
  <c r="AI95" i="11" a="1"/>
  <c r="AI95" i="11" s="1"/>
  <c r="BG70" i="11" a="1"/>
  <c r="BG70" i="11" s="1"/>
  <c r="BA90" i="11" a="1"/>
  <c r="BA90" i="11" s="1"/>
  <c r="BG95" i="11" a="1"/>
  <c r="BG95" i="11" s="1"/>
  <c r="BK68" i="11" a="1"/>
  <c r="BK68" i="11" s="1"/>
  <c r="AG106" i="11" a="1"/>
  <c r="AG106" i="11" s="1"/>
  <c r="AE91" i="11" a="1"/>
  <c r="AE91" i="11" s="1"/>
  <c r="BT98" i="11" a="1"/>
  <c r="BT98" i="11" s="1"/>
  <c r="AW96" i="11" a="1"/>
  <c r="AW96" i="11" s="1"/>
  <c r="BN91" i="11" a="1"/>
  <c r="BN91" i="11" s="1"/>
  <c r="BT66" i="11" a="1"/>
  <c r="BT66" i="11" s="1"/>
  <c r="BL85" i="11" a="1"/>
  <c r="BL85" i="11" s="1"/>
  <c r="BQ101" i="11" a="1"/>
  <c r="BQ101" i="11" s="1"/>
  <c r="BG105" i="11" a="1"/>
  <c r="BG105" i="11" s="1"/>
  <c r="BS79" i="11" a="1"/>
  <c r="BS79" i="11" s="1"/>
  <c r="BF83" i="11" a="1"/>
  <c r="BF83" i="11" s="1"/>
  <c r="AV93" i="11" a="1"/>
  <c r="AV93" i="11" s="1"/>
  <c r="AX105" i="11" a="1"/>
  <c r="AX105" i="11" s="1"/>
  <c r="AJ107" i="11" a="1"/>
  <c r="AJ107" i="11" s="1"/>
  <c r="BI79" i="11" a="1"/>
  <c r="BI79" i="11" s="1"/>
  <c r="AQ91" i="11" a="1"/>
  <c r="AQ91" i="11" s="1"/>
  <c r="AS100" i="11" a="1"/>
  <c r="AS100" i="11" s="1"/>
  <c r="AU107" i="11" a="1"/>
  <c r="AU107" i="11" s="1"/>
  <c r="AE103" i="11" a="1"/>
  <c r="AE103" i="11" s="1"/>
  <c r="BB72" i="11" a="1"/>
  <c r="BB72" i="11" s="1"/>
  <c r="BB95" i="11" a="1"/>
  <c r="BB95" i="11" s="1"/>
  <c r="BB73" i="11" a="1"/>
  <c r="BB73" i="11" s="1"/>
  <c r="AJ97" i="11" a="1"/>
  <c r="AJ97" i="11" s="1"/>
  <c r="BJ67" i="11" a="1"/>
  <c r="BJ67" i="11" s="1"/>
  <c r="BD90" i="11" a="1"/>
  <c r="BD90" i="11" s="1"/>
  <c r="BQ68" i="11" a="1"/>
  <c r="BQ68" i="11" s="1"/>
  <c r="BQ66" i="11" a="1"/>
  <c r="BQ66" i="11" s="1"/>
  <c r="BD100" i="11" a="1"/>
  <c r="BD100" i="11" s="1"/>
  <c r="AG95" i="11" a="1"/>
  <c r="AG95" i="11" s="1"/>
  <c r="AH104" i="11" a="1"/>
  <c r="AH104" i="11" s="1"/>
  <c r="BF70" i="11" a="1"/>
  <c r="BF70" i="11" s="1"/>
  <c r="BP79" i="11" a="1"/>
  <c r="BP79" i="11" s="1"/>
  <c r="BD104" i="11" a="1"/>
  <c r="BD104" i="11" s="1"/>
  <c r="AU97" i="11" a="1"/>
  <c r="AU97" i="11" s="1"/>
  <c r="BA73" i="11" a="1"/>
  <c r="BA73" i="11" s="1"/>
  <c r="BF79" i="11" a="1"/>
  <c r="BF79" i="11" s="1"/>
  <c r="BC79" i="11" a="1"/>
  <c r="BC79" i="11" s="1"/>
  <c r="AK107" i="11" a="1"/>
  <c r="AK107" i="11" s="1"/>
  <c r="BJ92" i="11" a="1"/>
  <c r="BJ92" i="11" s="1"/>
  <c r="BJ104" i="11" a="1"/>
  <c r="BJ104" i="11" s="1"/>
  <c r="AQ107" i="11" a="1"/>
  <c r="AQ107" i="11" s="1"/>
  <c r="BB92" i="11" a="1"/>
  <c r="BB92" i="11" s="1"/>
  <c r="AV105" i="11" a="1"/>
  <c r="AV105" i="11" s="1"/>
  <c r="BN92" i="11" a="1"/>
  <c r="BN92" i="11" s="1"/>
  <c r="BN67" i="11" a="1"/>
  <c r="BN67" i="11" s="1"/>
  <c r="BR85" i="11" a="1"/>
  <c r="BR85" i="11" s="1"/>
  <c r="BK102" i="11" a="1"/>
  <c r="BK102" i="11" s="1"/>
  <c r="BK66" i="11" a="1"/>
  <c r="BK66" i="11" s="1"/>
  <c r="BK80" i="11" a="1"/>
  <c r="BK80" i="11" s="1"/>
  <c r="BH83" i="11" a="1"/>
  <c r="BH83" i="11" s="1"/>
  <c r="AT96" i="11" a="1"/>
  <c r="AT96" i="11" s="1"/>
  <c r="AP106" i="11" a="1"/>
  <c r="AP106" i="11" s="1"/>
  <c r="AL107" i="11" a="1"/>
  <c r="AL107" i="11" s="1"/>
  <c r="BD82" i="11" a="1"/>
  <c r="BD82" i="11" s="1"/>
  <c r="AS91" i="11" a="1"/>
  <c r="AS91" i="11" s="1"/>
  <c r="AU100" i="11" a="1"/>
  <c r="AU100" i="11" s="1"/>
  <c r="AF100" i="11" a="1"/>
  <c r="AF100" i="11" s="1"/>
  <c r="AE99" i="11" a="1"/>
  <c r="AE99" i="11" s="1"/>
  <c r="BD70" i="11" a="1"/>
  <c r="BD70" i="11" s="1"/>
  <c r="BF95" i="11" a="1"/>
  <c r="BF95" i="11" s="1"/>
  <c r="BF73" i="11" a="1"/>
  <c r="BF73" i="11" s="1"/>
  <c r="AN97" i="11" a="1"/>
  <c r="AN97" i="11" s="1"/>
  <c r="BA67" i="11" a="1"/>
  <c r="BA67" i="11" s="1"/>
  <c r="BE89" i="11" a="1"/>
  <c r="BE89" i="11" s="1"/>
  <c r="BM68" i="11" a="1"/>
  <c r="BM68" i="11" s="1"/>
  <c r="BN68" i="11" a="1"/>
  <c r="BN68" i="11" s="1"/>
  <c r="AE97" i="11" a="1"/>
  <c r="AE97" i="11" s="1"/>
  <c r="AE104" i="11" a="1"/>
  <c r="AE104" i="11" s="1"/>
  <c r="BR78" i="11" a="1"/>
  <c r="BR78" i="11" s="1"/>
  <c r="AP89" i="11" a="1"/>
  <c r="AP89" i="11" s="1"/>
  <c r="BA83" i="11" a="1"/>
  <c r="BA83" i="11" s="1"/>
  <c r="BA93" i="11" a="1"/>
  <c r="BA93" i="11" s="1"/>
  <c r="BE94" i="11" a="1"/>
  <c r="BE94" i="11" s="1"/>
  <c r="BL68" i="11" a="1"/>
  <c r="BL68" i="11" s="1"/>
  <c r="BQ97" i="11" a="1"/>
  <c r="BQ97" i="11" s="1"/>
  <c r="AT92" i="11" a="1"/>
  <c r="AT92" i="11" s="1"/>
  <c r="AW106" i="11" a="1"/>
  <c r="AW106" i="11" s="1"/>
  <c r="BI93" i="11" a="1"/>
  <c r="BI93" i="11" s="1"/>
  <c r="BS100" i="11" a="1"/>
  <c r="BS100" i="11" s="1"/>
  <c r="AP105" i="11" a="1"/>
  <c r="AP105" i="11" s="1"/>
  <c r="AO107" i="11" a="1"/>
  <c r="AO107" i="11" s="1"/>
  <c r="BD89" i="11" a="1"/>
  <c r="BD89" i="11" s="1"/>
  <c r="AK104" i="11" a="1"/>
  <c r="AK104" i="11" s="1"/>
  <c r="BC94" i="11" a="1"/>
  <c r="BC94" i="11" s="1"/>
  <c r="BQ76" i="11" a="1"/>
  <c r="BQ76" i="11" s="1"/>
  <c r="AE107" i="11" a="1"/>
  <c r="AE107" i="11" s="1"/>
  <c r="BC91" i="11" a="1"/>
  <c r="BC91" i="11" s="1"/>
  <c r="BL93" i="11" a="1"/>
  <c r="BL93" i="11" s="1"/>
  <c r="BR67" i="11" a="1"/>
  <c r="BR67" i="11" s="1"/>
  <c r="BQ90" i="11" a="1"/>
  <c r="BQ90" i="11" s="1"/>
  <c r="BM105" i="11" a="1"/>
  <c r="BM105" i="11" s="1"/>
  <c r="BO66" i="11" a="1"/>
  <c r="BO66" i="11" s="1"/>
  <c r="BM80" i="11" a="1"/>
  <c r="BM80" i="11" s="1"/>
  <c r="BJ83" i="11" a="1"/>
  <c r="BJ83" i="11" s="1"/>
  <c r="AX96" i="11" a="1"/>
  <c r="AX96" i="11" s="1"/>
  <c r="AT106" i="11" a="1"/>
  <c r="AT106" i="11" s="1"/>
  <c r="AN107" i="11" a="1"/>
  <c r="AN107" i="11" s="1"/>
  <c r="BF82" i="11" a="1"/>
  <c r="BF82" i="11" s="1"/>
  <c r="AU91" i="11" a="1"/>
  <c r="AU91" i="11" s="1"/>
  <c r="AW100" i="11" a="1"/>
  <c r="AW100" i="11" s="1"/>
  <c r="AH100" i="11" a="1"/>
  <c r="AH100" i="11" s="1"/>
  <c r="BB66" i="11" a="1"/>
  <c r="BB66" i="11" s="1"/>
  <c r="BJ90" i="11" a="1"/>
  <c r="BJ90" i="11" s="1"/>
  <c r="BJ95" i="11" a="1"/>
  <c r="BJ95" i="11" s="1"/>
  <c r="BJ73" i="11" a="1"/>
  <c r="BJ73" i="11" s="1"/>
  <c r="BA75" i="11" a="1"/>
  <c r="BA75" i="11" s="1"/>
  <c r="BR68" i="11" a="1"/>
  <c r="BR68" i="11" s="1"/>
  <c r="BN93" i="11" a="1"/>
  <c r="BN93" i="11" s="1"/>
  <c r="BT72" i="11" a="1"/>
  <c r="BT72" i="11" s="1"/>
  <c r="BS90" i="11" a="1"/>
  <c r="BS90" i="11" s="1"/>
  <c r="BO105" i="11" a="1"/>
  <c r="BO105" i="11" s="1"/>
  <c r="BS66" i="11" a="1"/>
  <c r="BS66" i="11" s="1"/>
  <c r="BQ80" i="11" a="1"/>
  <c r="BQ80" i="11" s="1"/>
  <c r="BE84" i="11" a="1"/>
  <c r="BE84" i="11" s="1"/>
  <c r="AP97" i="11" a="1"/>
  <c r="AP97" i="11" s="1"/>
  <c r="AL99" i="11" a="1"/>
  <c r="AL99" i="11" s="1"/>
  <c r="AE106" i="11" a="1"/>
  <c r="AE106" i="11" s="1"/>
  <c r="BH82" i="11" a="1"/>
  <c r="BH82" i="11" s="1"/>
  <c r="AW93" i="11" a="1"/>
  <c r="AW93" i="11" s="1"/>
  <c r="AO101" i="11" a="1"/>
  <c r="AO101" i="11" s="1"/>
  <c r="AJ100" i="11" a="1"/>
  <c r="AJ100" i="11" s="1"/>
  <c r="BF97" i="11" a="1"/>
  <c r="BF97" i="11" s="1"/>
  <c r="BE91" i="11" a="1"/>
  <c r="BE91" i="11" s="1"/>
  <c r="BE96" i="11" a="1"/>
  <c r="BE96" i="11" s="1"/>
  <c r="BE74" i="11" a="1"/>
  <c r="BE74" i="11" s="1"/>
  <c r="BC75" i="11" a="1"/>
  <c r="BC75" i="11" s="1"/>
  <c r="BB79" i="11" a="1"/>
  <c r="BB79" i="11" s="1"/>
  <c r="BH78" i="11" a="1"/>
  <c r="BH78" i="11" s="1"/>
  <c r="AL104" i="11" a="1"/>
  <c r="AL104" i="11" s="1"/>
  <c r="AN92" i="11" a="1"/>
  <c r="AN92" i="11" s="1"/>
  <c r="BR79" i="11" a="1"/>
  <c r="BR79" i="11" s="1"/>
  <c r="BA77" i="11" a="1"/>
  <c r="BA77" i="11" s="1"/>
  <c r="BI88" i="11" a="1"/>
  <c r="BI88" i="11" s="1"/>
  <c r="AP93" i="11" a="1"/>
  <c r="AP93" i="11" s="1"/>
  <c r="BO101" i="11" a="1"/>
  <c r="BO101" i="11" s="1"/>
  <c r="AI89" i="11" a="1"/>
  <c r="AI89" i="11" s="1"/>
  <c r="BR99" i="11" a="1"/>
  <c r="BR99" i="11" s="1"/>
  <c r="BL73" i="11" a="1"/>
  <c r="BL73" i="11" s="1"/>
  <c r="BM91" i="11" a="1"/>
  <c r="BM91" i="11" s="1"/>
  <c r="BQ105" i="11" a="1"/>
  <c r="BQ105" i="11" s="1"/>
  <c r="BM67" i="11" a="1"/>
  <c r="BM67" i="11" s="1"/>
  <c r="BS80" i="11" a="1"/>
  <c r="BS80" i="11" s="1"/>
  <c r="BG84" i="11" a="1"/>
  <c r="BG84" i="11" s="1"/>
  <c r="AR97" i="11" a="1"/>
  <c r="AR97" i="11" s="1"/>
  <c r="AN99" i="11" a="1"/>
  <c r="AN99" i="11" s="1"/>
  <c r="AE102" i="11" a="1"/>
  <c r="AE102" i="11" s="1"/>
  <c r="BJ82" i="11" a="1"/>
  <c r="BJ82" i="11" s="1"/>
  <c r="AO94" i="11" a="1"/>
  <c r="AO94" i="11" s="1"/>
  <c r="AQ101" i="11" a="1"/>
  <c r="AQ101" i="11" s="1"/>
  <c r="AL100" i="11" a="1"/>
  <c r="AL100" i="11" s="1"/>
  <c r="BH95" i="11" a="1"/>
  <c r="BH95" i="11" s="1"/>
  <c r="BI91" i="11" a="1"/>
  <c r="BI91" i="11" s="1"/>
  <c r="BI67" i="11" a="1"/>
  <c r="BI67" i="11" s="1"/>
  <c r="BI74" i="11" a="1"/>
  <c r="BI74" i="11" s="1"/>
  <c r="AI92" i="11" a="1"/>
  <c r="AI92" i="11" s="1"/>
  <c r="BD74" i="11" a="1"/>
  <c r="BD74" i="11" s="1"/>
  <c r="AE100" i="11" a="1"/>
  <c r="AE100" i="11" s="1"/>
  <c r="BD101" i="11" a="1"/>
  <c r="BD101" i="11" s="1"/>
  <c r="AX101" i="11" a="1"/>
  <c r="AX101" i="11" s="1"/>
  <c r="AS97" i="11" a="1"/>
  <c r="AS97" i="11" s="1"/>
  <c r="AI97" i="11" a="1"/>
  <c r="AI97" i="11" s="1"/>
  <c r="AG93" i="11" a="1"/>
  <c r="AG93" i="11" s="1"/>
  <c r="AP102" i="11" a="1"/>
  <c r="AP102" i="11" s="1"/>
  <c r="AL95" i="11" a="1"/>
  <c r="AL95" i="11" s="1"/>
  <c r="BH104" i="11" a="1"/>
  <c r="BH104" i="11" s="1"/>
  <c r="AU90" i="11" a="1"/>
  <c r="AU90" i="11" s="1"/>
  <c r="AK95" i="11" a="1"/>
  <c r="AK95" i="11" s="1"/>
  <c r="BA69" i="11" a="1"/>
  <c r="BA69" i="11" s="1"/>
  <c r="BI68" i="11" a="1"/>
  <c r="BI68" i="11" s="1"/>
  <c r="BA100" i="11" a="1"/>
  <c r="BA100" i="11" s="1"/>
  <c r="AW90" i="11" a="1"/>
  <c r="AW90" i="11" s="1"/>
  <c r="BT84" i="11" a="1"/>
  <c r="BT84" i="11" s="1"/>
  <c r="BG79" i="11" a="1"/>
  <c r="BG79" i="11" s="1"/>
  <c r="BH67" i="11" a="1"/>
  <c r="BH67" i="11" s="1"/>
  <c r="BT100" i="11" a="1"/>
  <c r="BT100" i="11" s="1"/>
  <c r="BN73" i="11" a="1"/>
  <c r="BN73" i="11" s="1"/>
  <c r="BQ91" i="11" a="1"/>
  <c r="BQ91" i="11" s="1"/>
  <c r="BK106" i="11" a="1"/>
  <c r="BK106" i="11" s="1"/>
  <c r="BO67" i="11" a="1"/>
  <c r="BO67" i="11" s="1"/>
  <c r="BK84" i="11" a="1"/>
  <c r="BK84" i="11" s="1"/>
  <c r="AS88" i="11" a="1"/>
  <c r="AS88" i="11" s="1"/>
  <c r="AV97" i="11" a="1"/>
  <c r="AV97" i="11" s="1"/>
  <c r="AG100" i="11" a="1"/>
  <c r="AG100" i="11" s="1"/>
  <c r="BC70" i="11" a="1"/>
  <c r="BC70" i="11" s="1"/>
  <c r="BC83" i="11" a="1"/>
  <c r="BC83" i="11" s="1"/>
  <c r="AQ94" i="11" a="1"/>
  <c r="AQ94" i="11" s="1"/>
  <c r="AS103" i="11" a="1"/>
  <c r="AS103" i="11" s="1"/>
  <c r="AN100" i="11" a="1"/>
  <c r="AN100" i="11" s="1"/>
  <c r="BJ93" i="11" a="1"/>
  <c r="BJ93" i="11" s="1"/>
  <c r="BD92" i="11" a="1"/>
  <c r="BD92" i="11" s="1"/>
  <c r="BH68" i="11" a="1"/>
  <c r="BH68" i="11" s="1"/>
  <c r="AN91" i="11" a="1"/>
  <c r="AN91" i="11" s="1"/>
  <c r="BE73" i="11" a="1"/>
  <c r="BE73" i="11" s="1"/>
  <c r="BK85" i="11" a="1"/>
  <c r="BK85" i="11" s="1"/>
  <c r="BR66" i="11" a="1"/>
  <c r="BR66" i="11" s="1"/>
  <c r="BS75" i="11" a="1"/>
  <c r="BS75" i="11" s="1"/>
  <c r="AN104" i="11" a="1"/>
  <c r="AN104" i="11" s="1"/>
  <c r="BL84" i="11" a="1"/>
  <c r="BL84" i="11" s="1"/>
  <c r="AW97" i="11" a="1"/>
  <c r="AW97" i="11" s="1"/>
  <c r="BE79" i="11" a="1"/>
  <c r="BE79" i="11" s="1"/>
  <c r="AK96" i="11" a="1"/>
  <c r="AK96" i="11" s="1"/>
  <c r="AR93" i="11" a="1"/>
  <c r="AR93" i="11" s="1"/>
  <c r="BR101" i="11" a="1"/>
  <c r="BR101" i="11" s="1"/>
  <c r="BT73" i="11" a="1"/>
  <c r="BT73" i="11" s="1"/>
  <c r="BK92" i="11" a="1"/>
  <c r="BK92" i="11" s="1"/>
  <c r="BM106" i="11" a="1"/>
  <c r="BM106" i="11" s="1"/>
  <c r="BM71" i="11" a="1"/>
  <c r="BM71" i="11" s="1"/>
  <c r="BM84" i="11" a="1"/>
  <c r="BM84" i="11" s="1"/>
  <c r="AT88" i="11" a="1"/>
  <c r="AT88" i="11" s="1"/>
  <c r="AX97" i="11" a="1"/>
  <c r="AX97" i="11" s="1"/>
  <c r="AI100" i="11" a="1"/>
  <c r="AI100" i="11" s="1"/>
  <c r="BH73" i="11" a="1"/>
  <c r="BH73" i="11" s="1"/>
  <c r="BE83" i="11" a="1"/>
  <c r="BE83" i="11" s="1"/>
  <c r="AS94" i="11" a="1"/>
  <c r="AS94" i="11" s="1"/>
  <c r="AU103" i="11" a="1"/>
  <c r="AU103" i="11" s="1"/>
  <c r="AI101" i="11" a="1"/>
  <c r="AI101" i="11" s="1"/>
  <c r="BH92" i="11" a="1"/>
  <c r="BH92" i="11" s="1"/>
  <c r="BC69" i="11" a="1"/>
  <c r="BC69" i="11" s="1"/>
  <c r="AN90" i="11" a="1"/>
  <c r="AN90" i="11" s="1"/>
  <c r="AJ91" i="11" a="1"/>
  <c r="AJ91" i="11" s="1"/>
  <c r="BB97" i="11" a="1"/>
  <c r="BB97" i="11" s="1"/>
  <c r="BK72" i="11" a="1"/>
  <c r="BK72" i="11" s="1"/>
  <c r="AH92" i="11" a="1"/>
  <c r="AH92" i="11" s="1"/>
  <c r="BD79" i="11" a="1"/>
  <c r="BD79" i="11" s="1"/>
  <c r="AF92" i="11" a="1"/>
  <c r="AF92" i="11" s="1"/>
  <c r="AX92" i="11" a="1"/>
  <c r="AX92" i="11" s="1"/>
  <c r="AG96" i="11" a="1"/>
  <c r="AG96" i="11" s="1"/>
  <c r="BJ79" i="11" a="1"/>
  <c r="BJ79" i="11" s="1"/>
  <c r="BC105" i="11" a="1"/>
  <c r="BC105" i="11" s="1"/>
  <c r="AF97" i="11" a="1"/>
  <c r="AF97" i="11" s="1"/>
  <c r="BT101" i="11" a="1"/>
  <c r="BT101" i="11" s="1"/>
  <c r="BL74" i="11" a="1"/>
  <c r="BL74" i="11" s="1"/>
  <c r="BM96" i="11" a="1"/>
  <c r="BM96" i="11" s="1"/>
  <c r="BG99" i="11" a="1"/>
  <c r="BG99" i="11" s="1"/>
  <c r="BO71" i="11" a="1"/>
  <c r="BO71" i="11" s="1"/>
  <c r="BQ84" i="11" a="1"/>
  <c r="BQ84" i="11" s="1"/>
  <c r="AU88" i="11" a="1"/>
  <c r="AU88" i="11" s="1"/>
  <c r="AX100" i="11" a="1"/>
  <c r="AX100" i="11" s="1"/>
  <c r="AK100" i="11" a="1"/>
  <c r="AK100" i="11" s="1"/>
  <c r="AF88" i="11" a="1"/>
  <c r="AF88" i="11" s="1"/>
  <c r="BI85" i="11" a="1"/>
  <c r="BI85" i="11" s="1"/>
  <c r="AU94" i="11" a="1"/>
  <c r="AU94" i="11" s="1"/>
  <c r="AW103" i="11" a="1"/>
  <c r="AW103" i="11" s="1"/>
  <c r="AM103" i="11" a="1"/>
  <c r="AM103" i="11" s="1"/>
  <c r="BC93" i="11" a="1"/>
  <c r="BC93" i="11" s="1"/>
  <c r="BG69" i="11" a="1"/>
  <c r="BG69" i="11" s="1"/>
  <c r="AI91" i="11" a="1"/>
  <c r="AI91" i="11" s="1"/>
  <c r="AF91" i="11" a="1"/>
  <c r="AF91" i="11" s="1"/>
  <c r="BC96" i="11" a="1"/>
  <c r="BC96" i="11" s="1"/>
  <c r="BQ100" i="11" a="1"/>
  <c r="BQ100" i="11" s="1"/>
  <c r="BL102" i="11" a="1"/>
  <c r="BL102" i="11" s="1"/>
  <c r="BP78" i="11" a="1"/>
  <c r="BP78" i="11" s="1"/>
  <c r="BO96" i="11" a="1"/>
  <c r="BO96" i="11" s="1"/>
  <c r="BI99" i="11" a="1"/>
  <c r="BI99" i="11" s="1"/>
  <c r="BS71" i="11" a="1"/>
  <c r="BS71" i="11" s="1"/>
  <c r="BS84" i="11" a="1"/>
  <c r="BS84" i="11" s="1"/>
  <c r="AX88" i="11" a="1"/>
  <c r="AX88" i="11" s="1"/>
  <c r="AP101" i="11" a="1"/>
  <c r="AP101" i="11" s="1"/>
  <c r="AM100" i="11" a="1"/>
  <c r="AM100" i="11" s="1"/>
  <c r="AK91" i="11" a="1"/>
  <c r="AK91" i="11" s="1"/>
  <c r="BA85" i="11" a="1"/>
  <c r="BA85" i="11" s="1"/>
  <c r="AW94" i="11" a="1"/>
  <c r="AW94" i="11" s="1"/>
  <c r="AO104" i="11" a="1"/>
  <c r="AO104" i="11" s="1"/>
  <c r="AF104" i="11" a="1"/>
  <c r="AF104" i="11" s="1"/>
  <c r="BA97" i="11" a="1"/>
  <c r="BA97" i="11" s="1"/>
  <c r="BB70" i="11" a="1"/>
  <c r="BB70" i="11" s="1"/>
  <c r="AM91" i="11" a="1"/>
  <c r="AM91" i="11" s="1"/>
  <c r="AK90" i="11" a="1"/>
  <c r="AK90" i="11" s="1"/>
  <c r="BD95" i="11" a="1"/>
  <c r="BD95" i="11" s="1"/>
  <c r="BM66" i="11" a="1"/>
  <c r="BM66" i="11" s="1"/>
  <c r="BK97" i="11" a="1"/>
  <c r="BK97" i="11" s="1"/>
  <c r="AJ103" i="11" a="1"/>
  <c r="AJ103" i="11" s="1"/>
  <c r="AQ104" i="11" a="1"/>
  <c r="AQ104" i="11" s="1"/>
  <c r="AL89" i="11" a="1"/>
  <c r="AL89" i="11" s="1"/>
  <c r="AR92" i="11" a="1"/>
  <c r="AR92" i="11" s="1"/>
  <c r="BF101" i="11" a="1"/>
  <c r="BF101" i="11" s="1"/>
  <c r="BK76" i="11" a="1"/>
  <c r="BK76" i="11" s="1"/>
  <c r="BM76" i="11" a="1"/>
  <c r="BM76" i="11" s="1"/>
  <c r="BT90" i="11" a="1"/>
  <c r="BT90" i="11" s="1"/>
  <c r="AQ100" i="11" a="1"/>
  <c r="AQ100" i="11" s="1"/>
  <c r="BJ99" i="11" a="1"/>
  <c r="BJ99" i="11" s="1"/>
  <c r="AR101" i="11" a="1"/>
  <c r="AR101" i="11" s="1"/>
  <c r="AO97" i="11" a="1"/>
  <c r="AO97" i="11" s="1"/>
  <c r="BH100" i="11" a="1"/>
  <c r="BH100" i="11" s="1"/>
  <c r="AN103" i="11" a="1"/>
  <c r="AN103" i="11" s="1"/>
  <c r="AU106" i="11" a="1"/>
  <c r="AU106" i="11" s="1"/>
  <c r="BI75" i="11" a="1"/>
  <c r="BI75" i="11" s="1"/>
  <c r="BG92" i="11" a="1"/>
  <c r="BG92" i="11" s="1"/>
  <c r="AG104" i="11" a="1"/>
  <c r="AG104" i="11" s="1"/>
  <c r="AJ96" i="11" a="1"/>
  <c r="AJ96" i="11" s="1"/>
  <c r="BH101" i="11" a="1"/>
  <c r="BH101" i="11" s="1"/>
  <c r="AI104" i="11" a="1"/>
  <c r="AI104" i="11" s="1"/>
  <c r="AG91" i="11" a="1"/>
  <c r="AG91" i="11" s="1"/>
  <c r="BM101" i="11" a="1"/>
  <c r="BM101" i="11" s="1"/>
  <c r="AO98" i="11" a="1"/>
  <c r="AO98" i="11" s="1"/>
  <c r="BD67" i="11" a="1"/>
  <c r="BD67" i="11" s="1"/>
  <c r="BP66" i="11" a="1"/>
  <c r="BP66" i="11" s="1"/>
  <c r="AS107" i="11" a="1"/>
  <c r="AS107" i="11" s="1"/>
  <c r="BG100" i="11" a="1"/>
  <c r="BG100" i="11" s="1"/>
  <c r="BN79" i="11" a="1"/>
  <c r="BN79" i="11" s="1"/>
  <c r="BM97" i="11" a="1"/>
  <c r="BM97" i="11" s="1"/>
  <c r="BF100" i="11" a="1"/>
  <c r="BF100" i="11" s="1"/>
  <c r="BM72" i="11" a="1"/>
  <c r="BM72" i="11" s="1"/>
  <c r="BG78" i="11" a="1"/>
  <c r="BG78" i="11" s="1"/>
  <c r="AR89" i="11" a="1"/>
  <c r="AR89" i="11" s="1"/>
  <c r="AV101" i="11" a="1"/>
  <c r="AV101" i="11" s="1"/>
  <c r="AL103" i="11" a="1"/>
  <c r="AL103" i="11" s="1"/>
  <c r="AN96" i="11" a="1"/>
  <c r="AN96" i="11" s="1"/>
  <c r="BA81" i="11" a="1"/>
  <c r="BA81" i="11" s="1"/>
  <c r="AQ97" i="11" a="1"/>
  <c r="AQ97" i="11" s="1"/>
  <c r="AS104" i="11" a="1"/>
  <c r="AS104" i="11" s="1"/>
  <c r="AJ104" i="11" a="1"/>
  <c r="AJ104" i="11" s="1"/>
  <c r="AE95" i="11" a="1"/>
  <c r="AE95" i="11" s="1"/>
  <c r="BA89" i="11" a="1"/>
  <c r="BA89" i="11" s="1"/>
  <c r="BE75" i="11" a="1"/>
  <c r="BE75" i="11" s="1"/>
  <c r="AL92" i="11" a="1"/>
  <c r="AL92" i="11" s="1"/>
  <c r="AM93" i="11" a="1"/>
  <c r="AM93" i="11" s="1"/>
  <c r="BF93" i="11" a="1"/>
  <c r="BF93" i="11" s="1"/>
  <c r="BN66" i="11" a="1"/>
  <c r="BN66" i="11" s="1"/>
  <c r="BO75" i="11" a="1"/>
  <c r="BO75" i="11" s="1"/>
  <c r="BA79" i="11" a="1"/>
  <c r="BA79" i="11" s="1"/>
  <c r="BE88" i="11" a="1"/>
  <c r="BE88" i="11" s="1"/>
  <c r="BJ78" i="11" a="1"/>
  <c r="BJ78" i="11" s="1"/>
  <c r="BB68" i="11" a="1"/>
  <c r="BB68" i="11" s="1"/>
  <c r="AR105" i="11" a="1"/>
  <c r="AR105" i="11" s="1"/>
  <c r="AH90" i="11" a="1"/>
  <c r="AH90" i="11" s="1"/>
  <c r="AH107" i="11" a="1"/>
  <c r="AH107" i="11" s="1"/>
  <c r="AJ92" i="11" a="1"/>
  <c r="AJ92" i="11" s="1"/>
  <c r="BG94" i="11" a="1"/>
  <c r="BG94" i="11" s="1"/>
  <c r="BP84" i="11" a="1"/>
  <c r="BP84" i="11" s="1"/>
  <c r="AM107" i="11" a="1"/>
  <c r="AM107" i="11" s="1"/>
  <c r="AH94" i="11" a="1"/>
  <c r="AH94" i="11" s="1"/>
  <c r="AG97" i="11" a="1"/>
  <c r="AG97" i="11" s="1"/>
  <c r="BB83" i="11" a="1"/>
  <c r="BB83" i="11" s="1"/>
  <c r="AO91" i="11" a="1"/>
  <c r="AO91" i="11" s="1"/>
  <c r="AG98" i="11" a="1"/>
  <c r="AG98" i="11" s="1"/>
  <c r="BT88" i="11" a="1"/>
  <c r="BT88" i="11" s="1"/>
  <c r="BP91" i="11" a="1"/>
  <c r="BP91" i="11" s="1"/>
  <c r="BG67" i="11" a="1"/>
  <c r="BG67" i="11" s="1"/>
  <c r="BP94" i="11" a="1"/>
  <c r="BP94" i="11" s="1"/>
  <c r="BL89" i="11" a="1"/>
  <c r="BL89" i="11" s="1"/>
  <c r="BN97" i="11" a="1"/>
  <c r="BN97" i="11" s="1"/>
  <c r="BL92" i="11" a="1"/>
  <c r="BL92" i="11" s="1"/>
  <c r="AM89" i="11" a="1"/>
  <c r="AM89" i="11" s="1"/>
  <c r="C1048" i="12" a="1"/>
  <c r="C1048" i="12" s="1"/>
  <c r="S680" i="11"/>
  <c r="V678" i="11" s="1"/>
  <c r="W678" i="11" s="1"/>
  <c r="S683" i="11" s="1"/>
  <c r="S684" i="11" s="1"/>
  <c r="AK32" i="3" s="1"/>
  <c r="B680" i="11"/>
  <c r="V661" i="11" s="1"/>
  <c r="W661" i="11" s="1"/>
  <c r="B683" i="11" s="1"/>
  <c r="B684" i="11" s="1"/>
  <c r="O680" i="11"/>
  <c r="V674" i="11" s="1"/>
  <c r="W674" i="11" s="1"/>
  <c r="O683" i="11" s="1"/>
  <c r="O684" i="11" s="1"/>
  <c r="AC24" i="3" s="1"/>
  <c r="R1076" i="12" a="1"/>
  <c r="R1076" i="12" s="1"/>
  <c r="R1028" i="12" a="1"/>
  <c r="R1028" i="12" s="1"/>
  <c r="P1028" i="12" a="1"/>
  <c r="P1028" i="12" s="1"/>
  <c r="E1028" i="12" a="1"/>
  <c r="E1028" i="12" s="1"/>
  <c r="R1646" i="12" a="1"/>
  <c r="R1646" i="12" s="1"/>
  <c r="U1075" i="12" a="1"/>
  <c r="U1075" i="12" s="1"/>
  <c r="U1076" i="12" a="1"/>
  <c r="U1076" i="12" s="1"/>
  <c r="R1074" i="12" a="1"/>
  <c r="R1074" i="12" s="1"/>
  <c r="R1075" i="12" a="1"/>
  <c r="R1075" i="12" s="1"/>
  <c r="O1056" i="12" a="1"/>
  <c r="O1056" i="12" s="1"/>
  <c r="E1048" i="12" a="1"/>
  <c r="E1048" i="12" s="1"/>
  <c r="E1056" i="12" a="1"/>
  <c r="E1056" i="12" s="1"/>
  <c r="G1055" i="12" a="1"/>
  <c r="G1055" i="12" s="1"/>
  <c r="G1056" i="12" a="1"/>
  <c r="G1056" i="12" s="1"/>
  <c r="J1053" i="12" a="1"/>
  <c r="J1053" i="12" s="1"/>
  <c r="J1056" i="12" a="1"/>
  <c r="J1056" i="12" s="1"/>
  <c r="R1055" i="12" a="1"/>
  <c r="R1055" i="12" s="1"/>
  <c r="R1056" i="12" a="1"/>
  <c r="R1056" i="12" s="1"/>
  <c r="O1055" i="12" a="1"/>
  <c r="O1055" i="12" s="1"/>
  <c r="Q1055" i="12" a="1"/>
  <c r="Q1055" i="12" s="1"/>
  <c r="T1046" i="12" a="1"/>
  <c r="T1046" i="12" s="1"/>
  <c r="T1055" i="12" a="1"/>
  <c r="T1055" i="12" s="1"/>
  <c r="J1055" i="12" a="1"/>
  <c r="J1055" i="12" s="1"/>
  <c r="F1054" i="12" a="1"/>
  <c r="F1054" i="12" s="1"/>
  <c r="R1053" i="12" a="1"/>
  <c r="R1053" i="12" s="1"/>
  <c r="R1054" i="12" a="1"/>
  <c r="R1054" i="12" s="1"/>
  <c r="D1054" i="12" a="1"/>
  <c r="D1054" i="12" s="1"/>
  <c r="F1053" i="12" a="1"/>
  <c r="F1053" i="12" s="1"/>
  <c r="N1338" i="12"/>
  <c r="N1053" i="12" a="1"/>
  <c r="N1053" i="12" s="1"/>
  <c r="J1049" i="12" a="1"/>
  <c r="J1049" i="12" s="1"/>
  <c r="J1052" i="12" a="1"/>
  <c r="J1052" i="12" s="1"/>
  <c r="H1050" i="12" a="1"/>
  <c r="H1050" i="12" s="1"/>
  <c r="H1052" i="12" a="1"/>
  <c r="H1052" i="12" s="1"/>
  <c r="R1051" i="12" a="1"/>
  <c r="R1051" i="12" s="1"/>
  <c r="R1052" i="12" a="1"/>
  <c r="R1052" i="12" s="1"/>
  <c r="M1052" i="12" a="1"/>
  <c r="M1052" i="12" s="1"/>
  <c r="J1050" i="12" a="1"/>
  <c r="J1050" i="12" s="1"/>
  <c r="H1051" i="12" a="1"/>
  <c r="H1051" i="12" s="1"/>
  <c r="M1050" i="12" a="1"/>
  <c r="M1050" i="12" s="1"/>
  <c r="M1051" i="12" a="1"/>
  <c r="M1051" i="12" s="1"/>
  <c r="J1051" i="12" a="1"/>
  <c r="J1051" i="12" s="1"/>
  <c r="R1049" i="12" a="1"/>
  <c r="R1049" i="12" s="1"/>
  <c r="R1050" i="12" a="1"/>
  <c r="R1050" i="12" s="1"/>
  <c r="M1049" i="12" a="1"/>
  <c r="M1049" i="12" s="1"/>
  <c r="H1045" i="12" a="1"/>
  <c r="H1045" i="12" s="1"/>
  <c r="H1049" i="12" a="1"/>
  <c r="H1049" i="12" s="1"/>
  <c r="R1047" i="12" a="1"/>
  <c r="R1047" i="12" s="1"/>
  <c r="R1048" i="12" a="1"/>
  <c r="R1048" i="12" s="1"/>
  <c r="J1047" i="12" a="1"/>
  <c r="J1047" i="12" s="1"/>
  <c r="J1048" i="12" a="1"/>
  <c r="J1048" i="12" s="1"/>
  <c r="L1047" i="12" a="1"/>
  <c r="L1047" i="12" s="1"/>
  <c r="G1045" i="12" a="1"/>
  <c r="G1045" i="12" s="1"/>
  <c r="G1046" i="12" a="1"/>
  <c r="G1046" i="12" s="1"/>
  <c r="R1045" i="12" a="1"/>
  <c r="R1045" i="12" s="1"/>
  <c r="R1046" i="12" a="1"/>
  <c r="R1046" i="12" s="1"/>
  <c r="Q1046" i="12" a="1"/>
  <c r="Q1046" i="12" s="1"/>
  <c r="K1046" i="12" a="1"/>
  <c r="K1046" i="12" s="1"/>
  <c r="J1046" i="12" a="1"/>
  <c r="J1046" i="12" s="1"/>
  <c r="K1041" i="12" a="1"/>
  <c r="K1041" i="12" s="1"/>
  <c r="K1045" i="12" a="1"/>
  <c r="K1045" i="12" s="1"/>
  <c r="T1043" i="12" a="1"/>
  <c r="T1043" i="12" s="1"/>
  <c r="T1045" i="12" a="1"/>
  <c r="T1045" i="12" s="1"/>
  <c r="J1045" i="12" a="1"/>
  <c r="J1045" i="12" s="1"/>
  <c r="R1044" i="12" a="1"/>
  <c r="R1044" i="12" s="1"/>
  <c r="G1063" i="12" a="1"/>
  <c r="G1063" i="12" s="1"/>
  <c r="G1043" i="12" a="1"/>
  <c r="G1043" i="12" s="1"/>
  <c r="R1059" i="12" a="1"/>
  <c r="R1059" i="12" s="1"/>
  <c r="R1043" i="12" a="1"/>
  <c r="R1043" i="12" s="1"/>
  <c r="R1041" i="12" a="1"/>
  <c r="R1041" i="12" s="1"/>
  <c r="S1042" i="12" a="1"/>
  <c r="S1042" i="12" s="1"/>
  <c r="R1042" i="12" a="1"/>
  <c r="R1042" i="12" s="1"/>
  <c r="Q1042" i="12" a="1"/>
  <c r="Q1042" i="12" s="1"/>
  <c r="S1041" i="12" a="1"/>
  <c r="S1041" i="12" s="1"/>
  <c r="U1059" i="12" a="1"/>
  <c r="U1059" i="12" s="1"/>
  <c r="U1074" i="12" a="1"/>
  <c r="U1074" i="12" s="1"/>
  <c r="C1651" i="12" a="1"/>
  <c r="C1651" i="12" s="1"/>
  <c r="C1352" i="12"/>
  <c r="C1059" i="12" a="1"/>
  <c r="C1059" i="12" s="1"/>
  <c r="B1059" i="12" a="1"/>
  <c r="B1059" i="12" s="1"/>
  <c r="R1067" i="12" a="1"/>
  <c r="R1067" i="12" s="1"/>
  <c r="R1062" i="12" a="1"/>
  <c r="R1062" i="12" s="1"/>
  <c r="D1651" i="12" a="1"/>
  <c r="D1651" i="12" s="1"/>
  <c r="D1034" i="12" a="1"/>
  <c r="D1034" i="12" s="1"/>
  <c r="D1062" i="12" a="1"/>
  <c r="D1062" i="12" s="1"/>
  <c r="R1065" i="12" a="1"/>
  <c r="R1065" i="12" s="1"/>
  <c r="H1066" i="12" a="1"/>
  <c r="H1066" i="12" s="1"/>
  <c r="H1067" i="12" a="1"/>
  <c r="H1067" i="12" s="1"/>
  <c r="R1069" i="12" a="1"/>
  <c r="R1069" i="12" s="1"/>
  <c r="R1066" i="12" a="1"/>
  <c r="R1066" i="12" s="1"/>
  <c r="G1069" i="12" a="1"/>
  <c r="G1069" i="12" s="1"/>
  <c r="S1830" i="12"/>
  <c r="S1069" i="12" a="1"/>
  <c r="S1069" i="12" s="1"/>
  <c r="R1027" i="12" a="1"/>
  <c r="R1027" i="12" s="1"/>
  <c r="R1036" i="12" a="1"/>
  <c r="R1036" i="12" s="1"/>
  <c r="T1216" i="12"/>
  <c r="T1319" i="12" s="1"/>
  <c r="T1036" i="12" a="1"/>
  <c r="T1036" i="12" s="1"/>
  <c r="G1036" i="12" a="1"/>
  <c r="G1036" i="12" s="1"/>
  <c r="H1064" i="12" a="1"/>
  <c r="H1064" i="12" s="1"/>
  <c r="Q1036" i="12" a="1"/>
  <c r="Q1036" i="12" s="1"/>
  <c r="R1030" i="12" a="1"/>
  <c r="R1030" i="12" s="1"/>
  <c r="P1030" i="12" a="1"/>
  <c r="P1030" i="12" s="1"/>
  <c r="E1036" i="12" a="1"/>
  <c r="E1036" i="12" s="1"/>
  <c r="E1027" i="12" a="1"/>
  <c r="E1027" i="12" s="1"/>
  <c r="P819" i="12"/>
  <c r="P827" i="12" s="1"/>
  <c r="P1027" i="12" a="1"/>
  <c r="P1027" i="12" s="1"/>
  <c r="R1063" i="12" a="1"/>
  <c r="R1063" i="12" s="1"/>
  <c r="R1064" i="12" a="1"/>
  <c r="R1064" i="12" s="1"/>
  <c r="F1063" i="12" a="1"/>
  <c r="F1063" i="12" s="1"/>
  <c r="F1657" i="12" a="1"/>
  <c r="F1657" i="12" s="1"/>
  <c r="A621" i="12"/>
  <c r="A724" i="12" s="1"/>
  <c r="A830" i="12" s="1"/>
  <c r="A933" i="12" s="1"/>
  <c r="A1036" i="12" s="1"/>
  <c r="A1139" i="12" s="1"/>
  <c r="A1242" i="12" s="1"/>
  <c r="A1345" i="12" s="1"/>
  <c r="A1448" i="12" s="1"/>
  <c r="A1551" i="12" s="1"/>
  <c r="A1654" i="12" s="1"/>
  <c r="A1757" i="12" s="1"/>
  <c r="I1208" i="12"/>
  <c r="I1311" i="12" s="1"/>
  <c r="I1045" i="12" a="1"/>
  <c r="I1045" i="12" s="1"/>
  <c r="H1662" i="12" a="1"/>
  <c r="H1662" i="12" s="1"/>
  <c r="H1663" i="12" a="1"/>
  <c r="H1663" i="12" s="1"/>
  <c r="I1663" i="12" a="1"/>
  <c r="I1663" i="12" s="1"/>
  <c r="L1045" i="12" a="1"/>
  <c r="L1045" i="12" s="1"/>
  <c r="L1031" i="12" a="1"/>
  <c r="L1031" i="12" s="1"/>
  <c r="L1044" i="12" a="1"/>
  <c r="L1044" i="12" s="1"/>
  <c r="H1044" i="12" a="1"/>
  <c r="H1044" i="12" s="1"/>
  <c r="K1661" i="12" a="1"/>
  <c r="K1661" i="12" s="1"/>
  <c r="H1043" i="12" a="1"/>
  <c r="H1043" i="12" s="1"/>
  <c r="I1661" i="12" a="1"/>
  <c r="I1661" i="12" s="1"/>
  <c r="K1027" i="12" a="1"/>
  <c r="K1027" i="12" s="1"/>
  <c r="K1043" i="12" a="1"/>
  <c r="K1043" i="12" s="1"/>
  <c r="I1043" i="12" a="1"/>
  <c r="I1043" i="12" s="1"/>
  <c r="H1646" i="12" a="1"/>
  <c r="H1646" i="12" s="1"/>
  <c r="H1661" i="12" a="1"/>
  <c r="H1661" i="12" s="1"/>
  <c r="L1029" i="12" a="1"/>
  <c r="L1029" i="12" s="1"/>
  <c r="L1648" i="12" a="1"/>
  <c r="L1648" i="12" s="1"/>
  <c r="L1751" i="12" s="1"/>
  <c r="L1647" i="12" a="1"/>
  <c r="L1647" i="12" s="1"/>
  <c r="L1030" i="12" a="1"/>
  <c r="L1030" i="12" s="1"/>
  <c r="L1653" i="12" a="1"/>
  <c r="L1653" i="12" s="1"/>
  <c r="L1756" i="12" s="1"/>
  <c r="L1649" i="12" a="1"/>
  <c r="L1649" i="12" s="1"/>
  <c r="L1752" i="12" s="1"/>
  <c r="L1650" i="12" a="1"/>
  <c r="L1650" i="12" s="1"/>
  <c r="L1753" i="12" s="1"/>
  <c r="L1032" i="12" a="1"/>
  <c r="L1032" i="12" s="1"/>
  <c r="L1036" i="12" a="1"/>
  <c r="L1036" i="12" s="1"/>
  <c r="L1035" i="12" a="1"/>
  <c r="L1035" i="12" s="1"/>
  <c r="L1657" i="12" a="1"/>
  <c r="L1657" i="12" s="1"/>
  <c r="L1040" i="12" a="1"/>
  <c r="L1040" i="12" s="1"/>
  <c r="L1039" i="12" a="1"/>
  <c r="L1039" i="12" s="1"/>
  <c r="L1658" i="12" a="1"/>
  <c r="L1658" i="12" s="1"/>
  <c r="L1761" i="12" s="1"/>
  <c r="L1041" i="12" a="1"/>
  <c r="L1041" i="12" s="1"/>
  <c r="K1042" i="12" a="1"/>
  <c r="K1042" i="12" s="1"/>
  <c r="K1033" i="12" a="1"/>
  <c r="K1033" i="12" s="1"/>
  <c r="K1038" i="12" a="1"/>
  <c r="K1038" i="12" s="1"/>
  <c r="K1651" i="12" a="1"/>
  <c r="K1651" i="12" s="1"/>
  <c r="K1754" i="12" s="1"/>
  <c r="K1656" i="12" a="1"/>
  <c r="K1656" i="12" s="1"/>
  <c r="K1759" i="12" s="1"/>
  <c r="K1037" i="12" a="1"/>
  <c r="K1037" i="12" s="1"/>
  <c r="K1655" i="12" a="1"/>
  <c r="K1655" i="12" s="1"/>
  <c r="K1758" i="12" s="1"/>
  <c r="K1034" i="12" a="1"/>
  <c r="K1034" i="12" s="1"/>
  <c r="K1652" i="12" a="1"/>
  <c r="K1652" i="12" s="1"/>
  <c r="K1755" i="12" s="1"/>
  <c r="K1645" i="12" a="1"/>
  <c r="K1645" i="12" s="1"/>
  <c r="K1646" i="12" a="1"/>
  <c r="K1646" i="12" s="1"/>
  <c r="K1749" i="12" s="1"/>
  <c r="K1028" i="12" a="1"/>
  <c r="K1028" i="12" s="1"/>
  <c r="J1647" i="12" a="1"/>
  <c r="J1647" i="12" s="1"/>
  <c r="J1750" i="12" s="1"/>
  <c r="J1648" i="12" a="1"/>
  <c r="J1648" i="12" s="1"/>
  <c r="J1751" i="12" s="1"/>
  <c r="J1028" i="12" a="1"/>
  <c r="J1028" i="12" s="1"/>
  <c r="J1030" i="12" a="1"/>
  <c r="J1030" i="12" s="1"/>
  <c r="J1029" i="12" a="1"/>
  <c r="J1029" i="12" s="1"/>
  <c r="J1042" i="12" a="1"/>
  <c r="J1042" i="12" s="1"/>
  <c r="J1041" i="12" a="1"/>
  <c r="J1041" i="12" s="1"/>
  <c r="J1031" i="12" a="1"/>
  <c r="J1031" i="12" s="1"/>
  <c r="J1650" i="12" a="1"/>
  <c r="J1650" i="12" s="1"/>
  <c r="J1753" i="12" s="1"/>
  <c r="J1649" i="12" a="1"/>
  <c r="J1649" i="12" s="1"/>
  <c r="J1752" i="12" s="1"/>
  <c r="J1032" i="12" a="1"/>
  <c r="J1032" i="12" s="1"/>
  <c r="J1645" i="12" a="1"/>
  <c r="J1645" i="12" s="1"/>
  <c r="J1748" i="12" s="1"/>
  <c r="J1646" i="12" a="1"/>
  <c r="J1646" i="12" s="1"/>
  <c r="J1749" i="12" s="1"/>
  <c r="J1816" i="12"/>
  <c r="J1027" i="12" a="1"/>
  <c r="J1027" i="12" s="1"/>
  <c r="T1337" i="12"/>
  <c r="K406" i="12"/>
  <c r="A670" i="12"/>
  <c r="A773" i="12" s="1"/>
  <c r="A879" i="12" s="1"/>
  <c r="A982" i="12" s="1"/>
  <c r="A1085" i="12" s="1"/>
  <c r="A1188" i="12" s="1"/>
  <c r="A1291" i="12" s="1"/>
  <c r="A1394" i="12" s="1"/>
  <c r="A1497" i="12" s="1"/>
  <c r="A1600" i="12" s="1"/>
  <c r="A1703" i="12" s="1"/>
  <c r="A1806" i="12" s="1"/>
  <c r="A568" i="12"/>
  <c r="K407" i="12"/>
  <c r="A688" i="12"/>
  <c r="A791" i="12" s="1"/>
  <c r="A897" i="12" s="1"/>
  <c r="A1000" i="12" s="1"/>
  <c r="A1103" i="12" s="1"/>
  <c r="A1206" i="12" s="1"/>
  <c r="A1309" i="12" s="1"/>
  <c r="A1412" i="12" s="1"/>
  <c r="A1515" i="12" s="1"/>
  <c r="A1618" i="12" s="1"/>
  <c r="A1721" i="12" s="1"/>
  <c r="A1824" i="12" s="1"/>
  <c r="A586" i="12"/>
  <c r="C680" i="11"/>
  <c r="V662" i="11" s="1"/>
  <c r="W662" i="11" s="1"/>
  <c r="C683" i="11" s="1"/>
  <c r="C684" i="11" s="1"/>
  <c r="V431" i="11"/>
  <c r="D680" i="11"/>
  <c r="V663" i="11" s="1"/>
  <c r="W663" i="11" s="1"/>
  <c r="D683" i="11" s="1"/>
  <c r="D684" i="11" s="1"/>
  <c r="V436" i="11"/>
  <c r="H1027" i="12" a="1"/>
  <c r="H1027" i="12" s="1"/>
  <c r="H1028" i="12" a="1"/>
  <c r="H1028" i="12" s="1"/>
  <c r="H1033" i="12" a="1"/>
  <c r="H1033" i="12" s="1"/>
  <c r="H1029" i="12" a="1"/>
  <c r="H1029" i="12" s="1"/>
  <c r="H1654" i="12" a="1"/>
  <c r="H1654" i="12" s="1"/>
  <c r="H1757" i="12" s="1"/>
  <c r="H1647" i="12" a="1"/>
  <c r="H1647" i="12" s="1"/>
  <c r="H1750" i="12" s="1"/>
  <c r="H1030" i="12" a="1"/>
  <c r="H1030" i="12" s="1"/>
  <c r="H1651" i="12" a="1"/>
  <c r="H1651" i="12" s="1"/>
  <c r="H1754" i="12" s="1"/>
  <c r="H1036" i="12" a="1"/>
  <c r="H1036" i="12" s="1"/>
  <c r="H1034" i="12" a="1"/>
  <c r="H1034" i="12" s="1"/>
  <c r="H1653" i="12" a="1"/>
  <c r="H1653" i="12" s="1"/>
  <c r="H1756" i="12" s="1"/>
  <c r="H1652" i="12" a="1"/>
  <c r="H1652" i="12" s="1"/>
  <c r="H1755" i="12" s="1"/>
  <c r="H1035" i="12" a="1"/>
  <c r="H1035" i="12" s="1"/>
  <c r="H1037" i="12" a="1"/>
  <c r="H1037" i="12" s="1"/>
  <c r="H1655" i="12" a="1"/>
  <c r="H1655" i="12" s="1"/>
  <c r="H1758" i="12" s="1"/>
  <c r="H1656" i="12" a="1"/>
  <c r="H1656" i="12" s="1"/>
  <c r="H1759" i="12" s="1"/>
  <c r="H1041" i="12" a="1"/>
  <c r="H1041" i="12" s="1"/>
  <c r="H1038" i="12" a="1"/>
  <c r="H1038" i="12" s="1"/>
  <c r="H1657" i="12" a="1"/>
  <c r="H1657" i="12" s="1"/>
  <c r="H1760" i="12" s="1"/>
  <c r="H1658" i="12" a="1"/>
  <c r="H1658" i="12" s="1"/>
  <c r="H1761" i="12" s="1"/>
  <c r="H1660" i="12" a="1"/>
  <c r="H1660" i="12" s="1"/>
  <c r="H1763" i="12" s="1"/>
  <c r="H1039" i="12" a="1"/>
  <c r="H1039" i="12" s="1"/>
  <c r="H1040" i="12" a="1"/>
  <c r="H1040" i="12" s="1"/>
  <c r="H1042" i="12" a="1"/>
  <c r="H1042" i="12" s="1"/>
  <c r="I1041" i="12" a="1"/>
  <c r="I1041" i="12" s="1"/>
  <c r="I1646" i="12" a="1"/>
  <c r="I1646" i="12" s="1"/>
  <c r="I1749" i="12" s="1"/>
  <c r="I1650" i="12" a="1"/>
  <c r="I1650" i="12" s="1"/>
  <c r="I1753" i="12" s="1"/>
  <c r="I1028" i="12" a="1"/>
  <c r="I1028" i="12" s="1"/>
  <c r="I1032" i="12" a="1"/>
  <c r="I1032" i="12" s="1"/>
  <c r="T445" i="11"/>
  <c r="T461" i="11" s="1"/>
  <c r="V435" i="11"/>
  <c r="E680" i="11"/>
  <c r="V664" i="11" s="1"/>
  <c r="W664" i="11" s="1"/>
  <c r="E683" i="11" s="1"/>
  <c r="E684" i="11" s="1"/>
  <c r="V426" i="11"/>
  <c r="V438" i="11"/>
  <c r="V430" i="11"/>
  <c r="F445" i="11"/>
  <c r="W451" i="11" s="1"/>
  <c r="P700" i="11"/>
  <c r="V432" i="11"/>
  <c r="V429" i="11"/>
  <c r="V443" i="11"/>
  <c r="U660" i="11"/>
  <c r="H1659" i="12" a="1"/>
  <c r="H1659" i="12" s="1"/>
  <c r="H1762" i="12" s="1"/>
  <c r="H1032" i="12" a="1"/>
  <c r="H1032" i="12" s="1"/>
  <c r="H1650" i="12" a="1"/>
  <c r="H1650" i="12" s="1"/>
  <c r="H1753" i="12" s="1"/>
  <c r="H1649" i="12" a="1"/>
  <c r="H1649" i="12" s="1"/>
  <c r="H1752" i="12" s="1"/>
  <c r="H1031" i="12" a="1"/>
  <c r="H1031" i="12" s="1"/>
  <c r="U661" i="11"/>
  <c r="U664" i="11"/>
  <c r="G1042" i="12" a="1"/>
  <c r="G1042" i="12" s="1"/>
  <c r="B1038" i="12" a="1"/>
  <c r="B1038" i="12" s="1"/>
  <c r="B1042" i="12" a="1"/>
  <c r="B1042" i="12" s="1"/>
  <c r="B1657" i="12" a="1"/>
  <c r="B1657" i="12" s="1"/>
  <c r="I1223" i="12"/>
  <c r="I1326" i="12" s="1"/>
  <c r="I1801" i="12"/>
  <c r="G406" i="12"/>
  <c r="I1423" i="12"/>
  <c r="I1390" i="12"/>
  <c r="I1773" i="12"/>
  <c r="I1363" i="12"/>
  <c r="I1809" i="12"/>
  <c r="I1754" i="12"/>
  <c r="B1039" i="12" a="1"/>
  <c r="B1039" i="12" s="1"/>
  <c r="I1407" i="12"/>
  <c r="E1038" i="12" a="1"/>
  <c r="E1038" i="12" s="1"/>
  <c r="F1039" i="12" a="1"/>
  <c r="F1039" i="12" s="1"/>
  <c r="I1786" i="12"/>
  <c r="I1206" i="12"/>
  <c r="I1309" i="12" s="1"/>
  <c r="I1418" i="12"/>
  <c r="I1221" i="12"/>
  <c r="I1324" i="12" s="1"/>
  <c r="I1229" i="12"/>
  <c r="I1332" i="12" s="1"/>
  <c r="E1037" i="12" a="1"/>
  <c r="E1037" i="12" s="1"/>
  <c r="B1655" i="12" a="1"/>
  <c r="B1655" i="12" s="1"/>
  <c r="D14" i="15" s="1"/>
  <c r="I1194" i="12"/>
  <c r="I1297" i="12" s="1"/>
  <c r="I1218" i="12"/>
  <c r="I1321" i="12" s="1"/>
  <c r="E1655" i="12" a="1"/>
  <c r="E1655" i="12" s="1"/>
  <c r="E1758" i="12" s="1"/>
  <c r="B1037" i="12" a="1"/>
  <c r="B1037" i="12" s="1"/>
  <c r="B1036" i="12" a="1"/>
  <c r="B1036" i="12" s="1"/>
  <c r="N406" i="12"/>
  <c r="N407" i="12"/>
  <c r="B1653" i="12" a="1"/>
  <c r="B1653" i="12" s="1"/>
  <c r="I1422" i="12"/>
  <c r="I1782" i="12"/>
  <c r="E1050" i="12" a="1"/>
  <c r="E1050" i="12" s="1"/>
  <c r="E1035" i="12" a="1"/>
  <c r="E1035" i="12" s="1"/>
  <c r="I1189" i="12"/>
  <c r="I1292" i="12" s="1"/>
  <c r="I1185" i="12"/>
  <c r="I1288" i="12" s="1"/>
  <c r="I1197" i="12"/>
  <c r="I1300" i="12" s="1"/>
  <c r="B1065" i="12" a="1"/>
  <c r="B1065" i="12" s="1"/>
  <c r="B1035" i="12" a="1"/>
  <c r="B1035" i="12" s="1"/>
  <c r="I1835" i="12"/>
  <c r="G1446" i="12"/>
  <c r="G1549" i="12" s="1"/>
  <c r="I38" i="11"/>
  <c r="W45" i="11" s="1"/>
  <c r="E1668" i="12" a="1"/>
  <c r="E1668" i="12" s="1"/>
  <c r="G1133" i="12"/>
  <c r="G1236" i="12" s="1"/>
  <c r="I1167" i="12"/>
  <c r="I1270" i="12" s="1"/>
  <c r="I42" i="11"/>
  <c r="I1364" i="12"/>
  <c r="I1382" i="12"/>
  <c r="I1361" i="12"/>
  <c r="I1165" i="12"/>
  <c r="I1268" i="12" s="1"/>
  <c r="I1413" i="12"/>
  <c r="I1166" i="12"/>
  <c r="I1269" i="12" s="1"/>
  <c r="I1421" i="12"/>
  <c r="G1169" i="12"/>
  <c r="G1272" i="12" s="1"/>
  <c r="I1163" i="12"/>
  <c r="I1266" i="12" s="1"/>
  <c r="I1403" i="12"/>
  <c r="I1419" i="12"/>
  <c r="I1435" i="12"/>
  <c r="S407" i="12"/>
  <c r="L407" i="12"/>
  <c r="I1411" i="12"/>
  <c r="I1843" i="12"/>
  <c r="I1415" i="12"/>
  <c r="I1778" i="12"/>
  <c r="I1133" i="12"/>
  <c r="I1236" i="12" s="1"/>
  <c r="G1479" i="12"/>
  <c r="G1582" i="12" s="1"/>
  <c r="I1376" i="12"/>
  <c r="I1379" i="12"/>
  <c r="I1750" i="12"/>
  <c r="I1205" i="12"/>
  <c r="I1308" i="12" s="1"/>
  <c r="I1429" i="12"/>
  <c r="I1346" i="12"/>
  <c r="I1794" i="12"/>
  <c r="I1751" i="12"/>
  <c r="I1190" i="12"/>
  <c r="I1293" i="12" s="1"/>
  <c r="I1398" i="12"/>
  <c r="I1402" i="12"/>
  <c r="I1213" i="12"/>
  <c r="I1316" i="12" s="1"/>
  <c r="I1182" i="12"/>
  <c r="I1285" i="12" s="1"/>
  <c r="I1414" i="12"/>
  <c r="I1212" i="12"/>
  <c r="I1315" i="12" s="1"/>
  <c r="I1399" i="12"/>
  <c r="I1188" i="12"/>
  <c r="I1291" i="12" s="1"/>
  <c r="I1752" i="12"/>
  <c r="I1216" i="12"/>
  <c r="I1319" i="12" s="1"/>
  <c r="I1825" i="12"/>
  <c r="G1423" i="12"/>
  <c r="G1821" i="12"/>
  <c r="G1220" i="12"/>
  <c r="G1323" i="12" s="1"/>
  <c r="I1408" i="12"/>
  <c r="I1816" i="12"/>
  <c r="I1170" i="12"/>
  <c r="I1273" i="12" s="1"/>
  <c r="I1822" i="12"/>
  <c r="I1420" i="12"/>
  <c r="I1175" i="12"/>
  <c r="I1278" i="12" s="1"/>
  <c r="I1203" i="12"/>
  <c r="I1306" i="12" s="1"/>
  <c r="I1844" i="12"/>
  <c r="I1416" i="12"/>
  <c r="I1807" i="12"/>
  <c r="I1833" i="12"/>
  <c r="I1842" i="12"/>
  <c r="I1428" i="12"/>
  <c r="I1784" i="12"/>
  <c r="I1840" i="12"/>
  <c r="I1193" i="12"/>
  <c r="I1296" i="12" s="1"/>
  <c r="I1164" i="12"/>
  <c r="I1267" i="12" s="1"/>
  <c r="I1183" i="12"/>
  <c r="I1286" i="12" s="1"/>
  <c r="I1184" i="12"/>
  <c r="I1287" i="12" s="1"/>
  <c r="I1224" i="12"/>
  <c r="I1327" i="12" s="1"/>
  <c r="G1152" i="12"/>
  <c r="G1255" i="12" s="1"/>
  <c r="G1216" i="12"/>
  <c r="G1319" i="12" s="1"/>
  <c r="I1424" i="12"/>
  <c r="I1371" i="12"/>
  <c r="I1204" i="12"/>
  <c r="I1307" i="12" s="1"/>
  <c r="I1764" i="12"/>
  <c r="I1821" i="12"/>
  <c r="I1149" i="12"/>
  <c r="I1252" i="12" s="1"/>
  <c r="G1794" i="12"/>
  <c r="I1391" i="12"/>
  <c r="I1803" i="12"/>
  <c r="I1776" i="12"/>
  <c r="I1195" i="12"/>
  <c r="I1298" i="12" s="1"/>
  <c r="I1219" i="12"/>
  <c r="I1322" i="12" s="1"/>
  <c r="G1213" i="12"/>
  <c r="G1316" i="12" s="1"/>
  <c r="G1377" i="12"/>
  <c r="I1430" i="12"/>
  <c r="I1793" i="12"/>
  <c r="I1806" i="12"/>
  <c r="I1372" i="12"/>
  <c r="I1373" i="12"/>
  <c r="I1820" i="12"/>
  <c r="I1381" i="12"/>
  <c r="I1160" i="12"/>
  <c r="I1263" i="12" s="1"/>
  <c r="I1173" i="12"/>
  <c r="I1276" i="12" s="1"/>
  <c r="I1810" i="12"/>
  <c r="I1367" i="12"/>
  <c r="I1200" i="12"/>
  <c r="I1303" i="12" s="1"/>
  <c r="I1433" i="12"/>
  <c r="I1225" i="12"/>
  <c r="I1328" i="12" s="1"/>
  <c r="I1788" i="12"/>
  <c r="I1846" i="12"/>
  <c r="I1397" i="12"/>
  <c r="I1831" i="12"/>
  <c r="I1392" i="12"/>
  <c r="I1151" i="12"/>
  <c r="I1254" i="12" s="1"/>
  <c r="I1425" i="12"/>
  <c r="I1176" i="12"/>
  <c r="I1279" i="12" s="1"/>
  <c r="I1181" i="12"/>
  <c r="I1284" i="12" s="1"/>
  <c r="I1405" i="12"/>
  <c r="I1815" i="12"/>
  <c r="I1380" i="12"/>
  <c r="I1393" i="12"/>
  <c r="I1791" i="12"/>
  <c r="I1814" i="12"/>
  <c r="I1389" i="12"/>
  <c r="I1180" i="12"/>
  <c r="I1283" i="12" s="1"/>
  <c r="I1836" i="12"/>
  <c r="I1400" i="12"/>
  <c r="I1191" i="12"/>
  <c r="I1294" i="12" s="1"/>
  <c r="I1785" i="12"/>
  <c r="I1818" i="12"/>
  <c r="I1412" i="12"/>
  <c r="I1410" i="12"/>
  <c r="I1406" i="12"/>
  <c r="I1827" i="12"/>
  <c r="I1792" i="12"/>
  <c r="I1227" i="12"/>
  <c r="I1330" i="12" s="1"/>
  <c r="I1366" i="12"/>
  <c r="G1362" i="12"/>
  <c r="G1408" i="12"/>
  <c r="I1186" i="12"/>
  <c r="I1289" i="12" s="1"/>
  <c r="I1140" i="12"/>
  <c r="I1243" i="12" s="1"/>
  <c r="I1226" i="12"/>
  <c r="I1329" i="12" s="1"/>
  <c r="I1813" i="12"/>
  <c r="I1783" i="12"/>
  <c r="I1222" i="12"/>
  <c r="I1325" i="12" s="1"/>
  <c r="I1355" i="12"/>
  <c r="I1829" i="12"/>
  <c r="I1781" i="12"/>
  <c r="I1800" i="12"/>
  <c r="I1360" i="12"/>
  <c r="I1845" i="12"/>
  <c r="L406" i="12"/>
  <c r="I406" i="12"/>
  <c r="N45" i="11"/>
  <c r="N950" i="12" s="1"/>
  <c r="P406" i="12"/>
  <c r="S1223" i="12"/>
  <c r="S1326" i="12" s="1"/>
  <c r="S1430" i="12"/>
  <c r="S1497" i="12"/>
  <c r="S1600" i="12" s="1"/>
  <c r="G1431" i="12"/>
  <c r="S1189" i="12"/>
  <c r="S1292" i="12" s="1"/>
  <c r="S1143" i="12"/>
  <c r="S1246" i="12" s="1"/>
  <c r="G1510" i="12"/>
  <c r="G1613" i="12" s="1"/>
  <c r="G1170" i="12"/>
  <c r="G1273" i="12" s="1"/>
  <c r="H1185" i="12"/>
  <c r="H1288" i="12" s="1"/>
  <c r="S1804" i="12"/>
  <c r="S1462" i="12"/>
  <c r="S1565" i="12" s="1"/>
  <c r="R407" i="12"/>
  <c r="H1414" i="12"/>
  <c r="H1400" i="12"/>
  <c r="G1190" i="12"/>
  <c r="G1293" i="12" s="1"/>
  <c r="G1478" i="12"/>
  <c r="G1581" i="12" s="1"/>
  <c r="G1202" i="12"/>
  <c r="G1305" i="12" s="1"/>
  <c r="Q1130" i="12"/>
  <c r="Q1233" i="12" s="1"/>
  <c r="G1368" i="12"/>
  <c r="G1532" i="12"/>
  <c r="G1635" i="12" s="1"/>
  <c r="G1222" i="12"/>
  <c r="G1325" i="12" s="1"/>
  <c r="G1221" i="12"/>
  <c r="G1324" i="12" s="1"/>
  <c r="G1390" i="12"/>
  <c r="G1342" i="12"/>
  <c r="G1793" i="12"/>
  <c r="G1412" i="12"/>
  <c r="G1188" i="12"/>
  <c r="G1291" i="12" s="1"/>
  <c r="G1433" i="12"/>
  <c r="G1520" i="12"/>
  <c r="G1623" i="12" s="1"/>
  <c r="G1751" i="12"/>
  <c r="G1200" i="12"/>
  <c r="G1303" i="12" s="1"/>
  <c r="G1411" i="12"/>
  <c r="G1154" i="12"/>
  <c r="G1257" i="12" s="1"/>
  <c r="G1343" i="12"/>
  <c r="G1209" i="12"/>
  <c r="G1312" i="12" s="1"/>
  <c r="G1780" i="12"/>
  <c r="G1477" i="12"/>
  <c r="G1580" i="12" s="1"/>
  <c r="G1132" i="12"/>
  <c r="G1235" i="12" s="1"/>
  <c r="G1827" i="12"/>
  <c r="G1205" i="12"/>
  <c r="G1308" i="12" s="1"/>
  <c r="G1229" i="12"/>
  <c r="G1332" i="12" s="1"/>
  <c r="G1381" i="12"/>
  <c r="G1788" i="12"/>
  <c r="G1530" i="12"/>
  <c r="G1633" i="12" s="1"/>
  <c r="G1774" i="12"/>
  <c r="G1445" i="12"/>
  <c r="G1548" i="12" s="1"/>
  <c r="G1845" i="12"/>
  <c r="G1140" i="12"/>
  <c r="G1243" i="12" s="1"/>
  <c r="G1171" i="12"/>
  <c r="G1274" i="12" s="1"/>
  <c r="G1775" i="12"/>
  <c r="G1820" i="12"/>
  <c r="G1816" i="12"/>
  <c r="G1187" i="12"/>
  <c r="G1290" i="12" s="1"/>
  <c r="G1838" i="12"/>
  <c r="G1227" i="12"/>
  <c r="G1330" i="12" s="1"/>
  <c r="G1514" i="12"/>
  <c r="G1617" i="12" s="1"/>
  <c r="G1752" i="12"/>
  <c r="G1463" i="12"/>
  <c r="G1566" i="12" s="1"/>
  <c r="G1461" i="12"/>
  <c r="G1564" i="12" s="1"/>
  <c r="G1802" i="12"/>
  <c r="G1754" i="12"/>
  <c r="G1363" i="12"/>
  <c r="G1480" i="12"/>
  <c r="G1583" i="12" s="1"/>
  <c r="G1405" i="12"/>
  <c r="G1376" i="12"/>
  <c r="G1201" i="12"/>
  <c r="G1304" i="12" s="1"/>
  <c r="G1214" i="12"/>
  <c r="G1317" i="12" s="1"/>
  <c r="G1803" i="12"/>
  <c r="G1207" i="12"/>
  <c r="G1310" i="12" s="1"/>
  <c r="G1041" i="12" a="1"/>
  <c r="G1041" i="12" s="1"/>
  <c r="G1443" i="12"/>
  <c r="G1546" i="12" s="1"/>
  <c r="G1518" i="12"/>
  <c r="G1621" i="12" s="1"/>
  <c r="G1809" i="12"/>
  <c r="G1749" i="12"/>
  <c r="G1804" i="12"/>
  <c r="G1206" i="12"/>
  <c r="G1309" i="12" s="1"/>
  <c r="G1379" i="12"/>
  <c r="G1833" i="12"/>
  <c r="G1797" i="12"/>
  <c r="G1157" i="12"/>
  <c r="G1260" i="12" s="1"/>
  <c r="G1151" i="12"/>
  <c r="G1254" i="12" s="1"/>
  <c r="G1498" i="12"/>
  <c r="G1601" i="12" s="1"/>
  <c r="G1499" i="12"/>
  <c r="G1602" i="12" s="1"/>
  <c r="G1501" i="12"/>
  <c r="G1604" i="12" s="1"/>
  <c r="G1199" i="12"/>
  <c r="G1302" i="12" s="1"/>
  <c r="G1818" i="12"/>
  <c r="G1792" i="12"/>
  <c r="G1400" i="12"/>
  <c r="G1835" i="12"/>
  <c r="G1420" i="12"/>
  <c r="G1441" i="12"/>
  <c r="G1544" i="12" s="1"/>
  <c r="G1497" i="12"/>
  <c r="G1600" i="12" s="1"/>
  <c r="G1839" i="12"/>
  <c r="G1391" i="12"/>
  <c r="G1153" i="12"/>
  <c r="G1256" i="12" s="1"/>
  <c r="G1179" i="12"/>
  <c r="G1282" i="12" s="1"/>
  <c r="G1349" i="12"/>
  <c r="G1529" i="12"/>
  <c r="G1632" i="12" s="1"/>
  <c r="G1130" i="12"/>
  <c r="G1233" i="12" s="1"/>
  <c r="G1413" i="12"/>
  <c r="G1791" i="12"/>
  <c r="G1462" i="12"/>
  <c r="G1565" i="12" s="1"/>
  <c r="G1847" i="12"/>
  <c r="G1508" i="12"/>
  <c r="G1611" i="12" s="1"/>
  <c r="G1753" i="12"/>
  <c r="G1491" i="12"/>
  <c r="G1594" i="12" s="1"/>
  <c r="G1204" i="12"/>
  <c r="G1307" i="12" s="1"/>
  <c r="G1212" i="12"/>
  <c r="G1315" i="12" s="1"/>
  <c r="G1531" i="12"/>
  <c r="G1634" i="12" s="1"/>
  <c r="G1482" i="12"/>
  <c r="G1585" i="12" s="1"/>
  <c r="G1403" i="12"/>
  <c r="G1831" i="12"/>
  <c r="G1824" i="12"/>
  <c r="G1416" i="12"/>
  <c r="G1156" i="12"/>
  <c r="G1259" i="12" s="1"/>
  <c r="G1228" i="12"/>
  <c r="G1331" i="12" s="1"/>
  <c r="G1168" i="12"/>
  <c r="G1271" i="12" s="1"/>
  <c r="G1844" i="12"/>
  <c r="G1397" i="12"/>
  <c r="G1414" i="12"/>
  <c r="G1488" i="12"/>
  <c r="G1591" i="12" s="1"/>
  <c r="G1430" i="12"/>
  <c r="G1435" i="12"/>
  <c r="G1215" i="12"/>
  <c r="G1318" i="12" s="1"/>
  <c r="G1840" i="12"/>
  <c r="S1765" i="12"/>
  <c r="H1767" i="12"/>
  <c r="I1338" i="12"/>
  <c r="I1395" i="12"/>
  <c r="I1220" i="12"/>
  <c r="I1323" i="12" s="1"/>
  <c r="I1161" i="12"/>
  <c r="I1264" i="12" s="1"/>
  <c r="I1358" i="12"/>
  <c r="I1805" i="12"/>
  <c r="I1369" i="12"/>
  <c r="I1774" i="12"/>
  <c r="I1759" i="12"/>
  <c r="I1153" i="12"/>
  <c r="I1256" i="12" s="1"/>
  <c r="I1157" i="12"/>
  <c r="I1260" i="12" s="1"/>
  <c r="I1374" i="12"/>
  <c r="I1155" i="12"/>
  <c r="I1258" i="12" s="1"/>
  <c r="I1210" i="12"/>
  <c r="I1313" i="12" s="1"/>
  <c r="I1404" i="12"/>
  <c r="I1431" i="12"/>
  <c r="I1765" i="12"/>
  <c r="I1828" i="12"/>
  <c r="I1388" i="12"/>
  <c r="I1839" i="12"/>
  <c r="I1841" i="12"/>
  <c r="I1386" i="12"/>
  <c r="I1147" i="12"/>
  <c r="I1250" i="12" s="1"/>
  <c r="I1202" i="12"/>
  <c r="I1305" i="12" s="1"/>
  <c r="I1396" i="12"/>
  <c r="I1196" i="12"/>
  <c r="I1299" i="12" s="1"/>
  <c r="I1770" i="12"/>
  <c r="I1779" i="12"/>
  <c r="S1146" i="12"/>
  <c r="S1249" i="12" s="1"/>
  <c r="I1370" i="12"/>
  <c r="I1427" i="12"/>
  <c r="I1811" i="12"/>
  <c r="I1199" i="12"/>
  <c r="I1302" i="12" s="1"/>
  <c r="I1394" i="12"/>
  <c r="I1837" i="12"/>
  <c r="I1434" i="12"/>
  <c r="I1136" i="12"/>
  <c r="I1239" i="12" s="1"/>
  <c r="I1824" i="12"/>
  <c r="I1758" i="12"/>
  <c r="I1198" i="12"/>
  <c r="I1301" i="12" s="1"/>
  <c r="I1387" i="12"/>
  <c r="I1775" i="12"/>
  <c r="I1838" i="12"/>
  <c r="I1174" i="12"/>
  <c r="I1277" i="12" s="1"/>
  <c r="I1359" i="12"/>
  <c r="I1156" i="12"/>
  <c r="I1259" i="12" s="1"/>
  <c r="I1211" i="12"/>
  <c r="I1314" i="12" s="1"/>
  <c r="I1798" i="12"/>
  <c r="I1217" i="12"/>
  <c r="I1320" i="12" s="1"/>
  <c r="I1812" i="12"/>
  <c r="I1409" i="12"/>
  <c r="I1340" i="12"/>
  <c r="I1772" i="12"/>
  <c r="I1766" i="12"/>
  <c r="I1771" i="12"/>
  <c r="I1834" i="12"/>
  <c r="I1158" i="12"/>
  <c r="I1261" i="12" s="1"/>
  <c r="I1847" i="12"/>
  <c r="I1187" i="12"/>
  <c r="I1290" i="12" s="1"/>
  <c r="S1156" i="12"/>
  <c r="S1259" i="12" s="1"/>
  <c r="S1375" i="12"/>
  <c r="I1353" i="12"/>
  <c r="I1132" i="12"/>
  <c r="I1235" i="12" s="1"/>
  <c r="I1819" i="12"/>
  <c r="I1215" i="12"/>
  <c r="I1318" i="12" s="1"/>
  <c r="I1426" i="12"/>
  <c r="I1141" i="12"/>
  <c r="I1244" i="12" s="1"/>
  <c r="I1152" i="12"/>
  <c r="I1255" i="12" s="1"/>
  <c r="I1817" i="12"/>
  <c r="I1214" i="12"/>
  <c r="I1317" i="12" s="1"/>
  <c r="I1799" i="12"/>
  <c r="I1417" i="12"/>
  <c r="I1767" i="12"/>
  <c r="I1830" i="12"/>
  <c r="I1339" i="12"/>
  <c r="I1228" i="12"/>
  <c r="I1331" i="12" s="1"/>
  <c r="I1168" i="12"/>
  <c r="I1271" i="12" s="1"/>
  <c r="I1201" i="12"/>
  <c r="I1304" i="12" s="1"/>
  <c r="I1802" i="12"/>
  <c r="I1432" i="12"/>
  <c r="I1362" i="12"/>
  <c r="I1357" i="12"/>
  <c r="I1826" i="12"/>
  <c r="I1134" i="12"/>
  <c r="I1237" i="12" s="1"/>
  <c r="I1207" i="12"/>
  <c r="I1310" i="12" s="1"/>
  <c r="S1803" i="12"/>
  <c r="H1356" i="12"/>
  <c r="S1220" i="12"/>
  <c r="S1323" i="12" s="1"/>
  <c r="S1225" i="12"/>
  <c r="S1328" i="12" s="1"/>
  <c r="S1191" i="12"/>
  <c r="S1294" i="12" s="1"/>
  <c r="S1210" i="12"/>
  <c r="S1313" i="12" s="1"/>
  <c r="S1364" i="12"/>
  <c r="S1484" i="12"/>
  <c r="S1587" i="12" s="1"/>
  <c r="G819" i="12"/>
  <c r="G840" i="12" s="1"/>
  <c r="G1173" i="12"/>
  <c r="G1276" i="12" s="1"/>
  <c r="G1196" i="12"/>
  <c r="G1299" i="12" s="1"/>
  <c r="G1224" i="12"/>
  <c r="G1327" i="12" s="1"/>
  <c r="G1210" i="12"/>
  <c r="G1313" i="12" s="1"/>
  <c r="G1150" i="12"/>
  <c r="G1253" i="12" s="1"/>
  <c r="G1533" i="12"/>
  <c r="G1636" i="12" s="1"/>
  <c r="G1511" i="12"/>
  <c r="G1614" i="12" s="1"/>
  <c r="G1513" i="12"/>
  <c r="G1616" i="12" s="1"/>
  <c r="G1387" i="12"/>
  <c r="G1337" i="12"/>
  <c r="G1814" i="12"/>
  <c r="G1801" i="12"/>
  <c r="G1384" i="12"/>
  <c r="G1399" i="12"/>
  <c r="G1225" i="12"/>
  <c r="G1328" i="12" s="1"/>
  <c r="G1789" i="12"/>
  <c r="G1773" i="12"/>
  <c r="G1828" i="12"/>
  <c r="G1830" i="12"/>
  <c r="G1440" i="12"/>
  <c r="G1543" i="12" s="1"/>
  <c r="G1503" i="12"/>
  <c r="G1606" i="12" s="1"/>
  <c r="S1820" i="12"/>
  <c r="S1188" i="12"/>
  <c r="S1291" i="12" s="1"/>
  <c r="S1193" i="12"/>
  <c r="S1296" i="12" s="1"/>
  <c r="S1178" i="12"/>
  <c r="S1281" i="12" s="1"/>
  <c r="S1200" i="12"/>
  <c r="S1303" i="12" s="1"/>
  <c r="S1431" i="12"/>
  <c r="S1427" i="12"/>
  <c r="S1432" i="12"/>
  <c r="S1398" i="12"/>
  <c r="S1417" i="12"/>
  <c r="S1415" i="12"/>
  <c r="H1226" i="12"/>
  <c r="H1329" i="12" s="1"/>
  <c r="S1772" i="12"/>
  <c r="S1395" i="12"/>
  <c r="S1400" i="12"/>
  <c r="S1385" i="12"/>
  <c r="S1442" i="12"/>
  <c r="S1545" i="12" s="1"/>
  <c r="H1826" i="12"/>
  <c r="S1754" i="12"/>
  <c r="S1363" i="12"/>
  <c r="S1845" i="12"/>
  <c r="S1843" i="12"/>
  <c r="S1353" i="12"/>
  <c r="S1513" i="12"/>
  <c r="S1616" i="12" s="1"/>
  <c r="S1788" i="12"/>
  <c r="S1840" i="12"/>
  <c r="S1755" i="12"/>
  <c r="S1807" i="12"/>
  <c r="F1040" i="12" a="1"/>
  <c r="F1040" i="12" s="1"/>
  <c r="F1678" i="12" a="1"/>
  <c r="F1678" i="12" s="1"/>
  <c r="F1658" i="12" a="1"/>
  <c r="F1658" i="12" s="1"/>
  <c r="F1761" i="12" s="1"/>
  <c r="D1652" i="12" a="1"/>
  <c r="D1652" i="12" s="1"/>
  <c r="D1755" i="12" s="1"/>
  <c r="D1033" i="12" a="1"/>
  <c r="D1033" i="12" s="1"/>
  <c r="G1808" i="12"/>
  <c r="G1432" i="12"/>
  <c r="G42" i="11"/>
  <c r="G1394" i="12"/>
  <c r="G1402" i="12"/>
  <c r="G1825" i="12"/>
  <c r="G1375" i="12"/>
  <c r="G1846" i="12"/>
  <c r="G1178" i="12"/>
  <c r="G1281" i="12" s="1"/>
  <c r="G1389" i="12"/>
  <c r="G1786" i="12"/>
  <c r="G1823" i="12"/>
  <c r="G1211" i="12"/>
  <c r="G1314" i="12" s="1"/>
  <c r="G1336" i="12"/>
  <c r="G1526" i="12"/>
  <c r="G1629" i="12" s="1"/>
  <c r="G1452" i="12"/>
  <c r="G1555" i="12" s="1"/>
  <c r="G1485" i="12"/>
  <c r="G1588" i="12" s="1"/>
  <c r="G1134" i="12"/>
  <c r="G1237" i="12" s="1"/>
  <c r="G1492" i="12"/>
  <c r="G1595" i="12" s="1"/>
  <c r="G1515" i="12"/>
  <c r="G1618" i="12" s="1"/>
  <c r="G1504" i="12"/>
  <c r="G1607" i="12" s="1"/>
  <c r="G1527" i="12"/>
  <c r="G1630" i="12" s="1"/>
  <c r="G1459" i="12"/>
  <c r="G1562" i="12" s="1"/>
  <c r="G1367" i="12"/>
  <c r="G1505" i="12"/>
  <c r="G1608" i="12" s="1"/>
  <c r="G1537" i="12"/>
  <c r="G1640" i="12" s="1"/>
  <c r="G1490" i="12"/>
  <c r="G1593" i="12" s="1"/>
  <c r="G1522" i="12"/>
  <c r="G1625" i="12" s="1"/>
  <c r="G1421" i="12"/>
  <c r="G1805" i="12"/>
  <c r="G1195" i="12"/>
  <c r="G1298" i="12" s="1"/>
  <c r="G1358" i="12"/>
  <c r="G1807" i="12"/>
  <c r="G1359" i="12"/>
  <c r="G1401" i="12"/>
  <c r="G1374" i="12"/>
  <c r="G1396" i="12"/>
  <c r="G1419" i="12"/>
  <c r="G1186" i="12"/>
  <c r="G1289" i="12" s="1"/>
  <c r="G1806" i="12"/>
  <c r="G1197" i="12"/>
  <c r="G1300" i="12" s="1"/>
  <c r="G38" i="11"/>
  <c r="W43" i="11" s="1"/>
  <c r="G1422" i="12"/>
  <c r="G1208" i="12"/>
  <c r="G1311" i="12" s="1"/>
  <c r="G1143" i="12"/>
  <c r="G1246" i="12" s="1"/>
  <c r="G1799" i="12"/>
  <c r="G1772" i="12"/>
  <c r="G1175" i="12"/>
  <c r="G1278" i="12" s="1"/>
  <c r="G1191" i="12"/>
  <c r="G1294" i="12" s="1"/>
  <c r="G1424" i="12"/>
  <c r="G1800" i="12"/>
  <c r="G1193" i="12"/>
  <c r="G1296" i="12" s="1"/>
  <c r="G1795" i="12"/>
  <c r="G1834" i="12"/>
  <c r="G1832" i="12"/>
  <c r="G1185" i="12"/>
  <c r="G1288" i="12" s="1"/>
  <c r="G1761" i="12"/>
  <c r="G1136" i="12"/>
  <c r="G1239" i="12" s="1"/>
  <c r="G1768" i="12"/>
  <c r="G1203" i="12"/>
  <c r="G1306" i="12" s="1"/>
  <c r="G1395" i="12"/>
  <c r="G1796" i="12"/>
  <c r="G1486" i="12"/>
  <c r="G1589" i="12" s="1"/>
  <c r="G1500" i="12"/>
  <c r="G1603" i="12" s="1"/>
  <c r="G1535" i="12"/>
  <c r="G1638" i="12" s="1"/>
  <c r="G1779" i="12"/>
  <c r="G1360" i="12"/>
  <c r="G1392" i="12"/>
  <c r="G1813" i="12"/>
  <c r="G1380" i="12"/>
  <c r="G1494" i="12"/>
  <c r="G1597" i="12" s="1"/>
  <c r="G1517" i="12"/>
  <c r="G1620" i="12" s="1"/>
  <c r="G1340" i="12"/>
  <c r="G1524" i="12"/>
  <c r="G1627" i="12" s="1"/>
  <c r="G1483" i="12"/>
  <c r="G1586" i="12" s="1"/>
  <c r="G1536" i="12"/>
  <c r="G1639" i="12" s="1"/>
  <c r="G1495" i="12"/>
  <c r="G1598" i="12" s="1"/>
  <c r="G1521" i="12"/>
  <c r="G1624" i="12" s="1"/>
  <c r="G1460" i="12"/>
  <c r="G1563" i="12" s="1"/>
  <c r="G1506" i="12"/>
  <c r="G1609" i="12" s="1"/>
  <c r="G1538" i="12"/>
  <c r="G1641" i="12" s="1"/>
  <c r="G1398" i="12"/>
  <c r="G1184" i="12"/>
  <c r="G1287" i="12" s="1"/>
  <c r="G1837" i="12"/>
  <c r="G1409" i="12"/>
  <c r="G1819" i="12"/>
  <c r="G1357" i="12"/>
  <c r="G1428" i="12"/>
  <c r="G1218" i="12"/>
  <c r="G1321" i="12" s="1"/>
  <c r="G1822" i="12"/>
  <c r="G1771" i="12"/>
  <c r="G1388" i="12"/>
  <c r="G1817" i="12"/>
  <c r="G1219" i="12"/>
  <c r="G1322" i="12" s="1"/>
  <c r="G1434" i="12"/>
  <c r="G1417" i="12"/>
  <c r="G1843" i="12"/>
  <c r="G1393" i="12"/>
  <c r="G1415" i="12"/>
  <c r="G1182" i="12"/>
  <c r="G1285" i="12" s="1"/>
  <c r="G1842" i="12"/>
  <c r="G1836" i="12"/>
  <c r="G1769" i="12"/>
  <c r="G1198" i="12"/>
  <c r="G1301" i="12" s="1"/>
  <c r="G1812" i="12"/>
  <c r="G1189" i="12"/>
  <c r="G1292" i="12" s="1"/>
  <c r="G1137" i="12"/>
  <c r="G1240" i="12" s="1"/>
  <c r="G1217" i="12"/>
  <c r="G1320" i="12" s="1"/>
  <c r="G1787" i="12"/>
  <c r="G1755" i="12"/>
  <c r="G1815" i="12"/>
  <c r="G1429" i="12"/>
  <c r="G1226" i="12"/>
  <c r="G1329" i="12" s="1"/>
  <c r="G1748" i="12"/>
  <c r="G1346" i="12"/>
  <c r="G1509" i="12"/>
  <c r="G1612" i="12" s="1"/>
  <c r="G1338" i="12"/>
  <c r="G1523" i="12"/>
  <c r="G1626" i="12" s="1"/>
  <c r="G1512" i="12"/>
  <c r="G1615" i="12" s="1"/>
  <c r="S39" i="11"/>
  <c r="H1427" i="12"/>
  <c r="H38" i="11"/>
  <c r="W44" i="11" s="1"/>
  <c r="H1774" i="12"/>
  <c r="O39" i="11"/>
  <c r="S406" i="12"/>
  <c r="H1183" i="12"/>
  <c r="H1286" i="12" s="1"/>
  <c r="H1395" i="12"/>
  <c r="H1380" i="12"/>
  <c r="O45" i="11"/>
  <c r="O952" i="12" s="1"/>
  <c r="P45" i="11"/>
  <c r="P924" i="12" s="1"/>
  <c r="U45" i="11"/>
  <c r="U956" i="12" s="1"/>
  <c r="Q45" i="11"/>
  <c r="Q933" i="12" s="1"/>
  <c r="M45" i="11"/>
  <c r="M946" i="12" s="1"/>
  <c r="S45" i="11"/>
  <c r="S955" i="12" s="1"/>
  <c r="R39" i="11"/>
  <c r="U39" i="11"/>
  <c r="R45" i="11"/>
  <c r="R938" i="12" s="1"/>
  <c r="Q39" i="11"/>
  <c r="P39" i="11"/>
  <c r="M39" i="11"/>
  <c r="A510" i="12"/>
  <c r="A612" i="12"/>
  <c r="A715" i="12" s="1"/>
  <c r="A821" i="12" s="1"/>
  <c r="A924" i="12" s="1"/>
  <c r="A1027" i="12" s="1"/>
  <c r="A1130" i="12" s="1"/>
  <c r="A1233" i="12" s="1"/>
  <c r="A1336" i="12" s="1"/>
  <c r="A1439" i="12" s="1"/>
  <c r="A1542" i="12" s="1"/>
  <c r="A1645" i="12" s="1"/>
  <c r="A1748" i="12" s="1"/>
  <c r="AI75" i="11"/>
  <c r="AI73" i="11"/>
  <c r="V427" i="11"/>
  <c r="X438" i="11"/>
  <c r="W458" i="11"/>
  <c r="P458" i="11" s="1"/>
  <c r="M461" i="11"/>
  <c r="L445" i="11"/>
  <c r="V424" i="11"/>
  <c r="V440" i="11"/>
  <c r="U662" i="11"/>
  <c r="Q445" i="11"/>
  <c r="Q461" i="11" s="1"/>
  <c r="S445" i="11"/>
  <c r="K445" i="11"/>
  <c r="K461" i="11" s="1"/>
  <c r="U663" i="11"/>
  <c r="V437" i="11"/>
  <c r="C445" i="11"/>
  <c r="B476" i="11" s="1" a="1"/>
  <c r="AK74" i="11"/>
  <c r="AH71" i="11"/>
  <c r="AJ72" i="11"/>
  <c r="B1678" i="12" a="1"/>
  <c r="B1678" i="12" s="1"/>
  <c r="B1683" i="12" a="1"/>
  <c r="B1683" i="12" s="1"/>
  <c r="B1060" i="12" a="1"/>
  <c r="B1060" i="12" s="1"/>
  <c r="B1062" i="12" a="1"/>
  <c r="B1062" i="12" s="1"/>
  <c r="B1061" i="12" a="1"/>
  <c r="B1061" i="12" s="1"/>
  <c r="B1668" i="12" a="1"/>
  <c r="B1668" i="12" s="1"/>
  <c r="B1679" i="12" a="1"/>
  <c r="B1679" i="12" s="1"/>
  <c r="B1050" i="12" a="1"/>
  <c r="B1050" i="12" s="1"/>
  <c r="B1051" i="12" a="1"/>
  <c r="B1051" i="12" s="1"/>
  <c r="B1669" i="12" a="1"/>
  <c r="B1669" i="12" s="1"/>
  <c r="Q1365" i="12"/>
  <c r="G1062" i="12" a="1"/>
  <c r="G1062" i="12" s="1"/>
  <c r="Q1749" i="12"/>
  <c r="Q1150" i="12"/>
  <c r="Q1253" i="12" s="1"/>
  <c r="S1787" i="12"/>
  <c r="S1523" i="12"/>
  <c r="S1626" i="12" s="1"/>
  <c r="S1504" i="12"/>
  <c r="S1607" i="12" s="1"/>
  <c r="S1229" i="12"/>
  <c r="S1332" i="12" s="1"/>
  <c r="S1505" i="12"/>
  <c r="S1608" i="12" s="1"/>
  <c r="S1534" i="12"/>
  <c r="S1637" i="12" s="1"/>
  <c r="S1465" i="12"/>
  <c r="S1568" i="12" s="1"/>
  <c r="S1531" i="12"/>
  <c r="S1634" i="12" s="1"/>
  <c r="S1480" i="12"/>
  <c r="S1583" i="12" s="1"/>
  <c r="S1165" i="12"/>
  <c r="S1268" i="12" s="1"/>
  <c r="S1525" i="12"/>
  <c r="S1628" i="12" s="1"/>
  <c r="S1536" i="12"/>
  <c r="S1639" i="12" s="1"/>
  <c r="S1486" i="12"/>
  <c r="S1589" i="12" s="1"/>
  <c r="S1495" i="12"/>
  <c r="S1598" i="12" s="1"/>
  <c r="S1463" i="12"/>
  <c r="S1566" i="12" s="1"/>
  <c r="S1224" i="12"/>
  <c r="S1327" i="12" s="1"/>
  <c r="S1399" i="12"/>
  <c r="S1749" i="12"/>
  <c r="S1514" i="12"/>
  <c r="S1617" i="12" s="1"/>
  <c r="S1508" i="12"/>
  <c r="S1611" i="12" s="1"/>
  <c r="S1476" i="12"/>
  <c r="S1579" i="12" s="1"/>
  <c r="S1444" i="12"/>
  <c r="S1547" i="12" s="1"/>
  <c r="S1485" i="12"/>
  <c r="S1588" i="12" s="1"/>
  <c r="S1451" i="12"/>
  <c r="S1554" i="12" s="1"/>
  <c r="S1761" i="12"/>
  <c r="S1833" i="12"/>
  <c r="S1521" i="12"/>
  <c r="S1624" i="12" s="1"/>
  <c r="S1524" i="12"/>
  <c r="S1627" i="12" s="1"/>
  <c r="S1498" i="12"/>
  <c r="S1601" i="12" s="1"/>
  <c r="S1466" i="12"/>
  <c r="S1569" i="12" s="1"/>
  <c r="S1507" i="12"/>
  <c r="S1610" i="12" s="1"/>
  <c r="S1475" i="12"/>
  <c r="S1578" i="12" s="1"/>
  <c r="S1441" i="12"/>
  <c r="S1544" i="12" s="1"/>
  <c r="S1208" i="12"/>
  <c r="S1311" i="12" s="1"/>
  <c r="S1383" i="12"/>
  <c r="S1773" i="12"/>
  <c r="S1340" i="12"/>
  <c r="S1407" i="12"/>
  <c r="S1168" i="12"/>
  <c r="S1271" i="12" s="1"/>
  <c r="S1138" i="12"/>
  <c r="S1241" i="12" s="1"/>
  <c r="S1841" i="12"/>
  <c r="S1396" i="12"/>
  <c r="S1157" i="12"/>
  <c r="S1260" i="12" s="1"/>
  <c r="S1221" i="12"/>
  <c r="S1324" i="12" s="1"/>
  <c r="S1751" i="12"/>
  <c r="S1774" i="12"/>
  <c r="S1795" i="12"/>
  <c r="S1817" i="12"/>
  <c r="S1834" i="12"/>
  <c r="S1338" i="12"/>
  <c r="S1357" i="12"/>
  <c r="S1373" i="12"/>
  <c r="S1389" i="12"/>
  <c r="S1405" i="12"/>
  <c r="S1421" i="12"/>
  <c r="S1131" i="12"/>
  <c r="S1234" i="12" s="1"/>
  <c r="S1150" i="12"/>
  <c r="S1253" i="12" s="1"/>
  <c r="S1166" i="12"/>
  <c r="S1269" i="12" s="1"/>
  <c r="S1182" i="12"/>
  <c r="S1285" i="12" s="1"/>
  <c r="S1198" i="12"/>
  <c r="S1301" i="12" s="1"/>
  <c r="S1214" i="12"/>
  <c r="S1317" i="12" s="1"/>
  <c r="S1130" i="12"/>
  <c r="S1233" i="12" s="1"/>
  <c r="S1770" i="12"/>
  <c r="S1791" i="12"/>
  <c r="S1813" i="12"/>
  <c r="S1831" i="12"/>
  <c r="S1847" i="12"/>
  <c r="S1354" i="12"/>
  <c r="S1402" i="12"/>
  <c r="S1418" i="12"/>
  <c r="S1434" i="12"/>
  <c r="S1147" i="12"/>
  <c r="S1250" i="12" s="1"/>
  <c r="S1163" i="12"/>
  <c r="S1266" i="12" s="1"/>
  <c r="S1179" i="12"/>
  <c r="S1282" i="12" s="1"/>
  <c r="S1195" i="12"/>
  <c r="S1298" i="12" s="1"/>
  <c r="S1211" i="12"/>
  <c r="S1314" i="12" s="1"/>
  <c r="S1227" i="12"/>
  <c r="S1330" i="12" s="1"/>
  <c r="S1766" i="12"/>
  <c r="S1821" i="12"/>
  <c r="S1341" i="12"/>
  <c r="S1376" i="12"/>
  <c r="S1336" i="12"/>
  <c r="S1447" i="12"/>
  <c r="S1550" i="12" s="1"/>
  <c r="S1404" i="12"/>
  <c r="S1344" i="12"/>
  <c r="S1488" i="12"/>
  <c r="S1591" i="12" s="1"/>
  <c r="S1526" i="12"/>
  <c r="S1629" i="12" s="1"/>
  <c r="S1448" i="12"/>
  <c r="S1551" i="12" s="1"/>
  <c r="S1337" i="12"/>
  <c r="S1533" i="12"/>
  <c r="S1636" i="12" s="1"/>
  <c r="S1510" i="12"/>
  <c r="S1613" i="12" s="1"/>
  <c r="S1478" i="12"/>
  <c r="S1581" i="12" s="1"/>
  <c r="S1446" i="12"/>
  <c r="S1549" i="12" s="1"/>
  <c r="S1487" i="12"/>
  <c r="S1590" i="12" s="1"/>
  <c r="S1455" i="12"/>
  <c r="S1558" i="12" s="1"/>
  <c r="S1192" i="12"/>
  <c r="S1295" i="12" s="1"/>
  <c r="S1519" i="12"/>
  <c r="S1622" i="12" s="1"/>
  <c r="S1522" i="12"/>
  <c r="S1625" i="12" s="1"/>
  <c r="S1500" i="12"/>
  <c r="S1603" i="12" s="1"/>
  <c r="S1509" i="12"/>
  <c r="S1612" i="12" s="1"/>
  <c r="S1477" i="12"/>
  <c r="S1580" i="12" s="1"/>
  <c r="S1443" i="12"/>
  <c r="S1546" i="12" s="1"/>
  <c r="S42" i="11"/>
  <c r="S1420" i="12"/>
  <c r="S1794" i="12"/>
  <c r="S1529" i="12"/>
  <c r="S1632" i="12" s="1"/>
  <c r="S1532" i="12"/>
  <c r="S1635" i="12" s="1"/>
  <c r="S1490" i="12"/>
  <c r="S1593" i="12" s="1"/>
  <c r="S1499" i="12"/>
  <c r="S1602" i="12" s="1"/>
  <c r="S1467" i="12"/>
  <c r="S1570" i="12" s="1"/>
  <c r="S1142" i="12"/>
  <c r="S1245" i="12" s="1"/>
  <c r="S1176" i="12"/>
  <c r="S1279" i="12" s="1"/>
  <c r="S1359" i="12"/>
  <c r="S1423" i="12"/>
  <c r="S1184" i="12"/>
  <c r="S1287" i="12" s="1"/>
  <c r="S1783" i="12"/>
  <c r="S1346" i="12"/>
  <c r="S1412" i="12"/>
  <c r="S1173" i="12"/>
  <c r="S1276" i="12" s="1"/>
  <c r="S1756" i="12"/>
  <c r="S1801" i="12"/>
  <c r="S1822" i="12"/>
  <c r="S1838" i="12"/>
  <c r="S1342" i="12"/>
  <c r="S1361" i="12"/>
  <c r="S1377" i="12"/>
  <c r="S1393" i="12"/>
  <c r="S1409" i="12"/>
  <c r="S1425" i="12"/>
  <c r="S1135" i="12"/>
  <c r="S1238" i="12" s="1"/>
  <c r="S1154" i="12"/>
  <c r="S1257" i="12" s="1"/>
  <c r="S1170" i="12"/>
  <c r="S1273" i="12" s="1"/>
  <c r="S1186" i="12"/>
  <c r="S1289" i="12" s="1"/>
  <c r="S1202" i="12"/>
  <c r="S1305" i="12" s="1"/>
  <c r="S1218" i="12"/>
  <c r="S1321" i="12" s="1"/>
  <c r="S1752" i="12"/>
  <c r="S1775" i="12"/>
  <c r="S1797" i="12"/>
  <c r="S1818" i="12"/>
  <c r="S1835" i="12"/>
  <c r="S1339" i="12"/>
  <c r="S1358" i="12"/>
  <c r="S1374" i="12"/>
  <c r="S1390" i="12"/>
  <c r="S1406" i="12"/>
  <c r="S1422" i="12"/>
  <c r="S1132" i="12"/>
  <c r="S1235" i="12" s="1"/>
  <c r="S1151" i="12"/>
  <c r="S1254" i="12" s="1"/>
  <c r="S1167" i="12"/>
  <c r="S1270" i="12" s="1"/>
  <c r="S1183" i="12"/>
  <c r="S1286" i="12" s="1"/>
  <c r="S1199" i="12"/>
  <c r="S1302" i="12" s="1"/>
  <c r="S1215" i="12"/>
  <c r="S1318" i="12" s="1"/>
  <c r="S819" i="12"/>
  <c r="S905" i="12" s="1"/>
  <c r="S1771" i="12"/>
  <c r="S1789" i="12"/>
  <c r="S1829" i="12"/>
  <c r="S1352" i="12"/>
  <c r="S1384" i="12"/>
  <c r="S1472" i="12"/>
  <c r="S1575" i="12" s="1"/>
  <c r="S1518" i="12"/>
  <c r="S1621" i="12" s="1"/>
  <c r="S1815" i="12"/>
  <c r="S1456" i="12"/>
  <c r="S1559" i="12" s="1"/>
  <c r="S1197" i="12"/>
  <c r="S1300" i="12" s="1"/>
  <c r="S1464" i="12"/>
  <c r="S1567" i="12" s="1"/>
  <c r="S1515" i="12"/>
  <c r="S1618" i="12" s="1"/>
  <c r="S1520" i="12"/>
  <c r="S1623" i="12" s="1"/>
  <c r="S1502" i="12"/>
  <c r="S1605" i="12" s="1"/>
  <c r="S1511" i="12"/>
  <c r="S1614" i="12" s="1"/>
  <c r="S1479" i="12"/>
  <c r="S1582" i="12" s="1"/>
  <c r="S1445" i="12"/>
  <c r="S1548" i="12" s="1"/>
  <c r="S1844" i="12"/>
  <c r="S1527" i="12"/>
  <c r="S1630" i="12" s="1"/>
  <c r="S1530" i="12"/>
  <c r="S1633" i="12" s="1"/>
  <c r="S1492" i="12"/>
  <c r="S1595" i="12" s="1"/>
  <c r="S1460" i="12"/>
  <c r="S1563" i="12" s="1"/>
  <c r="S1501" i="12"/>
  <c r="S1604" i="12" s="1"/>
  <c r="S1348" i="12"/>
  <c r="S1213" i="12"/>
  <c r="S1316" i="12" s="1"/>
  <c r="S1388" i="12"/>
  <c r="S1537" i="12"/>
  <c r="S1640" i="12" s="1"/>
  <c r="S1482" i="12"/>
  <c r="S1585" i="12" s="1"/>
  <c r="S1450" i="12"/>
  <c r="S1553" i="12" s="1"/>
  <c r="S1491" i="12"/>
  <c r="S1594" i="12" s="1"/>
  <c r="S1459" i="12"/>
  <c r="S1562" i="12" s="1"/>
  <c r="S1349" i="12"/>
  <c r="S1828" i="12"/>
  <c r="S1816" i="12"/>
  <c r="S1800" i="12"/>
  <c r="S1784" i="12"/>
  <c r="S1768" i="12"/>
  <c r="S1750" i="12"/>
  <c r="S1212" i="12"/>
  <c r="S1315" i="12" s="1"/>
  <c r="S1148" i="12"/>
  <c r="S1251" i="12" s="1"/>
  <c r="S1419" i="12"/>
  <c r="S1387" i="12"/>
  <c r="S1832" i="12"/>
  <c r="S1793" i="12"/>
  <c r="S1217" i="12"/>
  <c r="S1320" i="12" s="1"/>
  <c r="S1185" i="12"/>
  <c r="S1288" i="12" s="1"/>
  <c r="S1153" i="12"/>
  <c r="S1256" i="12" s="1"/>
  <c r="S1424" i="12"/>
  <c r="S1392" i="12"/>
  <c r="S1837" i="12"/>
  <c r="S1219" i="12"/>
  <c r="S1322" i="12" s="1"/>
  <c r="S1187" i="12"/>
  <c r="S1290" i="12" s="1"/>
  <c r="S1155" i="12"/>
  <c r="S1258" i="12" s="1"/>
  <c r="S1426" i="12"/>
  <c r="S1394" i="12"/>
  <c r="S1362" i="12"/>
  <c r="S1839" i="12"/>
  <c r="S1802" i="12"/>
  <c r="S1757" i="12"/>
  <c r="S1206" i="12"/>
  <c r="S1309" i="12" s="1"/>
  <c r="S1174" i="12"/>
  <c r="S1277" i="12" s="1"/>
  <c r="S1140" i="12"/>
  <c r="S1243" i="12" s="1"/>
  <c r="S1413" i="12"/>
  <c r="S1381" i="12"/>
  <c r="S1347" i="12"/>
  <c r="S1826" i="12"/>
  <c r="S1785" i="12"/>
  <c r="S1139" i="12"/>
  <c r="S1242" i="12" s="1"/>
  <c r="S1825" i="12"/>
  <c r="S1152" i="12"/>
  <c r="S1255" i="12" s="1"/>
  <c r="S1836" i="12"/>
  <c r="S1760" i="12"/>
  <c r="S1474" i="12"/>
  <c r="S1577" i="12" s="1"/>
  <c r="S1461" i="12"/>
  <c r="S1564" i="12" s="1"/>
  <c r="S1538" i="12"/>
  <c r="S1641" i="12" s="1"/>
  <c r="S38" i="11"/>
  <c r="W55" i="11" s="1"/>
  <c r="AD55" i="11" s="1"/>
  <c r="S1494" i="12"/>
  <c r="S1597" i="12" s="1"/>
  <c r="S1457" i="12"/>
  <c r="S1560" i="12" s="1"/>
  <c r="S1439" i="12"/>
  <c r="S1542" i="12" s="1"/>
  <c r="S1812" i="12"/>
  <c r="S1796" i="12"/>
  <c r="S1780" i="12"/>
  <c r="S1764" i="12"/>
  <c r="S1204" i="12"/>
  <c r="S1307" i="12" s="1"/>
  <c r="S1137" i="12"/>
  <c r="S1240" i="12" s="1"/>
  <c r="S1411" i="12"/>
  <c r="S1379" i="12"/>
  <c r="S1345" i="12"/>
  <c r="S1824" i="12"/>
  <c r="S1209" i="12"/>
  <c r="S1312" i="12" s="1"/>
  <c r="S1177" i="12"/>
  <c r="S1280" i="12" s="1"/>
  <c r="S1416" i="12"/>
  <c r="S1368" i="12"/>
  <c r="S1810" i="12"/>
  <c r="S1759" i="12"/>
  <c r="S1207" i="12"/>
  <c r="S1310" i="12" s="1"/>
  <c r="S1175" i="12"/>
  <c r="S1278" i="12" s="1"/>
  <c r="S1141" i="12"/>
  <c r="S1244" i="12" s="1"/>
  <c r="S1414" i="12"/>
  <c r="S1382" i="12"/>
  <c r="S1827" i="12"/>
  <c r="S1786" i="12"/>
  <c r="S1226" i="12"/>
  <c r="S1329" i="12" s="1"/>
  <c r="S1194" i="12"/>
  <c r="S1297" i="12" s="1"/>
  <c r="S1162" i="12"/>
  <c r="S1265" i="12" s="1"/>
  <c r="S1433" i="12"/>
  <c r="S1401" i="12"/>
  <c r="S1369" i="12"/>
  <c r="S1846" i="12"/>
  <c r="S1811" i="12"/>
  <c r="S1769" i="12"/>
  <c r="S1428" i="12"/>
  <c r="S1805" i="12"/>
  <c r="S1133" i="12"/>
  <c r="S1236" i="12" s="1"/>
  <c r="S1819" i="12"/>
  <c r="S1449" i="12"/>
  <c r="S1552" i="12" s="1"/>
  <c r="S1506" i="12"/>
  <c r="S1609" i="12" s="1"/>
  <c r="S1356" i="12"/>
  <c r="S1493" i="12"/>
  <c r="S1596" i="12" s="1"/>
  <c r="S1535" i="12"/>
  <c r="S1638" i="12" s="1"/>
  <c r="S1471" i="12"/>
  <c r="S1574" i="12" s="1"/>
  <c r="S1528" i="12"/>
  <c r="S1631" i="12" s="1"/>
  <c r="S1512" i="12"/>
  <c r="S1615" i="12" s="1"/>
  <c r="S1372" i="12"/>
  <c r="G1061" i="12" a="1"/>
  <c r="G1061" i="12" s="1"/>
  <c r="S1808" i="12"/>
  <c r="S1792" i="12"/>
  <c r="S1776" i="12"/>
  <c r="S1758" i="12"/>
  <c r="S1228" i="12"/>
  <c r="S1331" i="12" s="1"/>
  <c r="S1196" i="12"/>
  <c r="S1299" i="12" s="1"/>
  <c r="S1435" i="12"/>
  <c r="S1403" i="12"/>
  <c r="S1371" i="12"/>
  <c r="S1748" i="12"/>
  <c r="S1814" i="12"/>
  <c r="S1201" i="12"/>
  <c r="S1304" i="12" s="1"/>
  <c r="S1169" i="12"/>
  <c r="S1272" i="12" s="1"/>
  <c r="S1134" i="12"/>
  <c r="S1237" i="12" s="1"/>
  <c r="S1408" i="12"/>
  <c r="S1360" i="12"/>
  <c r="S1799" i="12"/>
  <c r="S1753" i="12"/>
  <c r="S1203" i="12"/>
  <c r="S1306" i="12" s="1"/>
  <c r="S1171" i="12"/>
  <c r="S1274" i="12" s="1"/>
  <c r="S1136" i="12"/>
  <c r="S1239" i="12" s="1"/>
  <c r="S1410" i="12"/>
  <c r="S1343" i="12"/>
  <c r="S1823" i="12"/>
  <c r="S1781" i="12"/>
  <c r="S1222" i="12"/>
  <c r="S1325" i="12" s="1"/>
  <c r="S1190" i="12"/>
  <c r="S1293" i="12" s="1"/>
  <c r="S1158" i="12"/>
  <c r="S1261" i="12" s="1"/>
  <c r="S1429" i="12"/>
  <c r="S1397" i="12"/>
  <c r="S1842" i="12"/>
  <c r="S1806" i="12"/>
  <c r="S1205" i="12"/>
  <c r="S1308" i="12" s="1"/>
  <c r="S1380" i="12"/>
  <c r="S1216" i="12"/>
  <c r="S1319" i="12" s="1"/>
  <c r="S1391" i="12"/>
  <c r="S1483" i="12"/>
  <c r="S1586" i="12" s="1"/>
  <c r="S1516" i="12"/>
  <c r="S1619" i="12" s="1"/>
  <c r="S1181" i="12"/>
  <c r="S1284" i="12" s="1"/>
  <c r="S1452" i="12"/>
  <c r="S1555" i="12" s="1"/>
  <c r="S1809" i="12"/>
  <c r="S1503" i="12"/>
  <c r="S1606" i="12" s="1"/>
  <c r="S1517" i="12"/>
  <c r="S1620" i="12" s="1"/>
  <c r="S1496" i="12"/>
  <c r="S1599" i="12" s="1"/>
  <c r="S1440" i="12"/>
  <c r="S1543" i="12" s="1"/>
  <c r="H1065" i="12" a="1"/>
  <c r="H1065" i="12" s="1"/>
  <c r="Q38" i="11"/>
  <c r="W53" i="11" s="1"/>
  <c r="Q1791" i="12"/>
  <c r="Q1796" i="12"/>
  <c r="Q1144" i="12"/>
  <c r="Q1247" i="12" s="1"/>
  <c r="Q1771" i="12"/>
  <c r="Q1132" i="12"/>
  <c r="Q1235" i="12" s="1"/>
  <c r="Q1847" i="12"/>
  <c r="Q1214" i="12"/>
  <c r="Q1317" i="12" s="1"/>
  <c r="Q1433" i="12"/>
  <c r="Q1842" i="12"/>
  <c r="Q1773" i="12"/>
  <c r="F819" i="12"/>
  <c r="F832" i="12" s="1"/>
  <c r="F1060" i="12" a="1"/>
  <c r="F1060" i="12" s="1"/>
  <c r="Q1775" i="12"/>
  <c r="Q1406" i="12"/>
  <c r="Q1831" i="12"/>
  <c r="Q1198" i="12"/>
  <c r="Q1301" i="12" s="1"/>
  <c r="Q1401" i="12"/>
  <c r="Q1826" i="12"/>
  <c r="Q1750" i="12"/>
  <c r="Q819" i="12"/>
  <c r="Q897" i="12" s="1"/>
  <c r="Q1753" i="12"/>
  <c r="Q1787" i="12"/>
  <c r="Q1167" i="12"/>
  <c r="Q1270" i="12" s="1"/>
  <c r="Q1390" i="12"/>
  <c r="Q1815" i="12"/>
  <c r="Q1162" i="12"/>
  <c r="Q1265" i="12" s="1"/>
  <c r="Q1381" i="12"/>
  <c r="Q1810" i="12"/>
  <c r="Q1764" i="12"/>
  <c r="E1669" i="12" a="1"/>
  <c r="E1669" i="12" s="1"/>
  <c r="E1772" i="12" s="1"/>
  <c r="E1051" i="12" a="1"/>
  <c r="E1051" i="12" s="1"/>
  <c r="H1467" i="12"/>
  <c r="H1570" i="12" s="1"/>
  <c r="E1649" i="12" a="1"/>
  <c r="E1649" i="12" s="1"/>
  <c r="E1047" i="12" a="1"/>
  <c r="E1047" i="12" s="1"/>
  <c r="B1047" i="12" a="1"/>
  <c r="B1047" i="12" s="1"/>
  <c r="B1665" i="12" a="1"/>
  <c r="B1665" i="12" s="1"/>
  <c r="T1831" i="12"/>
  <c r="B1041" i="12" a="1"/>
  <c r="B1041" i="12" s="1"/>
  <c r="B1046" i="12" a="1"/>
  <c r="B1046" i="12" s="1"/>
  <c r="E1046" i="12" a="1"/>
  <c r="E1046" i="12" s="1"/>
  <c r="E1664" i="12" a="1"/>
  <c r="E1664" i="12" s="1"/>
  <c r="E1767" i="12" s="1"/>
  <c r="D1647" i="12" a="1"/>
  <c r="D1647" i="12" s="1"/>
  <c r="D1659" i="12" a="1"/>
  <c r="D1659" i="12" s="1"/>
  <c r="D1762" i="12" s="1"/>
  <c r="B1652" i="12" a="1"/>
  <c r="B1652" i="12" s="1"/>
  <c r="D11" i="15" s="1"/>
  <c r="D1041" i="12" a="1"/>
  <c r="D1041" i="12" s="1"/>
  <c r="D1040" i="12" a="1"/>
  <c r="D1040" i="12" s="1"/>
  <c r="B1040" i="12" a="1"/>
  <c r="B1040" i="12" s="1"/>
  <c r="D1658" i="12" a="1"/>
  <c r="D1658" i="12" s="1"/>
  <c r="D1761" i="12" s="1"/>
  <c r="H1228" i="12"/>
  <c r="H1331" i="12" s="1"/>
  <c r="T1395" i="12"/>
  <c r="T1396" i="12"/>
  <c r="B1658" i="12" a="1"/>
  <c r="B1658" i="12" s="1"/>
  <c r="D17" i="15" s="1"/>
  <c r="AG76" i="11"/>
  <c r="P407" i="12"/>
  <c r="T39" i="11"/>
  <c r="T1217" i="12"/>
  <c r="T1320" i="12" s="1"/>
  <c r="T45" i="11"/>
  <c r="T933" i="12" s="1"/>
  <c r="H1492" i="12"/>
  <c r="H1595" i="12" s="1"/>
  <c r="T1837" i="12"/>
  <c r="T1806" i="12"/>
  <c r="H1783" i="12"/>
  <c r="T1421" i="12"/>
  <c r="T1192" i="12"/>
  <c r="T1295" i="12" s="1"/>
  <c r="H819" i="12"/>
  <c r="H857" i="12" s="1"/>
  <c r="H1769" i="12"/>
  <c r="H1766" i="12"/>
  <c r="H1749" i="12"/>
  <c r="H1470" i="12"/>
  <c r="H1573" i="12" s="1"/>
  <c r="H1815" i="12"/>
  <c r="H1840" i="12"/>
  <c r="H1392" i="12"/>
  <c r="C1652" i="12" a="1"/>
  <c r="C1652" i="12" s="1"/>
  <c r="C1755" i="12" s="1"/>
  <c r="H1215" i="12"/>
  <c r="H1318" i="12" s="1"/>
  <c r="H1488" i="12"/>
  <c r="H1591" i="12" s="1"/>
  <c r="H1820" i="12"/>
  <c r="B1034" i="12" a="1"/>
  <c r="B1034" i="12" s="1"/>
  <c r="C1033" i="12" a="1"/>
  <c r="C1033" i="12" s="1"/>
  <c r="C1034" i="12" a="1"/>
  <c r="C1034" i="12" s="1"/>
  <c r="B1033" i="12" a="1"/>
  <c r="B1033" i="12" s="1"/>
  <c r="B1649" i="12" a="1"/>
  <c r="B1649" i="12" s="1"/>
  <c r="D8" i="15" s="1"/>
  <c r="B1651" i="12" a="1"/>
  <c r="B1651" i="12" s="1"/>
  <c r="D10" i="15" s="1"/>
  <c r="H1388" i="12"/>
  <c r="H1510" i="12"/>
  <c r="H1613" i="12" s="1"/>
  <c r="H1384" i="12"/>
  <c r="H1520" i="12"/>
  <c r="H1623" i="12" s="1"/>
  <c r="H1377" i="12"/>
  <c r="H1806" i="12"/>
  <c r="H1802" i="12"/>
  <c r="H1365" i="12"/>
  <c r="H1778" i="12"/>
  <c r="T1363" i="12"/>
  <c r="T1389" i="12"/>
  <c r="T1774" i="12"/>
  <c r="T1428" i="12"/>
  <c r="L819" i="12"/>
  <c r="L852" i="12" s="1"/>
  <c r="H1209" i="12"/>
  <c r="H1312" i="12" s="1"/>
  <c r="H1535" i="12"/>
  <c r="H1638" i="12" s="1"/>
  <c r="H1172" i="12"/>
  <c r="H1275" i="12" s="1"/>
  <c r="H1421" i="12"/>
  <c r="H1505" i="12"/>
  <c r="H1608" i="12" s="1"/>
  <c r="H1180" i="12"/>
  <c r="H1283" i="12" s="1"/>
  <c r="H1768" i="12"/>
  <c r="H1368" i="12"/>
  <c r="T1773" i="12"/>
  <c r="T1159" i="12"/>
  <c r="T1262" i="12" s="1"/>
  <c r="T1799" i="12"/>
  <c r="T1151" i="12"/>
  <c r="T1254" i="12" s="1"/>
  <c r="T1224" i="12"/>
  <c r="T1327" i="12" s="1"/>
  <c r="B1030" i="12" a="1"/>
  <c r="B1030" i="12" s="1"/>
  <c r="B1032" i="12" a="1"/>
  <c r="B1032" i="12" s="1"/>
  <c r="H1210" i="12"/>
  <c r="H1313" i="12" s="1"/>
  <c r="H1509" i="12"/>
  <c r="H1612" i="12" s="1"/>
  <c r="H1804" i="12"/>
  <c r="H1832" i="12"/>
  <c r="H1814" i="12"/>
  <c r="H1385" i="12"/>
  <c r="H1398" i="12"/>
  <c r="H1782" i="12"/>
  <c r="H1434" i="12"/>
  <c r="T1805" i="12"/>
  <c r="T1427" i="12"/>
  <c r="T1185" i="12"/>
  <c r="T1288" i="12" s="1"/>
  <c r="T1838" i="12"/>
  <c r="T1160" i="12"/>
  <c r="T1263" i="12" s="1"/>
  <c r="Q1422" i="12"/>
  <c r="Q1352" i="12"/>
  <c r="Q1785" i="12"/>
  <c r="Q1182" i="12"/>
  <c r="Q1285" i="12" s="1"/>
  <c r="Q1417" i="12"/>
  <c r="Q1347" i="12"/>
  <c r="Q1770" i="12"/>
  <c r="C1472" i="12"/>
  <c r="C1575" i="12" s="1"/>
  <c r="C1032" i="12" a="1"/>
  <c r="C1032" i="12" s="1"/>
  <c r="C1649" i="12" a="1"/>
  <c r="C1649" i="12" s="1"/>
  <c r="C1752" i="12" s="1"/>
  <c r="C1650" i="12" a="1"/>
  <c r="C1650" i="12" s="1"/>
  <c r="C1753" i="12" s="1"/>
  <c r="J1755" i="12"/>
  <c r="B1650" i="12" a="1"/>
  <c r="B1650" i="12" s="1"/>
  <c r="J1840" i="12"/>
  <c r="J1829" i="12"/>
  <c r="AE73" i="11"/>
  <c r="J1808" i="12"/>
  <c r="J1813" i="12"/>
  <c r="AJ73" i="11"/>
  <c r="B407" i="12"/>
  <c r="J1783" i="12"/>
  <c r="J1780" i="12"/>
  <c r="J1793" i="12"/>
  <c r="AE76" i="11"/>
  <c r="J1832" i="12"/>
  <c r="Q1786" i="12"/>
  <c r="Q1808" i="12"/>
  <c r="Q1816" i="12"/>
  <c r="Q1824" i="12"/>
  <c r="Q1832" i="12"/>
  <c r="Q1840" i="12"/>
  <c r="Q1748" i="12"/>
  <c r="Q1353" i="12"/>
  <c r="Q1363" i="12"/>
  <c r="Q1379" i="12"/>
  <c r="Q1391" i="12"/>
  <c r="Q1399" i="12"/>
  <c r="Q1407" i="12"/>
  <c r="Q1415" i="12"/>
  <c r="Q1423" i="12"/>
  <c r="Q1431" i="12"/>
  <c r="Q1133" i="12"/>
  <c r="Q1236" i="12" s="1"/>
  <c r="Q1152" i="12"/>
  <c r="Q1255" i="12" s="1"/>
  <c r="Q1160" i="12"/>
  <c r="Q1263" i="12" s="1"/>
  <c r="Q1168" i="12"/>
  <c r="Q1271" i="12" s="1"/>
  <c r="Q1178" i="12"/>
  <c r="Q1281" i="12" s="1"/>
  <c r="Q1185" i="12"/>
  <c r="Q1288" i="12" s="1"/>
  <c r="Q1191" i="12"/>
  <c r="Q1294" i="12" s="1"/>
  <c r="Q1196" i="12"/>
  <c r="Q1299" i="12" s="1"/>
  <c r="Q1201" i="12"/>
  <c r="Q1304" i="12" s="1"/>
  <c r="Q1207" i="12"/>
  <c r="Q1310" i="12" s="1"/>
  <c r="Q1212" i="12"/>
  <c r="Q1315" i="12" s="1"/>
  <c r="Q1768" i="12"/>
  <c r="Q1809" i="12"/>
  <c r="Q1817" i="12"/>
  <c r="Q1825" i="12"/>
  <c r="Q1833" i="12"/>
  <c r="Q1841" i="12"/>
  <c r="Q1337" i="12"/>
  <c r="Q1346" i="12"/>
  <c r="Q1380" i="12"/>
  <c r="Q1392" i="12"/>
  <c r="Q1400" i="12"/>
  <c r="Q1408" i="12"/>
  <c r="Q1416" i="12"/>
  <c r="Q1424" i="12"/>
  <c r="Q1432" i="12"/>
  <c r="Q1143" i="12"/>
  <c r="Q1246" i="12" s="1"/>
  <c r="Q1153" i="12"/>
  <c r="Q1256" i="12" s="1"/>
  <c r="Q1161" i="12"/>
  <c r="Q1264" i="12" s="1"/>
  <c r="Q1169" i="12"/>
  <c r="Q1272" i="12" s="1"/>
  <c r="Q1181" i="12"/>
  <c r="Q1284" i="12" s="1"/>
  <c r="Q1187" i="12"/>
  <c r="Q1290" i="12" s="1"/>
  <c r="Q1192" i="12"/>
  <c r="Q1295" i="12" s="1"/>
  <c r="Q1197" i="12"/>
  <c r="Q1300" i="12" s="1"/>
  <c r="Q1203" i="12"/>
  <c r="Q1306" i="12" s="1"/>
  <c r="Q1208" i="12"/>
  <c r="Q1311" i="12" s="1"/>
  <c r="Q1780" i="12"/>
  <c r="Q1813" i="12"/>
  <c r="Q1829" i="12"/>
  <c r="Q1845" i="12"/>
  <c r="Q1350" i="12"/>
  <c r="Q1368" i="12"/>
  <c r="Q1388" i="12"/>
  <c r="Q1404" i="12"/>
  <c r="Q1420" i="12"/>
  <c r="Q1336" i="12"/>
  <c r="Q1147" i="12"/>
  <c r="Q1250" i="12" s="1"/>
  <c r="Q1184" i="12"/>
  <c r="Q1287" i="12" s="1"/>
  <c r="Q1195" i="12"/>
  <c r="Q1298" i="12" s="1"/>
  <c r="Q1205" i="12"/>
  <c r="Q1308" i="12" s="1"/>
  <c r="Q1215" i="12"/>
  <c r="Q1318" i="12" s="1"/>
  <c r="Q1220" i="12"/>
  <c r="Q1323" i="12" s="1"/>
  <c r="Q1225" i="12"/>
  <c r="Q1328" i="12" s="1"/>
  <c r="Q1136" i="12"/>
  <c r="Q1239" i="12" s="1"/>
  <c r="Q1756" i="12"/>
  <c r="Q1812" i="12"/>
  <c r="Q1836" i="12"/>
  <c r="Q1341" i="12"/>
  <c r="Q1367" i="12"/>
  <c r="Q1395" i="12"/>
  <c r="Q1412" i="12"/>
  <c r="Q1435" i="12"/>
  <c r="Q1156" i="12"/>
  <c r="Q1259" i="12" s="1"/>
  <c r="Q1173" i="12"/>
  <c r="Q1276" i="12" s="1"/>
  <c r="Q1193" i="12"/>
  <c r="Q1296" i="12" s="1"/>
  <c r="Q1209" i="12"/>
  <c r="Q1312" i="12" s="1"/>
  <c r="Q1217" i="12"/>
  <c r="Q1320" i="12" s="1"/>
  <c r="Q1224" i="12"/>
  <c r="Q1327" i="12" s="1"/>
  <c r="Q1766" i="12"/>
  <c r="Q1769" i="12"/>
  <c r="Q1820" i="12"/>
  <c r="Q1837" i="12"/>
  <c r="Q1349" i="12"/>
  <c r="Q1375" i="12"/>
  <c r="Q1396" i="12"/>
  <c r="Q1419" i="12"/>
  <c r="Q1138" i="12"/>
  <c r="Q1241" i="12" s="1"/>
  <c r="Q1157" i="12"/>
  <c r="Q1260" i="12" s="1"/>
  <c r="Q1183" i="12"/>
  <c r="Q1286" i="12" s="1"/>
  <c r="Q1199" i="12"/>
  <c r="Q1302" i="12" s="1"/>
  <c r="Q1211" i="12"/>
  <c r="Q1314" i="12" s="1"/>
  <c r="Q1219" i="12"/>
  <c r="Q1322" i="12" s="1"/>
  <c r="Q1227" i="12"/>
  <c r="Q1330" i="12" s="1"/>
  <c r="Q1800" i="12"/>
  <c r="Q1821" i="12"/>
  <c r="Q1844" i="12"/>
  <c r="Q1359" i="12"/>
  <c r="Q1403" i="12"/>
  <c r="Q1427" i="12"/>
  <c r="Q1188" i="12"/>
  <c r="Q1291" i="12" s="1"/>
  <c r="Q1200" i="12"/>
  <c r="Q1303" i="12" s="1"/>
  <c r="Q1213" i="12"/>
  <c r="Q1316" i="12" s="1"/>
  <c r="Q1221" i="12"/>
  <c r="Q1324" i="12" s="1"/>
  <c r="Q1228" i="12"/>
  <c r="Q1331" i="12" s="1"/>
  <c r="Q1828" i="12"/>
  <c r="Q1411" i="12"/>
  <c r="Q1189" i="12"/>
  <c r="Q1292" i="12" s="1"/>
  <c r="Q1229" i="12"/>
  <c r="Q1332" i="12" s="1"/>
  <c r="Q1797" i="12"/>
  <c r="Q1385" i="12"/>
  <c r="Q1342" i="12"/>
  <c r="Q1447" i="12"/>
  <c r="Q1550" i="12" s="1"/>
  <c r="Q1457" i="12"/>
  <c r="Q1560" i="12" s="1"/>
  <c r="Q1465" i="12"/>
  <c r="Q1568" i="12" s="1"/>
  <c r="Q1491" i="12"/>
  <c r="Q1594" i="12" s="1"/>
  <c r="Q1499" i="12"/>
  <c r="Q1602" i="12" s="1"/>
  <c r="Q1507" i="12"/>
  <c r="Q1610" i="12" s="1"/>
  <c r="Q1442" i="12"/>
  <c r="Q1545" i="12" s="1"/>
  <c r="Q1450" i="12"/>
  <c r="Q1553" i="12" s="1"/>
  <c r="Q1466" i="12"/>
  <c r="Q1569" i="12" s="1"/>
  <c r="Q1482" i="12"/>
  <c r="Q1585" i="12" s="1"/>
  <c r="Q1492" i="12"/>
  <c r="Q1595" i="12" s="1"/>
  <c r="Q1500" i="12"/>
  <c r="Q1603" i="12" s="1"/>
  <c r="Q1508" i="12"/>
  <c r="Q1611" i="12" s="1"/>
  <c r="Q1538" i="12"/>
  <c r="Q1641" i="12" s="1"/>
  <c r="Q1530" i="12"/>
  <c r="Q1633" i="12" s="1"/>
  <c r="Q1522" i="12"/>
  <c r="Q1625" i="12" s="1"/>
  <c r="Q1537" i="12"/>
  <c r="Q1640" i="12" s="1"/>
  <c r="Q1529" i="12"/>
  <c r="Q1632" i="12" s="1"/>
  <c r="Q1521" i="12"/>
  <c r="Q1624" i="12" s="1"/>
  <c r="Q1513" i="12"/>
  <c r="Q1616" i="12" s="1"/>
  <c r="Q1383" i="12"/>
  <c r="Q1354" i="12"/>
  <c r="Q1179" i="12"/>
  <c r="Q1282" i="12" s="1"/>
  <c r="Q1441" i="12"/>
  <c r="Q1544" i="12" s="1"/>
  <c r="Q1459" i="12"/>
  <c r="Q1562" i="12" s="1"/>
  <c r="Q1483" i="12"/>
  <c r="Q1586" i="12" s="1"/>
  <c r="Q1493" i="12"/>
  <c r="Q1596" i="12" s="1"/>
  <c r="Q1509" i="12"/>
  <c r="Q1612" i="12" s="1"/>
  <c r="Q1452" i="12"/>
  <c r="Q1555" i="12" s="1"/>
  <c r="Q1460" i="12"/>
  <c r="Q1563" i="12" s="1"/>
  <c r="Q1476" i="12"/>
  <c r="Q1579" i="12" s="1"/>
  <c r="Q1494" i="12"/>
  <c r="Q1597" i="12" s="1"/>
  <c r="Q1502" i="12"/>
  <c r="Q1605" i="12" s="1"/>
  <c r="Q1453" i="12"/>
  <c r="Q1556" i="12" s="1"/>
  <c r="Q1516" i="12"/>
  <c r="Q1619" i="12" s="1"/>
  <c r="Q1340" i="12"/>
  <c r="Q1428" i="12"/>
  <c r="Q1204" i="12"/>
  <c r="Q1307" i="12" s="1"/>
  <c r="Q1148" i="12"/>
  <c r="Q1251" i="12" s="1"/>
  <c r="Q1449" i="12"/>
  <c r="Q1552" i="12" s="1"/>
  <c r="Q1501" i="12"/>
  <c r="Q1604" i="12" s="1"/>
  <c r="Q1444" i="12"/>
  <c r="Q1547" i="12" s="1"/>
  <c r="Q1468" i="12"/>
  <c r="Q1571" i="12" s="1"/>
  <c r="Q1484" i="12"/>
  <c r="Q1587" i="12" s="1"/>
  <c r="Q1510" i="12"/>
  <c r="Q1613" i="12" s="1"/>
  <c r="Q1532" i="12"/>
  <c r="Q1635" i="12" s="1"/>
  <c r="Q1524" i="12"/>
  <c r="Q1627" i="12" s="1"/>
  <c r="Q1439" i="12"/>
  <c r="Q1542" i="12" s="1"/>
  <c r="Q1531" i="12"/>
  <c r="Q1634" i="12" s="1"/>
  <c r="Q1523" i="12"/>
  <c r="Q1626" i="12" s="1"/>
  <c r="Q1515" i="12"/>
  <c r="Q1618" i="12" s="1"/>
  <c r="Q1360" i="12"/>
  <c r="Q1216" i="12"/>
  <c r="Q1319" i="12" s="1"/>
  <c r="Q1151" i="12"/>
  <c r="Q1254" i="12" s="1"/>
  <c r="Q1445" i="12"/>
  <c r="Q1548" i="12" s="1"/>
  <c r="Q1463" i="12"/>
  <c r="Q1566" i="12" s="1"/>
  <c r="Q1497" i="12"/>
  <c r="Q1600" i="12" s="1"/>
  <c r="Q1440" i="12"/>
  <c r="Q1543" i="12" s="1"/>
  <c r="Q1456" i="12"/>
  <c r="Q1559" i="12" s="1"/>
  <c r="Q1490" i="12"/>
  <c r="Q1593" i="12" s="1"/>
  <c r="Q1506" i="12"/>
  <c r="Q1609" i="12" s="1"/>
  <c r="Q1533" i="12"/>
  <c r="Q1636" i="12" s="1"/>
  <c r="Q1525" i="12"/>
  <c r="Q1628" i="12" s="1"/>
  <c r="Q1517" i="12"/>
  <c r="Q1620" i="12" s="1"/>
  <c r="Q1177" i="12"/>
  <c r="Q1280" i="12" s="1"/>
  <c r="Q1387" i="12"/>
  <c r="Q1223" i="12"/>
  <c r="Q1326" i="12" s="1"/>
  <c r="Q1469" i="12"/>
  <c r="Q1572" i="12" s="1"/>
  <c r="Q1487" i="12"/>
  <c r="Q1590" i="12" s="1"/>
  <c r="Q1503" i="12"/>
  <c r="Q1606" i="12" s="1"/>
  <c r="Q1446" i="12"/>
  <c r="Q1549" i="12" s="1"/>
  <c r="Q1462" i="12"/>
  <c r="Q1565" i="12" s="1"/>
  <c r="Q1478" i="12"/>
  <c r="Q1581" i="12" s="1"/>
  <c r="Q1496" i="12"/>
  <c r="Q1599" i="12" s="1"/>
  <c r="Q1512" i="12"/>
  <c r="Q1615" i="12" s="1"/>
  <c r="Q1534" i="12"/>
  <c r="Q1637" i="12" s="1"/>
  <c r="Q1526" i="12"/>
  <c r="Q1629" i="12" s="1"/>
  <c r="Q1518" i="12"/>
  <c r="Q1621" i="12" s="1"/>
  <c r="Q1514" i="12"/>
  <c r="Q1617" i="12" s="1"/>
  <c r="Q1527" i="12"/>
  <c r="Q1630" i="12" s="1"/>
  <c r="Q1176" i="12"/>
  <c r="Q1279" i="12" s="1"/>
  <c r="Q1357" i="12"/>
  <c r="Q1443" i="12"/>
  <c r="Q1546" i="12" s="1"/>
  <c r="Q1477" i="12"/>
  <c r="Q1580" i="12" s="1"/>
  <c r="Q1511" i="12"/>
  <c r="Q1614" i="12" s="1"/>
  <c r="Q1470" i="12"/>
  <c r="Q1573" i="12" s="1"/>
  <c r="Q1504" i="12"/>
  <c r="Q1607" i="12" s="1"/>
  <c r="Q1536" i="12"/>
  <c r="Q1639" i="12" s="1"/>
  <c r="Q1382" i="12"/>
  <c r="Q1486" i="12"/>
  <c r="Q1589" i="12" s="1"/>
  <c r="Q1485" i="12"/>
  <c r="Q1588" i="12" s="1"/>
  <c r="Q1480" i="12"/>
  <c r="Q1583" i="12" s="1"/>
  <c r="Q1535" i="12"/>
  <c r="Q1638" i="12" s="1"/>
  <c r="Q1519" i="12"/>
  <c r="Q1622" i="12" s="1"/>
  <c r="Q1803" i="12"/>
  <c r="Q1461" i="12"/>
  <c r="Q1564" i="12" s="1"/>
  <c r="Q1495" i="12"/>
  <c r="Q1598" i="12" s="1"/>
  <c r="Q1488" i="12"/>
  <c r="Q1591" i="12" s="1"/>
  <c r="Q1528" i="12"/>
  <c r="Q1631" i="12" s="1"/>
  <c r="Q1520" i="12"/>
  <c r="Q1623" i="12" s="1"/>
  <c r="Q1752" i="12"/>
  <c r="Q1146" i="12"/>
  <c r="Q1249" i="12" s="1"/>
  <c r="Q1455" i="12"/>
  <c r="Q1558" i="12" s="1"/>
  <c r="Q1471" i="12"/>
  <c r="Q1574" i="12" s="1"/>
  <c r="Q1505" i="12"/>
  <c r="Q1608" i="12" s="1"/>
  <c r="Q1464" i="12"/>
  <c r="Q1567" i="12" s="1"/>
  <c r="Q1498" i="12"/>
  <c r="Q1601" i="12" s="1"/>
  <c r="Q1794" i="12"/>
  <c r="Q1795" i="12"/>
  <c r="U406" i="12"/>
  <c r="U407" i="12"/>
  <c r="T1813" i="12"/>
  <c r="T1845" i="12"/>
  <c r="T1403" i="12"/>
  <c r="T1435" i="12"/>
  <c r="T1167" i="12"/>
  <c r="T1270" i="12" s="1"/>
  <c r="T1775" i="12"/>
  <c r="T1807" i="12"/>
  <c r="T1839" i="12"/>
  <c r="T1365" i="12"/>
  <c r="T1397" i="12"/>
  <c r="T1429" i="12"/>
  <c r="T1161" i="12"/>
  <c r="T1264" i="12" s="1"/>
  <c r="T1193" i="12"/>
  <c r="T1296" i="12" s="1"/>
  <c r="T1225" i="12"/>
  <c r="T1328" i="12" s="1"/>
  <c r="T1814" i="12"/>
  <c r="T1846" i="12"/>
  <c r="T1404" i="12"/>
  <c r="T1336" i="12"/>
  <c r="T1168" i="12"/>
  <c r="T1271" i="12" s="1"/>
  <c r="T1200" i="12"/>
  <c r="T1303" i="12" s="1"/>
  <c r="Q1434" i="12"/>
  <c r="Q1418" i="12"/>
  <c r="Q1402" i="12"/>
  <c r="Q1384" i="12"/>
  <c r="Q1366" i="12"/>
  <c r="Q1843" i="12"/>
  <c r="Q1827" i="12"/>
  <c r="Q1811" i="12"/>
  <c r="Q1774" i="12"/>
  <c r="Q1226" i="12"/>
  <c r="Q1329" i="12" s="1"/>
  <c r="Q1210" i="12"/>
  <c r="Q1313" i="12" s="1"/>
  <c r="Q1194" i="12"/>
  <c r="Q1297" i="12" s="1"/>
  <c r="Q1174" i="12"/>
  <c r="Q1277" i="12" s="1"/>
  <c r="Q1140" i="12"/>
  <c r="Q1243" i="12" s="1"/>
  <c r="Q1429" i="12"/>
  <c r="Q1413" i="12"/>
  <c r="Q1397" i="12"/>
  <c r="Q1377" i="12"/>
  <c r="Q1361" i="12"/>
  <c r="Q1343" i="12"/>
  <c r="Q1838" i="12"/>
  <c r="Q1822" i="12"/>
  <c r="Q1804" i="12"/>
  <c r="Q1758" i="12"/>
  <c r="Q1789" i="12"/>
  <c r="Q1805" i="12"/>
  <c r="Q1759" i="12"/>
  <c r="Q1134" i="12"/>
  <c r="Q1237" i="12" s="1"/>
  <c r="N39" i="11"/>
  <c r="T1789" i="12"/>
  <c r="T1821" i="12"/>
  <c r="T1341" i="12"/>
  <c r="T1379" i="12"/>
  <c r="T1411" i="12"/>
  <c r="T1141" i="12"/>
  <c r="T1244" i="12" s="1"/>
  <c r="T1175" i="12"/>
  <c r="T1278" i="12" s="1"/>
  <c r="T1815" i="12"/>
  <c r="T1847" i="12"/>
  <c r="T1373" i="12"/>
  <c r="T1405" i="12"/>
  <c r="T1131" i="12"/>
  <c r="T1234" i="12" s="1"/>
  <c r="T1169" i="12"/>
  <c r="T1272" i="12" s="1"/>
  <c r="T1201" i="12"/>
  <c r="T1304" i="12" s="1"/>
  <c r="T1752" i="12"/>
  <c r="T1790" i="12"/>
  <c r="T1822" i="12"/>
  <c r="T1346" i="12"/>
  <c r="T1380" i="12"/>
  <c r="T1412" i="12"/>
  <c r="T1142" i="12"/>
  <c r="T1245" i="12" s="1"/>
  <c r="T1176" i="12"/>
  <c r="T1279" i="12" s="1"/>
  <c r="T1208" i="12"/>
  <c r="T1311" i="12" s="1"/>
  <c r="Q1761" i="12"/>
  <c r="Q1779" i="12"/>
  <c r="R406" i="12"/>
  <c r="Q1175" i="12"/>
  <c r="Q1278" i="12" s="1"/>
  <c r="Q1159" i="12"/>
  <c r="Q1262" i="12" s="1"/>
  <c r="Q1141" i="12"/>
  <c r="Q1244" i="12" s="1"/>
  <c r="Q1430" i="12"/>
  <c r="Q1414" i="12"/>
  <c r="Q1398" i="12"/>
  <c r="Q1362" i="12"/>
  <c r="Q1344" i="12"/>
  <c r="Q1839" i="12"/>
  <c r="Q1823" i="12"/>
  <c r="Q1807" i="12"/>
  <c r="Q1762" i="12"/>
  <c r="Q1222" i="12"/>
  <c r="Q1325" i="12" s="1"/>
  <c r="Q1206" i="12"/>
  <c r="Q1309" i="12" s="1"/>
  <c r="Q1190" i="12"/>
  <c r="Q1293" i="12" s="1"/>
  <c r="Q1154" i="12"/>
  <c r="Q1257" i="12" s="1"/>
  <c r="Q1135" i="12"/>
  <c r="Q1238" i="12" s="1"/>
  <c r="Q1425" i="12"/>
  <c r="Q1409" i="12"/>
  <c r="Q1393" i="12"/>
  <c r="Q1373" i="12"/>
  <c r="Q1356" i="12"/>
  <c r="Q1338" i="12"/>
  <c r="Q1834" i="12"/>
  <c r="Q1818" i="12"/>
  <c r="Q1792" i="12"/>
  <c r="Q1806" i="12"/>
  <c r="Q1801" i="12"/>
  <c r="Q1777" i="12"/>
  <c r="Q1754" i="12"/>
  <c r="T1763" i="12"/>
  <c r="T1797" i="12"/>
  <c r="T1829" i="12"/>
  <c r="T1387" i="12"/>
  <c r="T1419" i="12"/>
  <c r="T1183" i="12"/>
  <c r="T1286" i="12" s="1"/>
  <c r="T1753" i="12"/>
  <c r="T1791" i="12"/>
  <c r="T1823" i="12"/>
  <c r="T1347" i="12"/>
  <c r="T1381" i="12"/>
  <c r="T1413" i="12"/>
  <c r="T1143" i="12"/>
  <c r="T1246" i="12" s="1"/>
  <c r="T1177" i="12"/>
  <c r="T1280" i="12" s="1"/>
  <c r="T1209" i="12"/>
  <c r="T1312" i="12" s="1"/>
  <c r="T1798" i="12"/>
  <c r="T1830" i="12"/>
  <c r="T1388" i="12"/>
  <c r="T1420" i="12"/>
  <c r="T1150" i="12"/>
  <c r="T1253" i="12" s="1"/>
  <c r="T1184" i="12"/>
  <c r="T1287" i="12" s="1"/>
  <c r="Q1765" i="12"/>
  <c r="Q1171" i="12"/>
  <c r="Q1274" i="12" s="1"/>
  <c r="Q1155" i="12"/>
  <c r="Q1258" i="12" s="1"/>
  <c r="Q1137" i="12"/>
  <c r="Q1240" i="12" s="1"/>
  <c r="Q1426" i="12"/>
  <c r="Q1410" i="12"/>
  <c r="Q1394" i="12"/>
  <c r="Q1374" i="12"/>
  <c r="Q1358" i="12"/>
  <c r="Q1339" i="12"/>
  <c r="Q1835" i="12"/>
  <c r="Q1819" i="12"/>
  <c r="Q1799" i="12"/>
  <c r="Q1751" i="12"/>
  <c r="Q1218" i="12"/>
  <c r="Q1321" i="12" s="1"/>
  <c r="Q1202" i="12"/>
  <c r="Q1305" i="12" s="1"/>
  <c r="Q1186" i="12"/>
  <c r="Q1289" i="12" s="1"/>
  <c r="Q1131" i="12"/>
  <c r="Q1234" i="12" s="1"/>
  <c r="Q1421" i="12"/>
  <c r="Q1405" i="12"/>
  <c r="Q1389" i="12"/>
  <c r="Q1846" i="12"/>
  <c r="Q1830" i="12"/>
  <c r="Q1814" i="12"/>
  <c r="Q1802" i="12"/>
  <c r="Q1778" i="12"/>
  <c r="Q1755" i="12"/>
  <c r="Q1793" i="12"/>
  <c r="Q1772" i="12"/>
  <c r="Q42" i="11"/>
  <c r="M1440" i="12"/>
  <c r="M1543" i="12" s="1"/>
  <c r="M1750" i="12"/>
  <c r="M1754" i="12"/>
  <c r="M1758" i="12"/>
  <c r="M1766" i="12"/>
  <c r="M1774" i="12"/>
  <c r="M1780" i="12"/>
  <c r="M1788" i="12"/>
  <c r="M1792" i="12"/>
  <c r="M1796" i="12"/>
  <c r="M1800" i="12"/>
  <c r="M1804" i="12"/>
  <c r="M1808" i="12"/>
  <c r="M1812" i="12"/>
  <c r="M1816" i="12"/>
  <c r="M1820" i="12"/>
  <c r="M1824" i="12"/>
  <c r="M1828" i="12"/>
  <c r="M1832" i="12"/>
  <c r="M1836" i="12"/>
  <c r="M1840" i="12"/>
  <c r="M1844" i="12"/>
  <c r="M1748" i="12"/>
  <c r="M1341" i="12"/>
  <c r="M1345" i="12"/>
  <c r="M1349" i="12"/>
  <c r="M1353" i="12"/>
  <c r="M1357" i="12"/>
  <c r="M1375" i="12"/>
  <c r="M1379" i="12"/>
  <c r="M1383" i="12"/>
  <c r="M1387" i="12"/>
  <c r="M1391" i="12"/>
  <c r="M1395" i="12"/>
  <c r="M1399" i="12"/>
  <c r="M1403" i="12"/>
  <c r="M1407" i="12"/>
  <c r="M1411" i="12"/>
  <c r="M1415" i="12"/>
  <c r="M1419" i="12"/>
  <c r="M1423" i="12"/>
  <c r="M1427" i="12"/>
  <c r="M1431" i="12"/>
  <c r="M1435" i="12"/>
  <c r="M1132" i="12"/>
  <c r="M1235" i="12" s="1"/>
  <c r="M1752" i="12"/>
  <c r="M1757" i="12"/>
  <c r="M1768" i="12"/>
  <c r="M1781" i="12"/>
  <c r="M1786" i="12"/>
  <c r="M1791" i="12"/>
  <c r="M1797" i="12"/>
  <c r="M1802" i="12"/>
  <c r="M1807" i="12"/>
  <c r="M1813" i="12"/>
  <c r="M1818" i="12"/>
  <c r="M1823" i="12"/>
  <c r="M1829" i="12"/>
  <c r="M1834" i="12"/>
  <c r="M1839" i="12"/>
  <c r="M1845" i="12"/>
  <c r="M1339" i="12"/>
  <c r="M1344" i="12"/>
  <c r="M1355" i="12"/>
  <c r="M1368" i="12"/>
  <c r="M1373" i="12"/>
  <c r="M1384" i="12"/>
  <c r="M1389" i="12"/>
  <c r="M1394" i="12"/>
  <c r="M1400" i="12"/>
  <c r="M1405" i="12"/>
  <c r="M1410" i="12"/>
  <c r="M1416" i="12"/>
  <c r="M1421" i="12"/>
  <c r="M1426" i="12"/>
  <c r="M1432" i="12"/>
  <c r="M1131" i="12"/>
  <c r="M1234" i="12" s="1"/>
  <c r="M1136" i="12"/>
  <c r="M1239" i="12" s="1"/>
  <c r="M1140" i="12"/>
  <c r="M1243" i="12" s="1"/>
  <c r="M1148" i="12"/>
  <c r="M1251" i="12" s="1"/>
  <c r="M1156" i="12"/>
  <c r="M1259" i="12" s="1"/>
  <c r="M1162" i="12"/>
  <c r="M1265" i="12" s="1"/>
  <c r="M1170" i="12"/>
  <c r="M1273" i="12" s="1"/>
  <c r="M1174" i="12"/>
  <c r="M1277" i="12" s="1"/>
  <c r="M1178" i="12"/>
  <c r="M1281" i="12" s="1"/>
  <c r="M1182" i="12"/>
  <c r="M1285" i="12" s="1"/>
  <c r="M1186" i="12"/>
  <c r="M1289" i="12" s="1"/>
  <c r="M1190" i="12"/>
  <c r="M1293" i="12" s="1"/>
  <c r="M1194" i="12"/>
  <c r="M1297" i="12" s="1"/>
  <c r="M1198" i="12"/>
  <c r="M1301" i="12" s="1"/>
  <c r="M1202" i="12"/>
  <c r="M1305" i="12" s="1"/>
  <c r="M1206" i="12"/>
  <c r="M1309" i="12" s="1"/>
  <c r="M1210" i="12"/>
  <c r="M1313" i="12" s="1"/>
  <c r="M1214" i="12"/>
  <c r="M1317" i="12" s="1"/>
  <c r="M1218" i="12"/>
  <c r="M1321" i="12" s="1"/>
  <c r="M1222" i="12"/>
  <c r="M1325" i="12" s="1"/>
  <c r="M1226" i="12"/>
  <c r="M1329" i="12" s="1"/>
  <c r="M1130" i="12"/>
  <c r="M1233" i="12" s="1"/>
  <c r="M42" i="11"/>
  <c r="M1753" i="12"/>
  <c r="M1759" i="12"/>
  <c r="M1764" i="12"/>
  <c r="M1769" i="12"/>
  <c r="M1775" i="12"/>
  <c r="M1782" i="12"/>
  <c r="M1787" i="12"/>
  <c r="M1793" i="12"/>
  <c r="M1798" i="12"/>
  <c r="M1803" i="12"/>
  <c r="M1809" i="12"/>
  <c r="M1814" i="12"/>
  <c r="M1819" i="12"/>
  <c r="M1825" i="12"/>
  <c r="M1830" i="12"/>
  <c r="M1835" i="12"/>
  <c r="M1841" i="12"/>
  <c r="M1846" i="12"/>
  <c r="M1346" i="12"/>
  <c r="M1356" i="12"/>
  <c r="M1362" i="12"/>
  <c r="M1369" i="12"/>
  <c r="M1374" i="12"/>
  <c r="M1380" i="12"/>
  <c r="M1385" i="12"/>
  <c r="M1390" i="12"/>
  <c r="M1396" i="12"/>
  <c r="M1401" i="12"/>
  <c r="M1406" i="12"/>
  <c r="M1412" i="12"/>
  <c r="M1417" i="12"/>
  <c r="M1422" i="12"/>
  <c r="M1428" i="12"/>
  <c r="M1433" i="12"/>
  <c r="M1133" i="12"/>
  <c r="M1236" i="12" s="1"/>
  <c r="M1137" i="12"/>
  <c r="M1240" i="12" s="1"/>
  <c r="M1141" i="12"/>
  <c r="M1244" i="12" s="1"/>
  <c r="M1149" i="12"/>
  <c r="M1252" i="12" s="1"/>
  <c r="M1157" i="12"/>
  <c r="M1260" i="12" s="1"/>
  <c r="M1163" i="12"/>
  <c r="M1266" i="12" s="1"/>
  <c r="M1167" i="12"/>
  <c r="M1270" i="12" s="1"/>
  <c r="M1171" i="12"/>
  <c r="M1274" i="12" s="1"/>
  <c r="M1175" i="12"/>
  <c r="M1278" i="12" s="1"/>
  <c r="M1179" i="12"/>
  <c r="M1282" i="12" s="1"/>
  <c r="M1183" i="12"/>
  <c r="M1286" i="12" s="1"/>
  <c r="M1187" i="12"/>
  <c r="M1290" i="12" s="1"/>
  <c r="M1191" i="12"/>
  <c r="M1294" i="12" s="1"/>
  <c r="M1195" i="12"/>
  <c r="M1298" i="12" s="1"/>
  <c r="M1199" i="12"/>
  <c r="M1302" i="12" s="1"/>
  <c r="M1203" i="12"/>
  <c r="M1306" i="12" s="1"/>
  <c r="M1207" i="12"/>
  <c r="M1310" i="12" s="1"/>
  <c r="M1211" i="12"/>
  <c r="M1314" i="12" s="1"/>
  <c r="M1215" i="12"/>
  <c r="M1318" i="12" s="1"/>
  <c r="M1219" i="12"/>
  <c r="M1322" i="12" s="1"/>
  <c r="M1223" i="12"/>
  <c r="M1326" i="12" s="1"/>
  <c r="M1227" i="12"/>
  <c r="M1330" i="12" s="1"/>
  <c r="M1338" i="12"/>
  <c r="M1749" i="12"/>
  <c r="M1755" i="12"/>
  <c r="M1760" i="12"/>
  <c r="M1765" i="12"/>
  <c r="M1789" i="12"/>
  <c r="M1794" i="12"/>
  <c r="M1799" i="12"/>
  <c r="M1805" i="12"/>
  <c r="M1810" i="12"/>
  <c r="M1815" i="12"/>
  <c r="M1821" i="12"/>
  <c r="M1826" i="12"/>
  <c r="M1831" i="12"/>
  <c r="M1837" i="12"/>
  <c r="M1842" i="12"/>
  <c r="M1847" i="12"/>
  <c r="M1342" i="12"/>
  <c r="M1347" i="12"/>
  <c r="M1352" i="12"/>
  <c r="M1363" i="12"/>
  <c r="M1370" i="12"/>
  <c r="M1376" i="12"/>
  <c r="M1381" i="12"/>
  <c r="M1386" i="12"/>
  <c r="M1392" i="12"/>
  <c r="M1397" i="12"/>
  <c r="M1402" i="12"/>
  <c r="M1408" i="12"/>
  <c r="M1413" i="12"/>
  <c r="M1418" i="12"/>
  <c r="M1424" i="12"/>
  <c r="M1429" i="12"/>
  <c r="M1434" i="12"/>
  <c r="M1134" i="12"/>
  <c r="M1237" i="12" s="1"/>
  <c r="M1138" i="12"/>
  <c r="M1241" i="12" s="1"/>
  <c r="M1142" i="12"/>
  <c r="M1245" i="12" s="1"/>
  <c r="M1146" i="12"/>
  <c r="M1249" i="12" s="1"/>
  <c r="M1150" i="12"/>
  <c r="M1253" i="12" s="1"/>
  <c r="M1164" i="12"/>
  <c r="M1267" i="12" s="1"/>
  <c r="M1168" i="12"/>
  <c r="M1271" i="12" s="1"/>
  <c r="M1176" i="12"/>
  <c r="M1279" i="12" s="1"/>
  <c r="M1180" i="12"/>
  <c r="M1283" i="12" s="1"/>
  <c r="M1184" i="12"/>
  <c r="M1287" i="12" s="1"/>
  <c r="M1188" i="12"/>
  <c r="M1291" i="12" s="1"/>
  <c r="M1192" i="12"/>
  <c r="M1295" i="12" s="1"/>
  <c r="M1196" i="12"/>
  <c r="M1299" i="12" s="1"/>
  <c r="M1200" i="12"/>
  <c r="M1303" i="12" s="1"/>
  <c r="M1204" i="12"/>
  <c r="M1307" i="12" s="1"/>
  <c r="M1208" i="12"/>
  <c r="M1311" i="12" s="1"/>
  <c r="M1212" i="12"/>
  <c r="M1315" i="12" s="1"/>
  <c r="M1216" i="12"/>
  <c r="M1319" i="12" s="1"/>
  <c r="M1220" i="12"/>
  <c r="M1323" i="12" s="1"/>
  <c r="M1224" i="12"/>
  <c r="M1327" i="12" s="1"/>
  <c r="M1767" i="12"/>
  <c r="M1811" i="12"/>
  <c r="M1833" i="12"/>
  <c r="M1343" i="12"/>
  <c r="M1388" i="12"/>
  <c r="M1409" i="12"/>
  <c r="M1430" i="12"/>
  <c r="M1143" i="12"/>
  <c r="M1246" i="12" s="1"/>
  <c r="M1177" i="12"/>
  <c r="M1280" i="12" s="1"/>
  <c r="M1193" i="12"/>
  <c r="M1296" i="12" s="1"/>
  <c r="M1209" i="12"/>
  <c r="M1312" i="12" s="1"/>
  <c r="M1225" i="12"/>
  <c r="M1328" i="12" s="1"/>
  <c r="M38" i="11"/>
  <c r="M1532" i="12"/>
  <c r="M1635" i="12" s="1"/>
  <c r="M1524" i="12"/>
  <c r="M1627" i="12" s="1"/>
  <c r="M1516" i="12"/>
  <c r="M1619" i="12" s="1"/>
  <c r="M1508" i="12"/>
  <c r="M1611" i="12" s="1"/>
  <c r="M1500" i="12"/>
  <c r="M1603" i="12" s="1"/>
  <c r="M1492" i="12"/>
  <c r="M1595" i="12" s="1"/>
  <c r="M1484" i="12"/>
  <c r="M1587" i="12" s="1"/>
  <c r="M1476" i="12"/>
  <c r="M1579" i="12" s="1"/>
  <c r="M1466" i="12"/>
  <c r="M1569" i="12" s="1"/>
  <c r="M1458" i="12"/>
  <c r="M1561" i="12" s="1"/>
  <c r="M1450" i="12"/>
  <c r="M1553" i="12" s="1"/>
  <c r="M1442" i="12"/>
  <c r="M1545" i="12" s="1"/>
  <c r="M1533" i="12"/>
  <c r="M1636" i="12" s="1"/>
  <c r="M1525" i="12"/>
  <c r="M1628" i="12" s="1"/>
  <c r="M1517" i="12"/>
  <c r="M1620" i="12" s="1"/>
  <c r="M1509" i="12"/>
  <c r="M1612" i="12" s="1"/>
  <c r="M1501" i="12"/>
  <c r="M1604" i="12" s="1"/>
  <c r="M1493" i="12"/>
  <c r="M1596" i="12" s="1"/>
  <c r="M1485" i="12"/>
  <c r="M1588" i="12" s="1"/>
  <c r="M1477" i="12"/>
  <c r="M1580" i="12" s="1"/>
  <c r="M1459" i="12"/>
  <c r="M1562" i="12" s="1"/>
  <c r="M1451" i="12"/>
  <c r="M1554" i="12" s="1"/>
  <c r="M1443" i="12"/>
  <c r="M1546" i="12" s="1"/>
  <c r="M819" i="12"/>
  <c r="M897" i="12" s="1"/>
  <c r="M1469" i="12"/>
  <c r="M1572" i="12" s="1"/>
  <c r="M1161" i="12"/>
  <c r="M1264" i="12" s="1"/>
  <c r="M1530" i="12"/>
  <c r="M1633" i="12" s="1"/>
  <c r="M1514" i="12"/>
  <c r="M1617" i="12" s="1"/>
  <c r="M1498" i="12"/>
  <c r="M1601" i="12" s="1"/>
  <c r="M1482" i="12"/>
  <c r="M1585" i="12" s="1"/>
  <c r="M1448" i="12"/>
  <c r="M1551" i="12" s="1"/>
  <c r="M1531" i="12"/>
  <c r="M1634" i="12" s="1"/>
  <c r="M1751" i="12"/>
  <c r="M1795" i="12"/>
  <c r="M1817" i="12"/>
  <c r="M1838" i="12"/>
  <c r="M1348" i="12"/>
  <c r="M1393" i="12"/>
  <c r="M1414" i="12"/>
  <c r="M1336" i="12"/>
  <c r="M1147" i="12"/>
  <c r="M1250" i="12" s="1"/>
  <c r="M1181" i="12"/>
  <c r="M1284" i="12" s="1"/>
  <c r="M1197" i="12"/>
  <c r="M1300" i="12" s="1"/>
  <c r="M1213" i="12"/>
  <c r="M1316" i="12" s="1"/>
  <c r="M1228" i="12"/>
  <c r="M1331" i="12" s="1"/>
  <c r="M1538" i="12"/>
  <c r="M1641" i="12" s="1"/>
  <c r="M1522" i="12"/>
  <c r="M1625" i="12" s="1"/>
  <c r="M1506" i="12"/>
  <c r="M1609" i="12" s="1"/>
  <c r="M1490" i="12"/>
  <c r="M1593" i="12" s="1"/>
  <c r="M1456" i="12"/>
  <c r="M1559" i="12" s="1"/>
  <c r="M1439" i="12"/>
  <c r="M1542" i="12" s="1"/>
  <c r="M1822" i="12"/>
  <c r="M1354" i="12"/>
  <c r="M1398" i="12"/>
  <c r="M1135" i="12"/>
  <c r="M1238" i="12" s="1"/>
  <c r="M1169" i="12"/>
  <c r="M1272" i="12" s="1"/>
  <c r="M1201" i="12"/>
  <c r="M1304" i="12" s="1"/>
  <c r="M1229" i="12"/>
  <c r="M1332" i="12" s="1"/>
  <c r="M1526" i="12"/>
  <c r="M1629" i="12" s="1"/>
  <c r="M1510" i="12"/>
  <c r="M1613" i="12" s="1"/>
  <c r="M1494" i="12"/>
  <c r="M1597" i="12" s="1"/>
  <c r="M1478" i="12"/>
  <c r="M1581" i="12" s="1"/>
  <c r="M1460" i="12"/>
  <c r="M1563" i="12" s="1"/>
  <c r="M1444" i="12"/>
  <c r="M1547" i="12" s="1"/>
  <c r="M1527" i="12"/>
  <c r="M1630" i="12" s="1"/>
  <c r="M1515" i="12"/>
  <c r="M1618" i="12" s="1"/>
  <c r="M1505" i="12"/>
  <c r="M1608" i="12" s="1"/>
  <c r="M1495" i="12"/>
  <c r="M1598" i="12" s="1"/>
  <c r="M1483" i="12"/>
  <c r="M1586" i="12" s="1"/>
  <c r="M1473" i="12"/>
  <c r="M1576" i="12" s="1"/>
  <c r="M1449" i="12"/>
  <c r="M1552" i="12" s="1"/>
  <c r="M1160" i="12"/>
  <c r="M1263" i="12" s="1"/>
  <c r="M1779" i="12"/>
  <c r="M1785" i="12"/>
  <c r="M1827" i="12"/>
  <c r="M1404" i="12"/>
  <c r="M1139" i="12"/>
  <c r="M1242" i="12" s="1"/>
  <c r="M1173" i="12"/>
  <c r="M1276" i="12" s="1"/>
  <c r="M1205" i="12"/>
  <c r="M1308" i="12" s="1"/>
  <c r="M1536" i="12"/>
  <c r="M1639" i="12" s="1"/>
  <c r="M1520" i="12"/>
  <c r="M1623" i="12" s="1"/>
  <c r="M1504" i="12"/>
  <c r="M1607" i="12" s="1"/>
  <c r="M1488" i="12"/>
  <c r="M1591" i="12" s="1"/>
  <c r="M1472" i="12"/>
  <c r="M1575" i="12" s="1"/>
  <c r="M1537" i="12"/>
  <c r="M1640" i="12" s="1"/>
  <c r="M1523" i="12"/>
  <c r="M1626" i="12" s="1"/>
  <c r="M1513" i="12"/>
  <c r="M1616" i="12" s="1"/>
  <c r="M1503" i="12"/>
  <c r="M1606" i="12" s="1"/>
  <c r="M1491" i="12"/>
  <c r="M1594" i="12" s="1"/>
  <c r="M1471" i="12"/>
  <c r="M1574" i="12" s="1"/>
  <c r="M1457" i="12"/>
  <c r="M1560" i="12" s="1"/>
  <c r="M1447" i="12"/>
  <c r="M1550" i="12" s="1"/>
  <c r="M1367" i="12"/>
  <c r="M1499" i="12"/>
  <c r="M1602" i="12" s="1"/>
  <c r="M1455" i="12"/>
  <c r="M1558" i="12" s="1"/>
  <c r="M1337" i="12"/>
  <c r="M1189" i="12"/>
  <c r="M1292" i="12" s="1"/>
  <c r="M1496" i="12"/>
  <c r="M1599" i="12" s="1"/>
  <c r="M1529" i="12"/>
  <c r="M1632" i="12" s="1"/>
  <c r="M1507" i="12"/>
  <c r="M1610" i="12" s="1"/>
  <c r="M1487" i="12"/>
  <c r="M1590" i="12" s="1"/>
  <c r="M1366" i="12"/>
  <c r="M1518" i="12"/>
  <c r="M1621" i="12" s="1"/>
  <c r="M1486" i="12"/>
  <c r="M1589" i="12" s="1"/>
  <c r="M1535" i="12"/>
  <c r="M1638" i="12" s="1"/>
  <c r="M1511" i="12"/>
  <c r="M1614" i="12" s="1"/>
  <c r="M1479" i="12"/>
  <c r="M1582" i="12" s="1"/>
  <c r="M1445" i="12"/>
  <c r="M1548" i="12" s="1"/>
  <c r="M1806" i="12"/>
  <c r="M1382" i="12"/>
  <c r="M1528" i="12"/>
  <c r="M1631" i="12" s="1"/>
  <c r="M1512" i="12"/>
  <c r="M1615" i="12" s="1"/>
  <c r="M1480" i="12"/>
  <c r="M1583" i="12" s="1"/>
  <c r="M1446" i="12"/>
  <c r="M1549" i="12" s="1"/>
  <c r="M1519" i="12"/>
  <c r="M1622" i="12" s="1"/>
  <c r="M1497" i="12"/>
  <c r="M1600" i="12" s="1"/>
  <c r="M1441" i="12"/>
  <c r="M1544" i="12" s="1"/>
  <c r="M1756" i="12"/>
  <c r="M1801" i="12"/>
  <c r="M1843" i="12"/>
  <c r="M1377" i="12"/>
  <c r="M1420" i="12"/>
  <c r="M1151" i="12"/>
  <c r="M1254" i="12" s="1"/>
  <c r="M1185" i="12"/>
  <c r="M1288" i="12" s="1"/>
  <c r="M1217" i="12"/>
  <c r="M1320" i="12" s="1"/>
  <c r="M1534" i="12"/>
  <c r="M1637" i="12" s="1"/>
  <c r="M1502" i="12"/>
  <c r="M1605" i="12" s="1"/>
  <c r="M1452" i="12"/>
  <c r="M1555" i="12" s="1"/>
  <c r="M1521" i="12"/>
  <c r="M1624" i="12" s="1"/>
  <c r="M1489" i="12"/>
  <c r="M1592" i="12" s="1"/>
  <c r="M1465" i="12"/>
  <c r="M1568" i="12" s="1"/>
  <c r="M1778" i="12"/>
  <c r="M1470" i="12"/>
  <c r="M1573" i="12" s="1"/>
  <c r="M1761" i="12"/>
  <c r="M1425" i="12"/>
  <c r="M1221" i="12"/>
  <c r="M1324" i="12" s="1"/>
  <c r="U1514" i="12"/>
  <c r="U1617" i="12" s="1"/>
  <c r="U1338" i="12"/>
  <c r="U1348" i="12"/>
  <c r="U1356" i="12"/>
  <c r="U1364" i="12"/>
  <c r="U1372" i="12"/>
  <c r="U1380" i="12"/>
  <c r="U1388" i="12"/>
  <c r="U1396" i="12"/>
  <c r="U1404" i="12"/>
  <c r="U1412" i="12"/>
  <c r="U1420" i="12"/>
  <c r="U1428" i="12"/>
  <c r="U1336" i="12"/>
  <c r="U1347" i="12"/>
  <c r="U1363" i="12"/>
  <c r="U1371" i="12"/>
  <c r="U1379" i="12"/>
  <c r="U1395" i="12"/>
  <c r="U1403" i="12"/>
  <c r="U1411" i="12"/>
  <c r="U1419" i="12"/>
  <c r="U1427" i="12"/>
  <c r="U1435" i="12"/>
  <c r="U1342" i="12"/>
  <c r="U1350" i="12"/>
  <c r="U1358" i="12"/>
  <c r="U1366" i="12"/>
  <c r="U1374" i="12"/>
  <c r="U1382" i="12"/>
  <c r="U1390" i="12"/>
  <c r="U1398" i="12"/>
  <c r="U1406" i="12"/>
  <c r="U1414" i="12"/>
  <c r="U1422" i="12"/>
  <c r="U1430" i="12"/>
  <c r="U1339" i="12"/>
  <c r="U1349" i="12"/>
  <c r="U1357" i="12"/>
  <c r="U1365" i="12"/>
  <c r="U1373" i="12"/>
  <c r="U1381" i="12"/>
  <c r="U1389" i="12"/>
  <c r="U1397" i="12"/>
  <c r="U1405" i="12"/>
  <c r="U1413" i="12"/>
  <c r="U1421" i="12"/>
  <c r="U1429" i="12"/>
  <c r="U1337" i="12"/>
  <c r="U1352" i="12"/>
  <c r="U1400" i="12"/>
  <c r="U1416" i="12"/>
  <c r="U1432" i="12"/>
  <c r="U1351" i="12"/>
  <c r="U1367" i="12"/>
  <c r="U1399" i="12"/>
  <c r="U1415" i="12"/>
  <c r="U1431" i="12"/>
  <c r="U1344" i="12"/>
  <c r="U1362" i="12"/>
  <c r="U1386" i="12"/>
  <c r="U1408" i="12"/>
  <c r="U1426" i="12"/>
  <c r="U1353" i="12"/>
  <c r="U1375" i="12"/>
  <c r="U1393" i="12"/>
  <c r="U1417" i="12"/>
  <c r="U1750" i="12"/>
  <c r="U1756" i="12"/>
  <c r="U1761" i="12"/>
  <c r="U1765" i="12"/>
  <c r="U1769" i="12"/>
  <c r="U1773" i="12"/>
  <c r="U1777" i="12"/>
  <c r="U1781" i="12"/>
  <c r="U1785" i="12"/>
  <c r="U1789" i="12"/>
  <c r="U1793" i="12"/>
  <c r="U1801" i="12"/>
  <c r="U1805" i="12"/>
  <c r="U1809" i="12"/>
  <c r="U1813" i="12"/>
  <c r="U1817" i="12"/>
  <c r="U1821" i="12"/>
  <c r="U1825" i="12"/>
  <c r="U1829" i="12"/>
  <c r="U1833" i="12"/>
  <c r="U1837" i="12"/>
  <c r="U1841" i="12"/>
  <c r="U1845" i="12"/>
  <c r="U1132" i="12"/>
  <c r="U1235" i="12" s="1"/>
  <c r="U1138" i="12"/>
  <c r="U1241" i="12" s="1"/>
  <c r="U1143" i="12"/>
  <c r="U1246" i="12" s="1"/>
  <c r="U1147" i="12"/>
  <c r="U1250" i="12" s="1"/>
  <c r="U1151" i="12"/>
  <c r="U1254" i="12" s="1"/>
  <c r="U1155" i="12"/>
  <c r="U1258" i="12" s="1"/>
  <c r="U1159" i="12"/>
  <c r="U1262" i="12" s="1"/>
  <c r="U1163" i="12"/>
  <c r="U1266" i="12" s="1"/>
  <c r="U1167" i="12"/>
  <c r="U1270" i="12" s="1"/>
  <c r="U1171" i="12"/>
  <c r="U1274" i="12" s="1"/>
  <c r="U1175" i="12"/>
  <c r="U1278" i="12" s="1"/>
  <c r="U1183" i="12"/>
  <c r="U1286" i="12" s="1"/>
  <c r="U1187" i="12"/>
  <c r="U1290" i="12" s="1"/>
  <c r="U1191" i="12"/>
  <c r="U1294" i="12" s="1"/>
  <c r="U1195" i="12"/>
  <c r="U1298" i="12" s="1"/>
  <c r="U1199" i="12"/>
  <c r="U1302" i="12" s="1"/>
  <c r="U1203" i="12"/>
  <c r="U1306" i="12" s="1"/>
  <c r="U1207" i="12"/>
  <c r="U1310" i="12" s="1"/>
  <c r="U1211" i="12"/>
  <c r="U1314" i="12" s="1"/>
  <c r="U1215" i="12"/>
  <c r="U1318" i="12" s="1"/>
  <c r="U1219" i="12"/>
  <c r="U1322" i="12" s="1"/>
  <c r="U1223" i="12"/>
  <c r="U1326" i="12" s="1"/>
  <c r="U1227" i="12"/>
  <c r="U1330" i="12" s="1"/>
  <c r="U1748" i="12"/>
  <c r="U1346" i="12"/>
  <c r="U1392" i="12"/>
  <c r="U1410" i="12"/>
  <c r="U1434" i="12"/>
  <c r="U1359" i="12"/>
  <c r="U1377" i="12"/>
  <c r="U1401" i="12"/>
  <c r="U1423" i="12"/>
  <c r="U1751" i="12"/>
  <c r="U1757" i="12"/>
  <c r="U1762" i="12"/>
  <c r="U1766" i="12"/>
  <c r="U1770" i="12"/>
  <c r="U1774" i="12"/>
  <c r="U1778" i="12"/>
  <c r="U1786" i="12"/>
  <c r="U1790" i="12"/>
  <c r="U1794" i="12"/>
  <c r="U1798" i="12"/>
  <c r="U1802" i="12"/>
  <c r="U1806" i="12"/>
  <c r="U1810" i="12"/>
  <c r="U1814" i="12"/>
  <c r="U1818" i="12"/>
  <c r="U1822" i="12"/>
  <c r="U1826" i="12"/>
  <c r="U1830" i="12"/>
  <c r="U1834" i="12"/>
  <c r="U1838" i="12"/>
  <c r="U1842" i="12"/>
  <c r="U1846" i="12"/>
  <c r="U1133" i="12"/>
  <c r="U1236" i="12" s="1"/>
  <c r="U1139" i="12"/>
  <c r="U1242" i="12" s="1"/>
  <c r="U1144" i="12"/>
  <c r="U1247" i="12" s="1"/>
  <c r="U1148" i="12"/>
  <c r="U1251" i="12" s="1"/>
  <c r="U1152" i="12"/>
  <c r="U1255" i="12" s="1"/>
  <c r="U1156" i="12"/>
  <c r="U1259" i="12" s="1"/>
  <c r="U1160" i="12"/>
  <c r="U1263" i="12" s="1"/>
  <c r="U1168" i="12"/>
  <c r="U1271" i="12" s="1"/>
  <c r="U1172" i="12"/>
  <c r="U1275" i="12" s="1"/>
  <c r="U1176" i="12"/>
  <c r="U1279" i="12" s="1"/>
  <c r="U1180" i="12"/>
  <c r="U1283" i="12" s="1"/>
  <c r="U1184" i="12"/>
  <c r="U1287" i="12" s="1"/>
  <c r="U1188" i="12"/>
  <c r="U1291" i="12" s="1"/>
  <c r="U1192" i="12"/>
  <c r="U1295" i="12" s="1"/>
  <c r="U1196" i="12"/>
  <c r="U1299" i="12" s="1"/>
  <c r="U1200" i="12"/>
  <c r="U1303" i="12" s="1"/>
  <c r="U1204" i="12"/>
  <c r="U1307" i="12" s="1"/>
  <c r="U1208" i="12"/>
  <c r="U1311" i="12" s="1"/>
  <c r="U1212" i="12"/>
  <c r="U1315" i="12" s="1"/>
  <c r="U1216" i="12"/>
  <c r="U1319" i="12" s="1"/>
  <c r="U1220" i="12"/>
  <c r="U1323" i="12" s="1"/>
  <c r="U1224" i="12"/>
  <c r="U1327" i="12" s="1"/>
  <c r="U1228" i="12"/>
  <c r="U1331" i="12" s="1"/>
  <c r="U42" i="11"/>
  <c r="U1354" i="12"/>
  <c r="U1376" i="12"/>
  <c r="U1394" i="12"/>
  <c r="U1418" i="12"/>
  <c r="U1343" i="12"/>
  <c r="U1361" i="12"/>
  <c r="U1407" i="12"/>
  <c r="U1425" i="12"/>
  <c r="U1402" i="12"/>
  <c r="U1391" i="12"/>
  <c r="U38" i="11"/>
  <c r="U1759" i="12"/>
  <c r="U1768" i="12"/>
  <c r="U1776" i="12"/>
  <c r="U1784" i="12"/>
  <c r="U1792" i="12"/>
  <c r="U1800" i="12"/>
  <c r="U1808" i="12"/>
  <c r="U1816" i="12"/>
  <c r="U1824" i="12"/>
  <c r="U1832" i="12"/>
  <c r="U1840" i="12"/>
  <c r="U819" i="12"/>
  <c r="U1141" i="12"/>
  <c r="U1244" i="12" s="1"/>
  <c r="U1150" i="12"/>
  <c r="U1253" i="12" s="1"/>
  <c r="U1158" i="12"/>
  <c r="U1261" i="12" s="1"/>
  <c r="U1166" i="12"/>
  <c r="U1269" i="12" s="1"/>
  <c r="U1174" i="12"/>
  <c r="U1277" i="12" s="1"/>
  <c r="U1182" i="12"/>
  <c r="U1285" i="12" s="1"/>
  <c r="U1190" i="12"/>
  <c r="U1293" i="12" s="1"/>
  <c r="U1198" i="12"/>
  <c r="U1301" i="12" s="1"/>
  <c r="U1206" i="12"/>
  <c r="U1309" i="12" s="1"/>
  <c r="U1214" i="12"/>
  <c r="U1317" i="12" s="1"/>
  <c r="U1222" i="12"/>
  <c r="U1325" i="12" s="1"/>
  <c r="U1534" i="12"/>
  <c r="U1637" i="12" s="1"/>
  <c r="U1526" i="12"/>
  <c r="U1629" i="12" s="1"/>
  <c r="U1518" i="12"/>
  <c r="U1621" i="12" s="1"/>
  <c r="U1441" i="12"/>
  <c r="U1544" i="12" s="1"/>
  <c r="U1451" i="12"/>
  <c r="U1554" i="12" s="1"/>
  <c r="U1461" i="12"/>
  <c r="U1564" i="12" s="1"/>
  <c r="U1469" i="12"/>
  <c r="U1572" i="12" s="1"/>
  <c r="U1477" i="12"/>
  <c r="U1580" i="12" s="1"/>
  <c r="U1485" i="12"/>
  <c r="U1588" i="12" s="1"/>
  <c r="U1493" i="12"/>
  <c r="U1596" i="12" s="1"/>
  <c r="U1501" i="12"/>
  <c r="U1604" i="12" s="1"/>
  <c r="U1509" i="12"/>
  <c r="U1612" i="12" s="1"/>
  <c r="U1446" i="12"/>
  <c r="U1549" i="12" s="1"/>
  <c r="U1454" i="12"/>
  <c r="U1557" i="12" s="1"/>
  <c r="U1462" i="12"/>
  <c r="U1565" i="12" s="1"/>
  <c r="U1470" i="12"/>
  <c r="U1573" i="12" s="1"/>
  <c r="U1478" i="12"/>
  <c r="U1581" i="12" s="1"/>
  <c r="U1494" i="12"/>
  <c r="U1597" i="12" s="1"/>
  <c r="U1502" i="12"/>
  <c r="U1605" i="12" s="1"/>
  <c r="U1510" i="12"/>
  <c r="U1613" i="12" s="1"/>
  <c r="U1533" i="12"/>
  <c r="U1636" i="12" s="1"/>
  <c r="U1525" i="12"/>
  <c r="U1628" i="12" s="1"/>
  <c r="U1517" i="12"/>
  <c r="U1620" i="12" s="1"/>
  <c r="U1135" i="12"/>
  <c r="U1238" i="12" s="1"/>
  <c r="U1445" i="12"/>
  <c r="U1548" i="12" s="1"/>
  <c r="U1455" i="12"/>
  <c r="U1558" i="12" s="1"/>
  <c r="U1463" i="12"/>
  <c r="U1566" i="12" s="1"/>
  <c r="U1479" i="12"/>
  <c r="U1582" i="12" s="1"/>
  <c r="U1495" i="12"/>
  <c r="U1598" i="12" s="1"/>
  <c r="U1511" i="12"/>
  <c r="U1614" i="12" s="1"/>
  <c r="U1456" i="12"/>
  <c r="U1559" i="12" s="1"/>
  <c r="U1464" i="12"/>
  <c r="U1567" i="12" s="1"/>
  <c r="U1472" i="12"/>
  <c r="U1575" i="12" s="1"/>
  <c r="U1504" i="12"/>
  <c r="U1607" i="12" s="1"/>
  <c r="U1424" i="12"/>
  <c r="U1409" i="12"/>
  <c r="U1754" i="12"/>
  <c r="U1763" i="12"/>
  <c r="U1771" i="12"/>
  <c r="U1779" i="12"/>
  <c r="U1787" i="12"/>
  <c r="U1803" i="12"/>
  <c r="U1811" i="12"/>
  <c r="U1819" i="12"/>
  <c r="U1827" i="12"/>
  <c r="U1835" i="12"/>
  <c r="U1843" i="12"/>
  <c r="U1136" i="12"/>
  <c r="U1239" i="12" s="1"/>
  <c r="U1145" i="12"/>
  <c r="U1248" i="12" s="1"/>
  <c r="U1153" i="12"/>
  <c r="U1256" i="12" s="1"/>
  <c r="U1161" i="12"/>
  <c r="U1264" i="12" s="1"/>
  <c r="U1169" i="12"/>
  <c r="U1272" i="12" s="1"/>
  <c r="U1185" i="12"/>
  <c r="U1288" i="12" s="1"/>
  <c r="U1193" i="12"/>
  <c r="U1296" i="12" s="1"/>
  <c r="U1201" i="12"/>
  <c r="U1304" i="12" s="1"/>
  <c r="U1209" i="12"/>
  <c r="U1312" i="12" s="1"/>
  <c r="U1217" i="12"/>
  <c r="U1320" i="12" s="1"/>
  <c r="U1225" i="12"/>
  <c r="U1328" i="12" s="1"/>
  <c r="U1760" i="12"/>
  <c r="U1131" i="12"/>
  <c r="U1234" i="12" s="1"/>
  <c r="U1536" i="12"/>
  <c r="U1639" i="12" s="1"/>
  <c r="U1528" i="12"/>
  <c r="U1631" i="12" s="1"/>
  <c r="U1520" i="12"/>
  <c r="U1623" i="12" s="1"/>
  <c r="U1503" i="12"/>
  <c r="U1606" i="12" s="1"/>
  <c r="U1448" i="12"/>
  <c r="U1551" i="12" s="1"/>
  <c r="U1480" i="12"/>
  <c r="U1583" i="12" s="1"/>
  <c r="U1496" i="12"/>
  <c r="U1599" i="12" s="1"/>
  <c r="U1512" i="12"/>
  <c r="U1615" i="12" s="1"/>
  <c r="U1535" i="12"/>
  <c r="U1638" i="12" s="1"/>
  <c r="U1527" i="12"/>
  <c r="U1630" i="12" s="1"/>
  <c r="U1519" i="12"/>
  <c r="U1622" i="12" s="1"/>
  <c r="U1345" i="12"/>
  <c r="U1764" i="12"/>
  <c r="U1812" i="12"/>
  <c r="U1828" i="12"/>
  <c r="U1844" i="12"/>
  <c r="U1146" i="12"/>
  <c r="U1249" i="12" s="1"/>
  <c r="U1194" i="12"/>
  <c r="U1297" i="12" s="1"/>
  <c r="U1210" i="12"/>
  <c r="U1313" i="12" s="1"/>
  <c r="U1226" i="12"/>
  <c r="U1329" i="12" s="1"/>
  <c r="U1749" i="12"/>
  <c r="U1538" i="12"/>
  <c r="U1641" i="12" s="1"/>
  <c r="U1530" i="12"/>
  <c r="U1633" i="12" s="1"/>
  <c r="U1522" i="12"/>
  <c r="U1625" i="12" s="1"/>
  <c r="U1457" i="12"/>
  <c r="U1560" i="12" s="1"/>
  <c r="U1489" i="12"/>
  <c r="U1592" i="12" s="1"/>
  <c r="U1505" i="12"/>
  <c r="U1608" i="12" s="1"/>
  <c r="U1450" i="12"/>
  <c r="U1553" i="12" s="1"/>
  <c r="U1466" i="12"/>
  <c r="U1569" i="12" s="1"/>
  <c r="U1482" i="12"/>
  <c r="U1585" i="12" s="1"/>
  <c r="U1498" i="12"/>
  <c r="U1601" i="12" s="1"/>
  <c r="U1341" i="12"/>
  <c r="U1369" i="12"/>
  <c r="U1783" i="12"/>
  <c r="U1815" i="12"/>
  <c r="U1831" i="12"/>
  <c r="U1847" i="12"/>
  <c r="U1165" i="12"/>
  <c r="U1268" i="12" s="1"/>
  <c r="U1197" i="12"/>
  <c r="U1300" i="12" s="1"/>
  <c r="U1213" i="12"/>
  <c r="U1316" i="12" s="1"/>
  <c r="U1229" i="12"/>
  <c r="U1332" i="12" s="1"/>
  <c r="U1130" i="12"/>
  <c r="U1233" i="12" s="1"/>
  <c r="U1459" i="12"/>
  <c r="U1562" i="12" s="1"/>
  <c r="U1475" i="12"/>
  <c r="U1578" i="12" s="1"/>
  <c r="U1491" i="12"/>
  <c r="U1594" i="12" s="1"/>
  <c r="U1507" i="12"/>
  <c r="U1610" i="12" s="1"/>
  <c r="U1452" i="12"/>
  <c r="U1555" i="12" s="1"/>
  <c r="U1468" i="12"/>
  <c r="U1571" i="12" s="1"/>
  <c r="U1484" i="12"/>
  <c r="U1587" i="12" s="1"/>
  <c r="U1500" i="12"/>
  <c r="U1603" i="12" s="1"/>
  <c r="U1439" i="12"/>
  <c r="U1542" i="12" s="1"/>
  <c r="U1531" i="12"/>
  <c r="U1634" i="12" s="1"/>
  <c r="U1523" i="12"/>
  <c r="U1626" i="12" s="1"/>
  <c r="U1515" i="12"/>
  <c r="U1618" i="12" s="1"/>
  <c r="U1753" i="12"/>
  <c r="U1443" i="12"/>
  <c r="U1546" i="12" s="1"/>
  <c r="U1447" i="12"/>
  <c r="U1550" i="12" s="1"/>
  <c r="U1340" i="12"/>
  <c r="U1791" i="12"/>
  <c r="U1140" i="12"/>
  <c r="U1243" i="12" s="1"/>
  <c r="U1205" i="12"/>
  <c r="U1308" i="12" s="1"/>
  <c r="U1449" i="12"/>
  <c r="U1552" i="12" s="1"/>
  <c r="U1483" i="12"/>
  <c r="U1586" i="12" s="1"/>
  <c r="U1442" i="12"/>
  <c r="U1545" i="12" s="1"/>
  <c r="U1476" i="12"/>
  <c r="U1579" i="12" s="1"/>
  <c r="U1508" i="12"/>
  <c r="U1611" i="12" s="1"/>
  <c r="U1529" i="12"/>
  <c r="U1632" i="12" s="1"/>
  <c r="U1513" i="12"/>
  <c r="U1616" i="12" s="1"/>
  <c r="U1532" i="12"/>
  <c r="U1635" i="12" s="1"/>
  <c r="U1516" i="12"/>
  <c r="U1619" i="12" s="1"/>
  <c r="U1465" i="12"/>
  <c r="U1568" i="12" s="1"/>
  <c r="U1497" i="12"/>
  <c r="U1600" i="12" s="1"/>
  <c r="U1134" i="12"/>
  <c r="U1237" i="12" s="1"/>
  <c r="U1758" i="12"/>
  <c r="U1807" i="12"/>
  <c r="U1839" i="12"/>
  <c r="U1173" i="12"/>
  <c r="U1276" i="12" s="1"/>
  <c r="U1221" i="12"/>
  <c r="U1324" i="12" s="1"/>
  <c r="U1467" i="12"/>
  <c r="U1570" i="12" s="1"/>
  <c r="U1499" i="12"/>
  <c r="U1602" i="12" s="1"/>
  <c r="U1460" i="12"/>
  <c r="U1563" i="12" s="1"/>
  <c r="U1492" i="12"/>
  <c r="U1595" i="12" s="1"/>
  <c r="U1537" i="12"/>
  <c r="U1640" i="12" s="1"/>
  <c r="U1360" i="12"/>
  <c r="U1433" i="12"/>
  <c r="U1755" i="12"/>
  <c r="U1772" i="12"/>
  <c r="U1788" i="12"/>
  <c r="U1804" i="12"/>
  <c r="U1820" i="12"/>
  <c r="U1836" i="12"/>
  <c r="U1137" i="12"/>
  <c r="U1240" i="12" s="1"/>
  <c r="U1154" i="12"/>
  <c r="U1257" i="12" s="1"/>
  <c r="U1170" i="12"/>
  <c r="U1273" i="12" s="1"/>
  <c r="U1186" i="12"/>
  <c r="U1289" i="12" s="1"/>
  <c r="U1202" i="12"/>
  <c r="U1305" i="12" s="1"/>
  <c r="U1218" i="12"/>
  <c r="U1321" i="12" s="1"/>
  <c r="U1142" i="12"/>
  <c r="U1245" i="12" s="1"/>
  <c r="U1453" i="12"/>
  <c r="U1556" i="12" s="1"/>
  <c r="U1524" i="12"/>
  <c r="U1627" i="12" s="1"/>
  <c r="U1481" i="12"/>
  <c r="U1584" i="12" s="1"/>
  <c r="U1440" i="12"/>
  <c r="U1543" i="12" s="1"/>
  <c r="U1474" i="12"/>
  <c r="U1577" i="12" s="1"/>
  <c r="U1506" i="12"/>
  <c r="U1609" i="12" s="1"/>
  <c r="U1378" i="12"/>
  <c r="U1775" i="12"/>
  <c r="U1823" i="12"/>
  <c r="U1157" i="12"/>
  <c r="U1260" i="12" s="1"/>
  <c r="U1189" i="12"/>
  <c r="U1292" i="12" s="1"/>
  <c r="U1521" i="12"/>
  <c r="U1624" i="12" s="1"/>
  <c r="U1752" i="12"/>
  <c r="U1444" i="12"/>
  <c r="U1547" i="12" s="1"/>
  <c r="T407" i="12"/>
  <c r="T406" i="12"/>
  <c r="N1132" i="12"/>
  <c r="N1235" i="12" s="1"/>
  <c r="K1392" i="12"/>
  <c r="I819" i="12"/>
  <c r="I828" i="12" s="1"/>
  <c r="C1800" i="12"/>
  <c r="R42" i="11"/>
  <c r="R1805" i="12"/>
  <c r="R1813" i="12"/>
  <c r="R1821" i="12"/>
  <c r="R1829" i="12"/>
  <c r="R1837" i="12"/>
  <c r="R1845" i="12"/>
  <c r="R1391" i="12"/>
  <c r="R1399" i="12"/>
  <c r="R1407" i="12"/>
  <c r="R1415" i="12"/>
  <c r="R1423" i="12"/>
  <c r="R1431" i="12"/>
  <c r="R1143" i="12"/>
  <c r="R1246" i="12" s="1"/>
  <c r="R1175" i="12"/>
  <c r="R1278" i="12" s="1"/>
  <c r="R1183" i="12"/>
  <c r="R1286" i="12" s="1"/>
  <c r="R1191" i="12"/>
  <c r="R1294" i="12" s="1"/>
  <c r="R1199" i="12"/>
  <c r="R1302" i="12" s="1"/>
  <c r="R1207" i="12"/>
  <c r="R1310" i="12" s="1"/>
  <c r="R1215" i="12"/>
  <c r="R1318" i="12" s="1"/>
  <c r="R1223" i="12"/>
  <c r="R1326" i="12" s="1"/>
  <c r="R1792" i="12"/>
  <c r="R1800" i="12"/>
  <c r="R1808" i="12"/>
  <c r="R1816" i="12"/>
  <c r="R1824" i="12"/>
  <c r="R1832" i="12"/>
  <c r="R1840" i="12"/>
  <c r="R1380" i="12"/>
  <c r="R1388" i="12"/>
  <c r="R1396" i="12"/>
  <c r="R1404" i="12"/>
  <c r="R1412" i="12"/>
  <c r="R1420" i="12"/>
  <c r="R1428" i="12"/>
  <c r="R1140" i="12"/>
  <c r="R1243" i="12" s="1"/>
  <c r="R1188" i="12"/>
  <c r="R1291" i="12" s="1"/>
  <c r="R1196" i="12"/>
  <c r="R1299" i="12" s="1"/>
  <c r="R1204" i="12"/>
  <c r="R1307" i="12" s="1"/>
  <c r="R1212" i="12"/>
  <c r="R1315" i="12" s="1"/>
  <c r="R1220" i="12"/>
  <c r="R1323" i="12" s="1"/>
  <c r="R1228" i="12"/>
  <c r="R1331" i="12" s="1"/>
  <c r="R1791" i="12"/>
  <c r="R1807" i="12"/>
  <c r="R1815" i="12"/>
  <c r="R1823" i="12"/>
  <c r="R1831" i="12"/>
  <c r="R1839" i="12"/>
  <c r="R1847" i="12"/>
  <c r="R1393" i="12"/>
  <c r="R1401" i="12"/>
  <c r="R1409" i="12"/>
  <c r="R1417" i="12"/>
  <c r="R1425" i="12"/>
  <c r="R1433" i="12"/>
  <c r="R1185" i="12"/>
  <c r="R1288" i="12" s="1"/>
  <c r="R1193" i="12"/>
  <c r="R1296" i="12" s="1"/>
  <c r="R1201" i="12"/>
  <c r="R1304" i="12" s="1"/>
  <c r="R1209" i="12"/>
  <c r="R1312" i="12" s="1"/>
  <c r="R1217" i="12"/>
  <c r="R1320" i="12" s="1"/>
  <c r="R1225" i="12"/>
  <c r="R1328" i="12" s="1"/>
  <c r="R1794" i="12"/>
  <c r="R1802" i="12"/>
  <c r="R1810" i="12"/>
  <c r="R1818" i="12"/>
  <c r="R1826" i="12"/>
  <c r="R1834" i="12"/>
  <c r="R1842" i="12"/>
  <c r="R1382" i="12"/>
  <c r="R1390" i="12"/>
  <c r="R1398" i="12"/>
  <c r="R1406" i="12"/>
  <c r="R1414" i="12"/>
  <c r="R1422" i="12"/>
  <c r="R1430" i="12"/>
  <c r="R1174" i="12"/>
  <c r="R1277" i="12" s="1"/>
  <c r="R1182" i="12"/>
  <c r="R1285" i="12" s="1"/>
  <c r="R1190" i="12"/>
  <c r="R1293" i="12" s="1"/>
  <c r="R1198" i="12"/>
  <c r="R1301" i="12" s="1"/>
  <c r="R1206" i="12"/>
  <c r="R1309" i="12" s="1"/>
  <c r="R1214" i="12"/>
  <c r="R1317" i="12" s="1"/>
  <c r="R1222" i="12"/>
  <c r="R1325" i="12" s="1"/>
  <c r="R1761" i="12"/>
  <c r="R1793" i="12"/>
  <c r="R1809" i="12"/>
  <c r="R1825" i="12"/>
  <c r="R1841" i="12"/>
  <c r="R1403" i="12"/>
  <c r="R1419" i="12"/>
  <c r="R1435" i="12"/>
  <c r="R1187" i="12"/>
  <c r="R1290" i="12" s="1"/>
  <c r="R1203" i="12"/>
  <c r="R1306" i="12" s="1"/>
  <c r="R1219" i="12"/>
  <c r="R1322" i="12" s="1"/>
  <c r="R1812" i="12"/>
  <c r="R1828" i="12"/>
  <c r="R1844" i="12"/>
  <c r="R1392" i="12"/>
  <c r="R1408" i="12"/>
  <c r="R1424" i="12"/>
  <c r="R1811" i="12"/>
  <c r="R1827" i="12"/>
  <c r="R1843" i="12"/>
  <c r="R1389" i="12"/>
  <c r="R1405" i="12"/>
  <c r="R1421" i="12"/>
  <c r="R1173" i="12"/>
  <c r="R1276" i="12" s="1"/>
  <c r="R1189" i="12"/>
  <c r="R1292" i="12" s="1"/>
  <c r="R1205" i="12"/>
  <c r="R1308" i="12" s="1"/>
  <c r="R1221" i="12"/>
  <c r="R1324" i="12" s="1"/>
  <c r="R1814" i="12"/>
  <c r="R1830" i="12"/>
  <c r="R1846" i="12"/>
  <c r="R1394" i="12"/>
  <c r="R1410" i="12"/>
  <c r="R1426" i="12"/>
  <c r="R1194" i="12"/>
  <c r="R1297" i="12" s="1"/>
  <c r="R1210" i="12"/>
  <c r="R1313" i="12" s="1"/>
  <c r="R1226" i="12"/>
  <c r="R1329" i="12" s="1"/>
  <c r="R1803" i="12"/>
  <c r="R1835" i="12"/>
  <c r="R1397" i="12"/>
  <c r="R1429" i="12"/>
  <c r="R1197" i="12"/>
  <c r="R1300" i="12" s="1"/>
  <c r="R1229" i="12"/>
  <c r="R1332" i="12" s="1"/>
  <c r="R1822" i="12"/>
  <c r="R1418" i="12"/>
  <c r="R1184" i="12"/>
  <c r="R1287" i="12" s="1"/>
  <c r="R1202" i="12"/>
  <c r="R1305" i="12" s="1"/>
  <c r="R1224" i="12"/>
  <c r="R1327" i="12" s="1"/>
  <c r="R819" i="12"/>
  <c r="F55" i="15" s="1"/>
  <c r="R1758" i="12"/>
  <c r="R1817" i="12"/>
  <c r="R1379" i="12"/>
  <c r="R1411" i="12"/>
  <c r="R1211" i="12"/>
  <c r="R1314" i="12" s="1"/>
  <c r="R1804" i="12"/>
  <c r="R1836" i="12"/>
  <c r="R1400" i="12"/>
  <c r="R1432" i="12"/>
  <c r="R1186" i="12"/>
  <c r="R1289" i="12" s="1"/>
  <c r="R1208" i="12"/>
  <c r="R1311" i="12" s="1"/>
  <c r="R1819" i="12"/>
  <c r="R1349" i="12"/>
  <c r="R1381" i="12"/>
  <c r="R1413" i="12"/>
  <c r="R1213" i="12"/>
  <c r="R1316" i="12" s="1"/>
  <c r="R1806" i="12"/>
  <c r="R1838" i="12"/>
  <c r="R1402" i="12"/>
  <c r="R1434" i="12"/>
  <c r="R1192" i="12"/>
  <c r="R1295" i="12" s="1"/>
  <c r="R1216" i="12"/>
  <c r="R1319" i="12" s="1"/>
  <c r="R1395" i="12"/>
  <c r="R1227" i="12"/>
  <c r="R1330" i="12" s="1"/>
  <c r="R1200" i="12"/>
  <c r="R1303" i="12" s="1"/>
  <c r="R1749" i="12"/>
  <c r="R1132" i="12"/>
  <c r="R1235" i="12" s="1"/>
  <c r="R1446" i="12"/>
  <c r="R1549" i="12" s="1"/>
  <c r="R1494" i="12"/>
  <c r="R1597" i="12" s="1"/>
  <c r="R1502" i="12"/>
  <c r="R1605" i="12" s="1"/>
  <c r="R1510" i="12"/>
  <c r="R1613" i="12" s="1"/>
  <c r="R1445" i="12"/>
  <c r="R1548" i="12" s="1"/>
  <c r="R1495" i="12"/>
  <c r="R1598" i="12" s="1"/>
  <c r="R1503" i="12"/>
  <c r="R1606" i="12" s="1"/>
  <c r="R1511" i="12"/>
  <c r="R1614" i="12" s="1"/>
  <c r="R1137" i="12"/>
  <c r="R1240" i="12" s="1"/>
  <c r="R1343" i="12"/>
  <c r="R1338" i="12"/>
  <c r="R1444" i="12"/>
  <c r="R1547" i="12" s="1"/>
  <c r="R1452" i="12"/>
  <c r="R1555" i="12" s="1"/>
  <c r="R1484" i="12"/>
  <c r="R1587" i="12" s="1"/>
  <c r="R1500" i="12"/>
  <c r="R1603" i="12" s="1"/>
  <c r="R1508" i="12"/>
  <c r="R1611" i="12" s="1"/>
  <c r="R1493" i="12"/>
  <c r="R1596" i="12" s="1"/>
  <c r="R1509" i="12"/>
  <c r="R1612" i="12" s="1"/>
  <c r="R1537" i="12"/>
  <c r="R1640" i="12" s="1"/>
  <c r="R1533" i="12"/>
  <c r="R1636" i="12" s="1"/>
  <c r="R1531" i="12"/>
  <c r="R1634" i="12" s="1"/>
  <c r="R1527" i="12"/>
  <c r="R1630" i="12" s="1"/>
  <c r="R1525" i="12"/>
  <c r="R1628" i="12" s="1"/>
  <c r="R1521" i="12"/>
  <c r="R1624" i="12" s="1"/>
  <c r="R1517" i="12"/>
  <c r="R1620" i="12" s="1"/>
  <c r="R1515" i="12"/>
  <c r="R1618" i="12" s="1"/>
  <c r="R1801" i="12"/>
  <c r="R1427" i="12"/>
  <c r="R1416" i="12"/>
  <c r="R1218" i="12"/>
  <c r="R1321" i="12" s="1"/>
  <c r="R1752" i="12"/>
  <c r="R1750" i="12"/>
  <c r="R1753" i="12"/>
  <c r="R1754" i="12"/>
  <c r="R1134" i="12"/>
  <c r="R1237" i="12" s="1"/>
  <c r="R1135" i="12"/>
  <c r="R1238" i="12" s="1"/>
  <c r="R1346" i="12"/>
  <c r="R1342" i="12"/>
  <c r="R1496" i="12"/>
  <c r="R1599" i="12" s="1"/>
  <c r="R1504" i="12"/>
  <c r="R1607" i="12" s="1"/>
  <c r="R1512" i="12"/>
  <c r="R1615" i="12" s="1"/>
  <c r="R1497" i="12"/>
  <c r="R1600" i="12" s="1"/>
  <c r="R1505" i="12"/>
  <c r="R1608" i="12" s="1"/>
  <c r="R1136" i="12"/>
  <c r="R1239" i="12" s="1"/>
  <c r="R1341" i="12"/>
  <c r="R1340" i="12"/>
  <c r="R1482" i="12"/>
  <c r="R1585" i="12" s="1"/>
  <c r="R1498" i="12"/>
  <c r="R1601" i="12" s="1"/>
  <c r="R1506" i="12"/>
  <c r="R1609" i="12" s="1"/>
  <c r="R1441" i="12"/>
  <c r="R1544" i="12" s="1"/>
  <c r="R1449" i="12"/>
  <c r="R1552" i="12" s="1"/>
  <c r="R1483" i="12"/>
  <c r="R1586" i="12" s="1"/>
  <c r="R1491" i="12"/>
  <c r="R1594" i="12" s="1"/>
  <c r="R1499" i="12"/>
  <c r="R1602" i="12" s="1"/>
  <c r="R1507" i="12"/>
  <c r="R1610" i="12" s="1"/>
  <c r="R1513" i="12"/>
  <c r="R1616" i="12" s="1"/>
  <c r="R1538" i="12"/>
  <c r="R1641" i="12" s="1"/>
  <c r="R1536" i="12"/>
  <c r="R1639" i="12" s="1"/>
  <c r="R1534" i="12"/>
  <c r="R1637" i="12" s="1"/>
  <c r="R1532" i="12"/>
  <c r="R1635" i="12" s="1"/>
  <c r="R1530" i="12"/>
  <c r="R1633" i="12" s="1"/>
  <c r="R1528" i="12"/>
  <c r="R1631" i="12" s="1"/>
  <c r="R1526" i="12"/>
  <c r="R1629" i="12" s="1"/>
  <c r="R1524" i="12"/>
  <c r="R1627" i="12" s="1"/>
  <c r="R1522" i="12"/>
  <c r="R1625" i="12" s="1"/>
  <c r="R1520" i="12"/>
  <c r="R1623" i="12" s="1"/>
  <c r="R1518" i="12"/>
  <c r="R1621" i="12" s="1"/>
  <c r="R1516" i="12"/>
  <c r="R1619" i="12" s="1"/>
  <c r="R1514" i="12"/>
  <c r="R1617" i="12" s="1"/>
  <c r="R1833" i="12"/>
  <c r="R1820" i="12"/>
  <c r="R1195" i="12"/>
  <c r="R1298" i="12" s="1"/>
  <c r="R1176" i="12"/>
  <c r="R1279" i="12" s="1"/>
  <c r="R38" i="11"/>
  <c r="R1755" i="12"/>
  <c r="R1492" i="12"/>
  <c r="R1595" i="12" s="1"/>
  <c r="R1443" i="12"/>
  <c r="R1546" i="12" s="1"/>
  <c r="R1485" i="12"/>
  <c r="R1588" i="12" s="1"/>
  <c r="R1501" i="12"/>
  <c r="R1604" i="12" s="1"/>
  <c r="R1535" i="12"/>
  <c r="R1638" i="12" s="1"/>
  <c r="R1529" i="12"/>
  <c r="R1632" i="12" s="1"/>
  <c r="R1523" i="12"/>
  <c r="R1626" i="12" s="1"/>
  <c r="R1519" i="12"/>
  <c r="R1622" i="12" s="1"/>
  <c r="C1817" i="12"/>
  <c r="N1440" i="12"/>
  <c r="N1543" i="12" s="1"/>
  <c r="N1751" i="12"/>
  <c r="N1759" i="12"/>
  <c r="N1767" i="12"/>
  <c r="N1787" i="12"/>
  <c r="N1795" i="12"/>
  <c r="N1803" i="12"/>
  <c r="N1811" i="12"/>
  <c r="N1819" i="12"/>
  <c r="N1827" i="12"/>
  <c r="N1835" i="12"/>
  <c r="N1843" i="12"/>
  <c r="N1753" i="12"/>
  <c r="N1763" i="12"/>
  <c r="N1789" i="12"/>
  <c r="N1799" i="12"/>
  <c r="N1809" i="12"/>
  <c r="N1821" i="12"/>
  <c r="N1831" i="12"/>
  <c r="N1841" i="12"/>
  <c r="N1341" i="12"/>
  <c r="N1349" i="12"/>
  <c r="N1357" i="12"/>
  <c r="N1377" i="12"/>
  <c r="N1385" i="12"/>
  <c r="N1393" i="12"/>
  <c r="N1401" i="12"/>
  <c r="N1409" i="12"/>
  <c r="N1417" i="12"/>
  <c r="N1425" i="12"/>
  <c r="N1433" i="12"/>
  <c r="N1137" i="12"/>
  <c r="N1240" i="12" s="1"/>
  <c r="N1145" i="12"/>
  <c r="N1248" i="12" s="1"/>
  <c r="N1155" i="12"/>
  <c r="N1258" i="12" s="1"/>
  <c r="N1173" i="12"/>
  <c r="N1276" i="12" s="1"/>
  <c r="N1181" i="12"/>
  <c r="N1284" i="12" s="1"/>
  <c r="N1189" i="12"/>
  <c r="N1292" i="12" s="1"/>
  <c r="N1197" i="12"/>
  <c r="N1300" i="12" s="1"/>
  <c r="N1205" i="12"/>
  <c r="N1308" i="12" s="1"/>
  <c r="N1213" i="12"/>
  <c r="N1316" i="12" s="1"/>
  <c r="N1221" i="12"/>
  <c r="N1324" i="12" s="1"/>
  <c r="N1229" i="12"/>
  <c r="N1332" i="12" s="1"/>
  <c r="N1764" i="12"/>
  <c r="N1784" i="12"/>
  <c r="N1792" i="12"/>
  <c r="N1800" i="12"/>
  <c r="N1808" i="12"/>
  <c r="N1816" i="12"/>
  <c r="N1824" i="12"/>
  <c r="N1832" i="12"/>
  <c r="N1840" i="12"/>
  <c r="N1748" i="12"/>
  <c r="N1352" i="12"/>
  <c r="N1372" i="12"/>
  <c r="N1755" i="12"/>
  <c r="N1769" i="12"/>
  <c r="N1785" i="12"/>
  <c r="N1801" i="12"/>
  <c r="N1815" i="12"/>
  <c r="N1829" i="12"/>
  <c r="N1845" i="12"/>
  <c r="N1355" i="12"/>
  <c r="N1381" i="12"/>
  <c r="N1391" i="12"/>
  <c r="N1403" i="12"/>
  <c r="N1413" i="12"/>
  <c r="N1423" i="12"/>
  <c r="N1435" i="12"/>
  <c r="N1141" i="12"/>
  <c r="N1244" i="12" s="1"/>
  <c r="N1151" i="12"/>
  <c r="N1254" i="12" s="1"/>
  <c r="N1167" i="12"/>
  <c r="N1270" i="12" s="1"/>
  <c r="N1177" i="12"/>
  <c r="N1280" i="12" s="1"/>
  <c r="N1187" i="12"/>
  <c r="N1290" i="12" s="1"/>
  <c r="N1199" i="12"/>
  <c r="N1302" i="12" s="1"/>
  <c r="N1209" i="12"/>
  <c r="N1312" i="12" s="1"/>
  <c r="N1219" i="12"/>
  <c r="N1322" i="12" s="1"/>
  <c r="N1750" i="12"/>
  <c r="N1760" i="12"/>
  <c r="N1772" i="12"/>
  <c r="N1786" i="12"/>
  <c r="N1806" i="12"/>
  <c r="N1818" i="12"/>
  <c r="N1828" i="12"/>
  <c r="N1838" i="12"/>
  <c r="N1348" i="12"/>
  <c r="N1360" i="12"/>
  <c r="N1374" i="12"/>
  <c r="N1382" i="12"/>
  <c r="N1390" i="12"/>
  <c r="N1398" i="12"/>
  <c r="N1406" i="12"/>
  <c r="N1414" i="12"/>
  <c r="N1422" i="12"/>
  <c r="N1430" i="12"/>
  <c r="N1140" i="12"/>
  <c r="N1243" i="12" s="1"/>
  <c r="N1168" i="12"/>
  <c r="N1271" i="12" s="1"/>
  <c r="N1176" i="12"/>
  <c r="N1279" i="12" s="1"/>
  <c r="N1184" i="12"/>
  <c r="N1287" i="12" s="1"/>
  <c r="N1192" i="12"/>
  <c r="N1295" i="12" s="1"/>
  <c r="N1200" i="12"/>
  <c r="N1303" i="12" s="1"/>
  <c r="N1208" i="12"/>
  <c r="N1311" i="12" s="1"/>
  <c r="N1216" i="12"/>
  <c r="N1319" i="12" s="1"/>
  <c r="N1224" i="12"/>
  <c r="N1327" i="12" s="1"/>
  <c r="N1339" i="12"/>
  <c r="N1133" i="12"/>
  <c r="N1236" i="12" s="1"/>
  <c r="N1773" i="12"/>
  <c r="N1791" i="12"/>
  <c r="N1805" i="12"/>
  <c r="N1817" i="12"/>
  <c r="N1833" i="12"/>
  <c r="N1847" i="12"/>
  <c r="N1347" i="12"/>
  <c r="N1361" i="12"/>
  <c r="N1373" i="12"/>
  <c r="N1383" i="12"/>
  <c r="N1395" i="12"/>
  <c r="N1405" i="12"/>
  <c r="N1415" i="12"/>
  <c r="N1427" i="12"/>
  <c r="N1131" i="12"/>
  <c r="N1234" i="12" s="1"/>
  <c r="N1143" i="12"/>
  <c r="N1246" i="12" s="1"/>
  <c r="N1169" i="12"/>
  <c r="N1272" i="12" s="1"/>
  <c r="N1179" i="12"/>
  <c r="N1282" i="12" s="1"/>
  <c r="N1191" i="12"/>
  <c r="N1294" i="12" s="1"/>
  <c r="N1201" i="12"/>
  <c r="N1304" i="12" s="1"/>
  <c r="N1211" i="12"/>
  <c r="N1314" i="12" s="1"/>
  <c r="N1223" i="12"/>
  <c r="N1326" i="12" s="1"/>
  <c r="N1752" i="12"/>
  <c r="N1788" i="12"/>
  <c r="N1798" i="12"/>
  <c r="N1810" i="12"/>
  <c r="N1820" i="12"/>
  <c r="N1830" i="12"/>
  <c r="N1842" i="12"/>
  <c r="N1340" i="12"/>
  <c r="N1376" i="12"/>
  <c r="N1392" i="12"/>
  <c r="N1400" i="12"/>
  <c r="N1408" i="12"/>
  <c r="N1416" i="12"/>
  <c r="N1424" i="12"/>
  <c r="N1432" i="12"/>
  <c r="N1134" i="12"/>
  <c r="N1237" i="12" s="1"/>
  <c r="N1142" i="12"/>
  <c r="N1245" i="12" s="1"/>
  <c r="N1150" i="12"/>
  <c r="N1253" i="12" s="1"/>
  <c r="N1170" i="12"/>
  <c r="N1273" i="12" s="1"/>
  <c r="N1186" i="12"/>
  <c r="N1289" i="12" s="1"/>
  <c r="N1194" i="12"/>
  <c r="N1297" i="12" s="1"/>
  <c r="N1202" i="12"/>
  <c r="N1305" i="12" s="1"/>
  <c r="N1210" i="12"/>
  <c r="N1313" i="12" s="1"/>
  <c r="N1218" i="12"/>
  <c r="N1321" i="12" s="1"/>
  <c r="N1226" i="12"/>
  <c r="N1329" i="12" s="1"/>
  <c r="N42" i="11"/>
  <c r="N1761" i="12"/>
  <c r="N1793" i="12"/>
  <c r="N1807" i="12"/>
  <c r="N1823" i="12"/>
  <c r="N1837" i="12"/>
  <c r="N1337" i="12"/>
  <c r="N1351" i="12"/>
  <c r="N1375" i="12"/>
  <c r="N1387" i="12"/>
  <c r="N1397" i="12"/>
  <c r="N1407" i="12"/>
  <c r="N1419" i="12"/>
  <c r="N1429" i="12"/>
  <c r="N1135" i="12"/>
  <c r="N1238" i="12" s="1"/>
  <c r="N1147" i="12"/>
  <c r="N1250" i="12" s="1"/>
  <c r="N1171" i="12"/>
  <c r="N1274" i="12" s="1"/>
  <c r="N1183" i="12"/>
  <c r="N1286" i="12" s="1"/>
  <c r="N1193" i="12"/>
  <c r="N1296" i="12" s="1"/>
  <c r="N1203" i="12"/>
  <c r="N1306" i="12" s="1"/>
  <c r="N1215" i="12"/>
  <c r="N1318" i="12" s="1"/>
  <c r="N1225" i="12"/>
  <c r="N1328" i="12" s="1"/>
  <c r="N1754" i="12"/>
  <c r="N1790" i="12"/>
  <c r="N1802" i="12"/>
  <c r="N1812" i="12"/>
  <c r="N1822" i="12"/>
  <c r="N1834" i="12"/>
  <c r="N1844" i="12"/>
  <c r="N1342" i="12"/>
  <c r="N1378" i="12"/>
  <c r="N1386" i="12"/>
  <c r="N1394" i="12"/>
  <c r="N1402" i="12"/>
  <c r="N1410" i="12"/>
  <c r="N1418" i="12"/>
  <c r="N1426" i="12"/>
  <c r="N1434" i="12"/>
  <c r="N1136" i="12"/>
  <c r="N1239" i="12" s="1"/>
  <c r="N1154" i="12"/>
  <c r="N1257" i="12" s="1"/>
  <c r="N1162" i="12"/>
  <c r="N1265" i="12" s="1"/>
  <c r="N1172" i="12"/>
  <c r="N1275" i="12" s="1"/>
  <c r="N1180" i="12"/>
  <c r="N1283" i="12" s="1"/>
  <c r="N1188" i="12"/>
  <c r="N1291" i="12" s="1"/>
  <c r="N1196" i="12"/>
  <c r="N1299" i="12" s="1"/>
  <c r="N1204" i="12"/>
  <c r="N1307" i="12" s="1"/>
  <c r="N1212" i="12"/>
  <c r="N1315" i="12" s="1"/>
  <c r="N1220" i="12"/>
  <c r="N1323" i="12" s="1"/>
  <c r="N1228" i="12"/>
  <c r="N1331" i="12" s="1"/>
  <c r="N1839" i="12"/>
  <c r="N1379" i="12"/>
  <c r="N1421" i="12"/>
  <c r="N1207" i="12"/>
  <c r="N1310" i="12" s="1"/>
  <c r="N1768" i="12"/>
  <c r="N1814" i="12"/>
  <c r="N1346" i="12"/>
  <c r="N1388" i="12"/>
  <c r="N1420" i="12"/>
  <c r="N1146" i="12"/>
  <c r="N1249" i="12" s="1"/>
  <c r="N1182" i="12"/>
  <c r="N1285" i="12" s="1"/>
  <c r="N1214" i="12"/>
  <c r="N1317" i="12" s="1"/>
  <c r="N1359" i="12"/>
  <c r="N1771" i="12"/>
  <c r="N1537" i="12"/>
  <c r="N1640" i="12" s="1"/>
  <c r="N1533" i="12"/>
  <c r="N1636" i="12" s="1"/>
  <c r="N1529" i="12"/>
  <c r="N1632" i="12" s="1"/>
  <c r="N1525" i="12"/>
  <c r="N1628" i="12" s="1"/>
  <c r="N1521" i="12"/>
  <c r="N1624" i="12" s="1"/>
  <c r="N1517" i="12"/>
  <c r="N1620" i="12" s="1"/>
  <c r="N1513" i="12"/>
  <c r="N1616" i="12" s="1"/>
  <c r="N1509" i="12"/>
  <c r="N1612" i="12" s="1"/>
  <c r="N1505" i="12"/>
  <c r="N1608" i="12" s="1"/>
  <c r="N1501" i="12"/>
  <c r="N1604" i="12" s="1"/>
  <c r="N1497" i="12"/>
  <c r="N1600" i="12" s="1"/>
  <c r="N1493" i="12"/>
  <c r="N1596" i="12" s="1"/>
  <c r="N1489" i="12"/>
  <c r="N1592" i="12" s="1"/>
  <c r="N1485" i="12"/>
  <c r="N1588" i="12" s="1"/>
  <c r="N1481" i="12"/>
  <c r="N1584" i="12" s="1"/>
  <c r="N1477" i="12"/>
  <c r="N1580" i="12" s="1"/>
  <c r="N1471" i="12"/>
  <c r="N1574" i="12" s="1"/>
  <c r="N1463" i="12"/>
  <c r="N1566" i="12" s="1"/>
  <c r="N1459" i="12"/>
  <c r="N1562" i="12" s="1"/>
  <c r="N1455" i="12"/>
  <c r="N1558" i="12" s="1"/>
  <c r="N1451" i="12"/>
  <c r="N1554" i="12" s="1"/>
  <c r="N1443" i="12"/>
  <c r="N1546" i="12" s="1"/>
  <c r="N1538" i="12"/>
  <c r="N1641" i="12" s="1"/>
  <c r="N1534" i="12"/>
  <c r="N1637" i="12" s="1"/>
  <c r="N1526" i="12"/>
  <c r="N1629" i="12" s="1"/>
  <c r="N1518" i="12"/>
  <c r="N1621" i="12" s="1"/>
  <c r="N1514" i="12"/>
  <c r="N1617" i="12" s="1"/>
  <c r="N1506" i="12"/>
  <c r="N1609" i="12" s="1"/>
  <c r="N1502" i="12"/>
  <c r="N1605" i="12" s="1"/>
  <c r="N1494" i="12"/>
  <c r="N1597" i="12" s="1"/>
  <c r="N1486" i="12"/>
  <c r="N1589" i="12" s="1"/>
  <c r="N1482" i="12"/>
  <c r="N1585" i="12" s="1"/>
  <c r="N1460" i="12"/>
  <c r="N1563" i="12" s="1"/>
  <c r="N1452" i="12"/>
  <c r="N1555" i="12" s="1"/>
  <c r="N1797" i="12"/>
  <c r="N1343" i="12"/>
  <c r="N1389" i="12"/>
  <c r="N1431" i="12"/>
  <c r="N1175" i="12"/>
  <c r="N1278" i="12" s="1"/>
  <c r="N1217" i="12"/>
  <c r="N1320" i="12" s="1"/>
  <c r="N1780" i="12"/>
  <c r="N1826" i="12"/>
  <c r="N1356" i="12"/>
  <c r="N1396" i="12"/>
  <c r="N1428" i="12"/>
  <c r="N1190" i="12"/>
  <c r="N1293" i="12" s="1"/>
  <c r="N1222" i="12"/>
  <c r="N1325" i="12" s="1"/>
  <c r="N1153" i="12"/>
  <c r="N1256" i="12" s="1"/>
  <c r="N1536" i="12"/>
  <c r="N1639" i="12" s="1"/>
  <c r="N1532" i="12"/>
  <c r="N1635" i="12" s="1"/>
  <c r="N1528" i="12"/>
  <c r="N1631" i="12" s="1"/>
  <c r="N1524" i="12"/>
  <c r="N1627" i="12" s="1"/>
  <c r="N1520" i="12"/>
  <c r="N1623" i="12" s="1"/>
  <c r="N1516" i="12"/>
  <c r="N1619" i="12" s="1"/>
  <c r="N1512" i="12"/>
  <c r="N1615" i="12" s="1"/>
  <c r="N1508" i="12"/>
  <c r="N1611" i="12" s="1"/>
  <c r="N1504" i="12"/>
  <c r="N1607" i="12" s="1"/>
  <c r="N1500" i="12"/>
  <c r="N1603" i="12" s="1"/>
  <c r="N1496" i="12"/>
  <c r="N1599" i="12" s="1"/>
  <c r="N1492" i="12"/>
  <c r="N1595" i="12" s="1"/>
  <c r="N1488" i="12"/>
  <c r="N1591" i="12" s="1"/>
  <c r="N1484" i="12"/>
  <c r="N1587" i="12" s="1"/>
  <c r="N1480" i="12"/>
  <c r="N1583" i="12" s="1"/>
  <c r="N1476" i="12"/>
  <c r="N1579" i="12" s="1"/>
  <c r="N1462" i="12"/>
  <c r="N1565" i="12" s="1"/>
  <c r="N1458" i="12"/>
  <c r="N1561" i="12" s="1"/>
  <c r="N1454" i="12"/>
  <c r="N1557" i="12" s="1"/>
  <c r="N1450" i="12"/>
  <c r="N1553" i="12" s="1"/>
  <c r="N1446" i="12"/>
  <c r="N1549" i="12" s="1"/>
  <c r="N1442" i="12"/>
  <c r="N1545" i="12" s="1"/>
  <c r="N1152" i="12"/>
  <c r="N1255" i="12" s="1"/>
  <c r="N1770" i="12"/>
  <c r="N1439" i="12"/>
  <c r="N1542" i="12" s="1"/>
  <c r="N1535" i="12"/>
  <c r="N1638" i="12" s="1"/>
  <c r="N1531" i="12"/>
  <c r="N1634" i="12" s="1"/>
  <c r="N1527" i="12"/>
  <c r="N1630" i="12" s="1"/>
  <c r="N1523" i="12"/>
  <c r="N1626" i="12" s="1"/>
  <c r="N1519" i="12"/>
  <c r="N1622" i="12" s="1"/>
  <c r="N1515" i="12"/>
  <c r="N1618" i="12" s="1"/>
  <c r="N1511" i="12"/>
  <c r="N1614" i="12" s="1"/>
  <c r="N1507" i="12"/>
  <c r="N1610" i="12" s="1"/>
  <c r="N1503" i="12"/>
  <c r="N1606" i="12" s="1"/>
  <c r="N1499" i="12"/>
  <c r="N1602" i="12" s="1"/>
  <c r="N1495" i="12"/>
  <c r="N1598" i="12" s="1"/>
  <c r="N1491" i="12"/>
  <c r="N1594" i="12" s="1"/>
  <c r="N1483" i="12"/>
  <c r="N1586" i="12" s="1"/>
  <c r="N1479" i="12"/>
  <c r="N1582" i="12" s="1"/>
  <c r="N1475" i="12"/>
  <c r="N1578" i="12" s="1"/>
  <c r="N1461" i="12"/>
  <c r="N1564" i="12" s="1"/>
  <c r="N1449" i="12"/>
  <c r="N1552" i="12" s="1"/>
  <c r="N1445" i="12"/>
  <c r="N1548" i="12" s="1"/>
  <c r="N1441" i="12"/>
  <c r="N1544" i="12" s="1"/>
  <c r="N38" i="11"/>
  <c r="N1358" i="12"/>
  <c r="N819" i="12"/>
  <c r="N895" i="12" s="1"/>
  <c r="N1749" i="12"/>
  <c r="N1813" i="12"/>
  <c r="N1353" i="12"/>
  <c r="N1399" i="12"/>
  <c r="N1185" i="12"/>
  <c r="N1288" i="12" s="1"/>
  <c r="N1227" i="12"/>
  <c r="N1330" i="12" s="1"/>
  <c r="N1794" i="12"/>
  <c r="N1836" i="12"/>
  <c r="N1368" i="12"/>
  <c r="N1404" i="12"/>
  <c r="N1336" i="12"/>
  <c r="N1166" i="12"/>
  <c r="N1269" i="12" s="1"/>
  <c r="N1198" i="12"/>
  <c r="N1301" i="12" s="1"/>
  <c r="N1130" i="12"/>
  <c r="N1233" i="12" s="1"/>
  <c r="N1765" i="12"/>
  <c r="N1825" i="12"/>
  <c r="N1411" i="12"/>
  <c r="N1149" i="12"/>
  <c r="N1252" i="12" s="1"/>
  <c r="N1195" i="12"/>
  <c r="N1298" i="12" s="1"/>
  <c r="N1758" i="12"/>
  <c r="N1804" i="12"/>
  <c r="N1846" i="12"/>
  <c r="N1380" i="12"/>
  <c r="N1412" i="12"/>
  <c r="N1174" i="12"/>
  <c r="N1277" i="12" s="1"/>
  <c r="N1206" i="12"/>
  <c r="N1309" i="12" s="1"/>
  <c r="N1530" i="12"/>
  <c r="N1633" i="12" s="1"/>
  <c r="N1522" i="12"/>
  <c r="N1625" i="12" s="1"/>
  <c r="N1510" i="12"/>
  <c r="N1613" i="12" s="1"/>
  <c r="N1498" i="12"/>
  <c r="N1601" i="12" s="1"/>
  <c r="N1490" i="12"/>
  <c r="N1593" i="12" s="1"/>
  <c r="N1478" i="12"/>
  <c r="N1581" i="12" s="1"/>
  <c r="N1464" i="12"/>
  <c r="N1567" i="12" s="1"/>
  <c r="N1456" i="12"/>
  <c r="N1559" i="12" s="1"/>
  <c r="N1444" i="12"/>
  <c r="N1547" i="12" s="1"/>
  <c r="E1420" i="12"/>
  <c r="I1347" i="12"/>
  <c r="I1832" i="12"/>
  <c r="I1192" i="12"/>
  <c r="I1295" i="12" s="1"/>
  <c r="I1401" i="12"/>
  <c r="I1209" i="12"/>
  <c r="I1312" i="12" s="1"/>
  <c r="I1804" i="12"/>
  <c r="I1808" i="12"/>
  <c r="I1342" i="12"/>
  <c r="I1769" i="12"/>
  <c r="I1154" i="12"/>
  <c r="I1257" i="12" s="1"/>
  <c r="I1823" i="12"/>
  <c r="I1169" i="12"/>
  <c r="I1272" i="12" s="1"/>
  <c r="I1130" i="12"/>
  <c r="I1233" i="12" s="1"/>
  <c r="I1787" i="12"/>
  <c r="I1336" i="12"/>
  <c r="I1375" i="12"/>
  <c r="I1748" i="12"/>
  <c r="I1536" i="12"/>
  <c r="I1639" i="12" s="1"/>
  <c r="I1528" i="12"/>
  <c r="I1631" i="12" s="1"/>
  <c r="I1520" i="12"/>
  <c r="I1623" i="12" s="1"/>
  <c r="I1512" i="12"/>
  <c r="I1615" i="12" s="1"/>
  <c r="I1504" i="12"/>
  <c r="I1607" i="12" s="1"/>
  <c r="I1496" i="12"/>
  <c r="I1599" i="12" s="1"/>
  <c r="I1478" i="12"/>
  <c r="I1581" i="12" s="1"/>
  <c r="I1470" i="12"/>
  <c r="I1573" i="12" s="1"/>
  <c r="I1460" i="12"/>
  <c r="I1563" i="12" s="1"/>
  <c r="I1450" i="12"/>
  <c r="I1553" i="12" s="1"/>
  <c r="I1537" i="12"/>
  <c r="I1640" i="12" s="1"/>
  <c r="I1529" i="12"/>
  <c r="I1632" i="12" s="1"/>
  <c r="I1521" i="12"/>
  <c r="I1624" i="12" s="1"/>
  <c r="I1513" i="12"/>
  <c r="I1616" i="12" s="1"/>
  <c r="I1505" i="12"/>
  <c r="I1608" i="12" s="1"/>
  <c r="I1497" i="12"/>
  <c r="I1600" i="12" s="1"/>
  <c r="I1489" i="12"/>
  <c r="I1592" i="12" s="1"/>
  <c r="I1473" i="12"/>
  <c r="I1576" i="12" s="1"/>
  <c r="I1463" i="12"/>
  <c r="I1566" i="12" s="1"/>
  <c r="I1443" i="12"/>
  <c r="I1546" i="12" s="1"/>
  <c r="I1451" i="12"/>
  <c r="I1554" i="12" s="1"/>
  <c r="I1349" i="12"/>
  <c r="I1534" i="12"/>
  <c r="I1637" i="12" s="1"/>
  <c r="I1526" i="12"/>
  <c r="I1629" i="12" s="1"/>
  <c r="I1518" i="12"/>
  <c r="I1621" i="12" s="1"/>
  <c r="I1510" i="12"/>
  <c r="I1613" i="12" s="1"/>
  <c r="I1502" i="12"/>
  <c r="I1605" i="12" s="1"/>
  <c r="I1494" i="12"/>
  <c r="I1597" i="12" s="1"/>
  <c r="I1476" i="12"/>
  <c r="I1579" i="12" s="1"/>
  <c r="I1466" i="12"/>
  <c r="I1569" i="12" s="1"/>
  <c r="I1458" i="12"/>
  <c r="I1561" i="12" s="1"/>
  <c r="I1535" i="12"/>
  <c r="I1638" i="12" s="1"/>
  <c r="I1527" i="12"/>
  <c r="I1630" i="12" s="1"/>
  <c r="I1519" i="12"/>
  <c r="I1622" i="12" s="1"/>
  <c r="I1511" i="12"/>
  <c r="I1614" i="12" s="1"/>
  <c r="I1503" i="12"/>
  <c r="I1606" i="12" s="1"/>
  <c r="I1495" i="12"/>
  <c r="I1598" i="12" s="1"/>
  <c r="I1479" i="12"/>
  <c r="I1582" i="12" s="1"/>
  <c r="I1469" i="12"/>
  <c r="I1572" i="12" s="1"/>
  <c r="I1461" i="12"/>
  <c r="I1564" i="12" s="1"/>
  <c r="I1449" i="12"/>
  <c r="I1552" i="12" s="1"/>
  <c r="I1441" i="12"/>
  <c r="I1544" i="12" s="1"/>
  <c r="I1142" i="12"/>
  <c r="I1245" i="12" s="1"/>
  <c r="I1760" i="12"/>
  <c r="I1143" i="12"/>
  <c r="I1246" i="12" s="1"/>
  <c r="I1159" i="12"/>
  <c r="I1262" i="12" s="1"/>
  <c r="I1468" i="12"/>
  <c r="I1571" i="12" s="1"/>
  <c r="I1459" i="12"/>
  <c r="I1562" i="12" s="1"/>
  <c r="I1365" i="12"/>
  <c r="I1538" i="12"/>
  <c r="I1641" i="12" s="1"/>
  <c r="I1522" i="12"/>
  <c r="I1625" i="12" s="1"/>
  <c r="I1506" i="12"/>
  <c r="I1609" i="12" s="1"/>
  <c r="I1490" i="12"/>
  <c r="I1593" i="12" s="1"/>
  <c r="I1472" i="12"/>
  <c r="I1575" i="12" s="1"/>
  <c r="I1531" i="12"/>
  <c r="I1634" i="12" s="1"/>
  <c r="I1515" i="12"/>
  <c r="I1618" i="12" s="1"/>
  <c r="I1499" i="12"/>
  <c r="I1602" i="12" s="1"/>
  <c r="I1483" i="12"/>
  <c r="I1586" i="12" s="1"/>
  <c r="I1465" i="12"/>
  <c r="I1568" i="12" s="1"/>
  <c r="I1445" i="12"/>
  <c r="I1548" i="12" s="1"/>
  <c r="I1761" i="12"/>
  <c r="I1452" i="12"/>
  <c r="I1555" i="12" s="1"/>
  <c r="I1768" i="12"/>
  <c r="I1150" i="12"/>
  <c r="I1253" i="12" s="1"/>
  <c r="I1446" i="12"/>
  <c r="I1549" i="12" s="1"/>
  <c r="I1356" i="12"/>
  <c r="I1377" i="12"/>
  <c r="I1498" i="12"/>
  <c r="I1601" i="12" s="1"/>
  <c r="I1462" i="12"/>
  <c r="I1565" i="12" s="1"/>
  <c r="I1507" i="12"/>
  <c r="I1610" i="12" s="1"/>
  <c r="I1508" i="12"/>
  <c r="I1611" i="12" s="1"/>
  <c r="I1474" i="12"/>
  <c r="I1577" i="12" s="1"/>
  <c r="I1533" i="12"/>
  <c r="I1636" i="12" s="1"/>
  <c r="I1501" i="12"/>
  <c r="I1604" i="12" s="1"/>
  <c r="I1467" i="12"/>
  <c r="I1570" i="12" s="1"/>
  <c r="I1532" i="12"/>
  <c r="I1635" i="12" s="1"/>
  <c r="I1516" i="12"/>
  <c r="I1619" i="12" s="1"/>
  <c r="I1500" i="12"/>
  <c r="I1603" i="12" s="1"/>
  <c r="I1484" i="12"/>
  <c r="I1587" i="12" s="1"/>
  <c r="I1464" i="12"/>
  <c r="I1567" i="12" s="1"/>
  <c r="I1442" i="12"/>
  <c r="I1545" i="12" s="1"/>
  <c r="I1525" i="12"/>
  <c r="I1628" i="12" s="1"/>
  <c r="I1509" i="12"/>
  <c r="I1612" i="12" s="1"/>
  <c r="I1493" i="12"/>
  <c r="I1596" i="12" s="1"/>
  <c r="I1477" i="12"/>
  <c r="I1580" i="12" s="1"/>
  <c r="I1348" i="12"/>
  <c r="I1480" i="12"/>
  <c r="I1583" i="12" s="1"/>
  <c r="I1514" i="12"/>
  <c r="I1617" i="12" s="1"/>
  <c r="I1439" i="12"/>
  <c r="I1542" i="12" s="1"/>
  <c r="I1475" i="12"/>
  <c r="I1578" i="12" s="1"/>
  <c r="I1755" i="12"/>
  <c r="I1789" i="12"/>
  <c r="I1530" i="12"/>
  <c r="I1633" i="12" s="1"/>
  <c r="I1482" i="12"/>
  <c r="I1585" i="12" s="1"/>
  <c r="I1523" i="12"/>
  <c r="I1626" i="12" s="1"/>
  <c r="I1491" i="12"/>
  <c r="I1594" i="12" s="1"/>
  <c r="I1171" i="12"/>
  <c r="I1274" i="12" s="1"/>
  <c r="I1777" i="12"/>
  <c r="I1343" i="12"/>
  <c r="I1524" i="12"/>
  <c r="I1627" i="12" s="1"/>
  <c r="I1492" i="12"/>
  <c r="I1595" i="12" s="1"/>
  <c r="I1456" i="12"/>
  <c r="I1559" i="12" s="1"/>
  <c r="I1517" i="12"/>
  <c r="I1620" i="12" s="1"/>
  <c r="I1485" i="12"/>
  <c r="I1588" i="12" s="1"/>
  <c r="I1137" i="12"/>
  <c r="I1240" i="12" s="1"/>
  <c r="C1754" i="12"/>
  <c r="C1371" i="12"/>
  <c r="C1823" i="12"/>
  <c r="C1207" i="12"/>
  <c r="C1310" i="12" s="1"/>
  <c r="O1514" i="12"/>
  <c r="O1617" i="12" s="1"/>
  <c r="O819" i="12"/>
  <c r="O895" i="12" s="1"/>
  <c r="O1750" i="12"/>
  <c r="O1754" i="12"/>
  <c r="O1758" i="12"/>
  <c r="O1762" i="12"/>
  <c r="O1768" i="12"/>
  <c r="O1751" i="12"/>
  <c r="O1756" i="12"/>
  <c r="O1761" i="12"/>
  <c r="O1769" i="12"/>
  <c r="O1773" i="12"/>
  <c r="O1781" i="12"/>
  <c r="O1785" i="12"/>
  <c r="O1789" i="12"/>
  <c r="O1793" i="12"/>
  <c r="O1797" i="12"/>
  <c r="O1801" i="12"/>
  <c r="O1805" i="12"/>
  <c r="O1809" i="12"/>
  <c r="O1813" i="12"/>
  <c r="O1817" i="12"/>
  <c r="O1821" i="12"/>
  <c r="O1825" i="12"/>
  <c r="O1829" i="12"/>
  <c r="O1833" i="12"/>
  <c r="O1837" i="12"/>
  <c r="O1841" i="12"/>
  <c r="O1845" i="12"/>
  <c r="O1337" i="12"/>
  <c r="O1342" i="12"/>
  <c r="O1346" i="12"/>
  <c r="O1350" i="12"/>
  <c r="O1356" i="12"/>
  <c r="O1368" i="12"/>
  <c r="O1372" i="12"/>
  <c r="O1376" i="12"/>
  <c r="O1380" i="12"/>
  <c r="O1384" i="12"/>
  <c r="O1388" i="12"/>
  <c r="O1392" i="12"/>
  <c r="O1396" i="12"/>
  <c r="O1400" i="12"/>
  <c r="O1404" i="12"/>
  <c r="O1408" i="12"/>
  <c r="O1412" i="12"/>
  <c r="O1416" i="12"/>
  <c r="O1420" i="12"/>
  <c r="O1424" i="12"/>
  <c r="O1428" i="12"/>
  <c r="O1432" i="12"/>
  <c r="O1336" i="12"/>
  <c r="O1135" i="12"/>
  <c r="O1238" i="12" s="1"/>
  <c r="O1139" i="12"/>
  <c r="O1242" i="12" s="1"/>
  <c r="O1143" i="12"/>
  <c r="O1246" i="12" s="1"/>
  <c r="O1153" i="12"/>
  <c r="O1256" i="12" s="1"/>
  <c r="O1161" i="12"/>
  <c r="O1264" i="12" s="1"/>
  <c r="O1165" i="12"/>
  <c r="O1268" i="12" s="1"/>
  <c r="O1169" i="12"/>
  <c r="O1272" i="12" s="1"/>
  <c r="O1173" i="12"/>
  <c r="O1276" i="12" s="1"/>
  <c r="O1177" i="12"/>
  <c r="O1280" i="12" s="1"/>
  <c r="O1181" i="12"/>
  <c r="O1284" i="12" s="1"/>
  <c r="O1185" i="12"/>
  <c r="O1288" i="12" s="1"/>
  <c r="O1189" i="12"/>
  <c r="O1292" i="12" s="1"/>
  <c r="O1193" i="12"/>
  <c r="O1296" i="12" s="1"/>
  <c r="O1197" i="12"/>
  <c r="O1300" i="12" s="1"/>
  <c r="O1201" i="12"/>
  <c r="O1304" i="12" s="1"/>
  <c r="O1205" i="12"/>
  <c r="O1308" i="12" s="1"/>
  <c r="O1209" i="12"/>
  <c r="O1312" i="12" s="1"/>
  <c r="O1213" i="12"/>
  <c r="O1316" i="12" s="1"/>
  <c r="O1217" i="12"/>
  <c r="O1320" i="12" s="1"/>
  <c r="O1221" i="12"/>
  <c r="O1324" i="12" s="1"/>
  <c r="O1225" i="12"/>
  <c r="O1328" i="12" s="1"/>
  <c r="O1229" i="12"/>
  <c r="O1332" i="12" s="1"/>
  <c r="O1752" i="12"/>
  <c r="O1757" i="12"/>
  <c r="O1764" i="12"/>
  <c r="O1774" i="12"/>
  <c r="O1778" i="12"/>
  <c r="O1782" i="12"/>
  <c r="O1790" i="12"/>
  <c r="O1794" i="12"/>
  <c r="O1798" i="12"/>
  <c r="O1802" i="12"/>
  <c r="O1806" i="12"/>
  <c r="O1810" i="12"/>
  <c r="O1814" i="12"/>
  <c r="O1818" i="12"/>
  <c r="O1822" i="12"/>
  <c r="O1826" i="12"/>
  <c r="O1830" i="12"/>
  <c r="O1834" i="12"/>
  <c r="O1838" i="12"/>
  <c r="O1842" i="12"/>
  <c r="O1846" i="12"/>
  <c r="O1338" i="12"/>
  <c r="O1343" i="12"/>
  <c r="O1352" i="12"/>
  <c r="O1357" i="12"/>
  <c r="O1755" i="12"/>
  <c r="O1784" i="12"/>
  <c r="O1792" i="12"/>
  <c r="O1800" i="12"/>
  <c r="O1808" i="12"/>
  <c r="O1816" i="12"/>
  <c r="O1824" i="12"/>
  <c r="O1832" i="12"/>
  <c r="O1840" i="12"/>
  <c r="O1748" i="12"/>
  <c r="O1345" i="12"/>
  <c r="O1362" i="12"/>
  <c r="O1367" i="12"/>
  <c r="O1373" i="12"/>
  <c r="O1378" i="12"/>
  <c r="O1383" i="12"/>
  <c r="O1389" i="12"/>
  <c r="O1394" i="12"/>
  <c r="O1399" i="12"/>
  <c r="O1405" i="12"/>
  <c r="O1410" i="12"/>
  <c r="O1415" i="12"/>
  <c r="O1421" i="12"/>
  <c r="O1426" i="12"/>
  <c r="O1431" i="12"/>
  <c r="O1131" i="12"/>
  <c r="O1234" i="12" s="1"/>
  <c r="O1137" i="12"/>
  <c r="O1240" i="12" s="1"/>
  <c r="O1150" i="12"/>
  <c r="O1253" i="12" s="1"/>
  <c r="O1155" i="12"/>
  <c r="O1258" i="12" s="1"/>
  <c r="O1160" i="12"/>
  <c r="O1263" i="12" s="1"/>
  <c r="O1166" i="12"/>
  <c r="O1269" i="12" s="1"/>
  <c r="O1171" i="12"/>
  <c r="O1274" i="12" s="1"/>
  <c r="O1176" i="12"/>
  <c r="O1279" i="12" s="1"/>
  <c r="O1182" i="12"/>
  <c r="O1285" i="12" s="1"/>
  <c r="O1187" i="12"/>
  <c r="O1290" i="12" s="1"/>
  <c r="O1192" i="12"/>
  <c r="O1295" i="12" s="1"/>
  <c r="O1198" i="12"/>
  <c r="O1301" i="12" s="1"/>
  <c r="O1203" i="12"/>
  <c r="O1306" i="12" s="1"/>
  <c r="O1208" i="12"/>
  <c r="O1311" i="12" s="1"/>
  <c r="O1214" i="12"/>
  <c r="O1317" i="12" s="1"/>
  <c r="O1219" i="12"/>
  <c r="O1322" i="12" s="1"/>
  <c r="O1224" i="12"/>
  <c r="O1327" i="12" s="1"/>
  <c r="O1130" i="12"/>
  <c r="O1233" i="12" s="1"/>
  <c r="O42" i="11"/>
  <c r="O1771" i="12"/>
  <c r="O1779" i="12"/>
  <c r="O1787" i="12"/>
  <c r="O1795" i="12"/>
  <c r="O1803" i="12"/>
  <c r="O1811" i="12"/>
  <c r="O1819" i="12"/>
  <c r="O1827" i="12"/>
  <c r="O1835" i="12"/>
  <c r="O1843" i="12"/>
  <c r="O1339" i="12"/>
  <c r="O1369" i="12"/>
  <c r="O1379" i="12"/>
  <c r="O1385" i="12"/>
  <c r="O1390" i="12"/>
  <c r="O1395" i="12"/>
  <c r="O1401" i="12"/>
  <c r="O1406" i="12"/>
  <c r="O1411" i="12"/>
  <c r="O1417" i="12"/>
  <c r="O1422" i="12"/>
  <c r="O1427" i="12"/>
  <c r="O1433" i="12"/>
  <c r="O1132" i="12"/>
  <c r="O1235" i="12" s="1"/>
  <c r="O1138" i="12"/>
  <c r="O1241" i="12" s="1"/>
  <c r="O1144" i="12"/>
  <c r="O1247" i="12" s="1"/>
  <c r="O1151" i="12"/>
  <c r="O1254" i="12" s="1"/>
  <c r="O1156" i="12"/>
  <c r="O1259" i="12" s="1"/>
  <c r="O1162" i="12"/>
  <c r="O1265" i="12" s="1"/>
  <c r="O1167" i="12"/>
  <c r="O1270" i="12" s="1"/>
  <c r="O1172" i="12"/>
  <c r="O1275" i="12" s="1"/>
  <c r="O1178" i="12"/>
  <c r="O1281" i="12" s="1"/>
  <c r="O1183" i="12"/>
  <c r="O1286" i="12" s="1"/>
  <c r="O1188" i="12"/>
  <c r="O1291" i="12" s="1"/>
  <c r="O1194" i="12"/>
  <c r="O1297" i="12" s="1"/>
  <c r="O1199" i="12"/>
  <c r="O1302" i="12" s="1"/>
  <c r="O1204" i="12"/>
  <c r="O1307" i="12" s="1"/>
  <c r="O1210" i="12"/>
  <c r="O1313" i="12" s="1"/>
  <c r="O1215" i="12"/>
  <c r="O1318" i="12" s="1"/>
  <c r="O1220" i="12"/>
  <c r="O1323" i="12" s="1"/>
  <c r="O1226" i="12"/>
  <c r="O1329" i="12" s="1"/>
  <c r="O1340" i="12"/>
  <c r="O1749" i="12"/>
  <c r="O1780" i="12"/>
  <c r="O1788" i="12"/>
  <c r="O1796" i="12"/>
  <c r="O1804" i="12"/>
  <c r="O1812" i="12"/>
  <c r="O1820" i="12"/>
  <c r="O1828" i="12"/>
  <c r="O1836" i="12"/>
  <c r="O1844" i="12"/>
  <c r="O1341" i="12"/>
  <c r="O1349" i="12"/>
  <c r="O1359" i="12"/>
  <c r="O1370" i="12"/>
  <c r="O1375" i="12"/>
  <c r="O1381" i="12"/>
  <c r="O1386" i="12"/>
  <c r="O1391" i="12"/>
  <c r="O1397" i="12"/>
  <c r="O1402" i="12"/>
  <c r="O1407" i="12"/>
  <c r="O1413" i="12"/>
  <c r="O1418" i="12"/>
  <c r="O1423" i="12"/>
  <c r="O1429" i="12"/>
  <c r="O1434" i="12"/>
  <c r="O1133" i="12"/>
  <c r="O1236" i="12" s="1"/>
  <c r="O1140" i="12"/>
  <c r="O1243" i="12" s="1"/>
  <c r="O1146" i="12"/>
  <c r="O1249" i="12" s="1"/>
  <c r="O1163" i="12"/>
  <c r="O1266" i="12" s="1"/>
  <c r="O1174" i="12"/>
  <c r="O1277" i="12" s="1"/>
  <c r="O1179" i="12"/>
  <c r="O1282" i="12" s="1"/>
  <c r="O1184" i="12"/>
  <c r="O1287" i="12" s="1"/>
  <c r="O1190" i="12"/>
  <c r="O1293" i="12" s="1"/>
  <c r="O1195" i="12"/>
  <c r="O1298" i="12" s="1"/>
  <c r="O1200" i="12"/>
  <c r="O1303" i="12" s="1"/>
  <c r="O1206" i="12"/>
  <c r="O1309" i="12" s="1"/>
  <c r="O1211" i="12"/>
  <c r="O1314" i="12" s="1"/>
  <c r="O1216" i="12"/>
  <c r="O1319" i="12" s="1"/>
  <c r="O1222" i="12"/>
  <c r="O1325" i="12" s="1"/>
  <c r="O1227" i="12"/>
  <c r="O1330" i="12" s="1"/>
  <c r="O1765" i="12"/>
  <c r="O1807" i="12"/>
  <c r="O1839" i="12"/>
  <c r="O1361" i="12"/>
  <c r="O1382" i="12"/>
  <c r="O1403" i="12"/>
  <c r="O1425" i="12"/>
  <c r="O1164" i="12"/>
  <c r="O1267" i="12" s="1"/>
  <c r="O1186" i="12"/>
  <c r="O1289" i="12" s="1"/>
  <c r="O1207" i="12"/>
  <c r="O1310" i="12" s="1"/>
  <c r="O1228" i="12"/>
  <c r="O1331" i="12" s="1"/>
  <c r="O1147" i="12"/>
  <c r="O1250" i="12" s="1"/>
  <c r="O1453" i="12"/>
  <c r="O1556" i="12" s="1"/>
  <c r="O1532" i="12"/>
  <c r="O1635" i="12" s="1"/>
  <c r="O1524" i="12"/>
  <c r="O1627" i="12" s="1"/>
  <c r="O1516" i="12"/>
  <c r="O1619" i="12" s="1"/>
  <c r="O1443" i="12"/>
  <c r="O1546" i="12" s="1"/>
  <c r="O1469" i="12"/>
  <c r="O1572" i="12" s="1"/>
  <c r="O1485" i="12"/>
  <c r="O1588" i="12" s="1"/>
  <c r="O1493" i="12"/>
  <c r="O1596" i="12" s="1"/>
  <c r="O1501" i="12"/>
  <c r="O1604" i="12" s="1"/>
  <c r="O1509" i="12"/>
  <c r="O1612" i="12" s="1"/>
  <c r="O1442" i="12"/>
  <c r="O1545" i="12" s="1"/>
  <c r="O1474" i="12"/>
  <c r="O1577" i="12" s="1"/>
  <c r="O1482" i="12"/>
  <c r="O1585" i="12" s="1"/>
  <c r="O1490" i="12"/>
  <c r="O1593" i="12" s="1"/>
  <c r="O1498" i="12"/>
  <c r="O1601" i="12" s="1"/>
  <c r="O1506" i="12"/>
  <c r="O1609" i="12" s="1"/>
  <c r="O1533" i="12"/>
  <c r="O1636" i="12" s="1"/>
  <c r="O1525" i="12"/>
  <c r="O1628" i="12" s="1"/>
  <c r="O1517" i="12"/>
  <c r="O1620" i="12" s="1"/>
  <c r="O38" i="11"/>
  <c r="O1783" i="12"/>
  <c r="O1815" i="12"/>
  <c r="O1847" i="12"/>
  <c r="O1366" i="12"/>
  <c r="O1387" i="12"/>
  <c r="O1409" i="12"/>
  <c r="O1430" i="12"/>
  <c r="O1148" i="12"/>
  <c r="O1251" i="12" s="1"/>
  <c r="O1170" i="12"/>
  <c r="O1273" i="12" s="1"/>
  <c r="O1191" i="12"/>
  <c r="O1294" i="12" s="1"/>
  <c r="O1212" i="12"/>
  <c r="O1315" i="12" s="1"/>
  <c r="O1534" i="12"/>
  <c r="O1637" i="12" s="1"/>
  <c r="O1526" i="12"/>
  <c r="O1629" i="12" s="1"/>
  <c r="O1518" i="12"/>
  <c r="O1621" i="12" s="1"/>
  <c r="O1445" i="12"/>
  <c r="O1548" i="12" s="1"/>
  <c r="O1455" i="12"/>
  <c r="O1558" i="12" s="1"/>
  <c r="O1471" i="12"/>
  <c r="O1574" i="12" s="1"/>
  <c r="O1479" i="12"/>
  <c r="O1582" i="12" s="1"/>
  <c r="O1487" i="12"/>
  <c r="O1590" i="12" s="1"/>
  <c r="O1495" i="12"/>
  <c r="O1598" i="12" s="1"/>
  <c r="O1503" i="12"/>
  <c r="O1606" i="12" s="1"/>
  <c r="O1511" i="12"/>
  <c r="O1614" i="12" s="1"/>
  <c r="O1444" i="12"/>
  <c r="O1547" i="12" s="1"/>
  <c r="O1452" i="12"/>
  <c r="O1555" i="12" s="1"/>
  <c r="O1460" i="12"/>
  <c r="O1563" i="12" s="1"/>
  <c r="O1476" i="12"/>
  <c r="O1579" i="12" s="1"/>
  <c r="O1484" i="12"/>
  <c r="O1587" i="12" s="1"/>
  <c r="O1492" i="12"/>
  <c r="O1595" i="12" s="1"/>
  <c r="O1500" i="12"/>
  <c r="O1603" i="12" s="1"/>
  <c r="O1508" i="12"/>
  <c r="O1611" i="12" s="1"/>
  <c r="O1535" i="12"/>
  <c r="O1638" i="12" s="1"/>
  <c r="O1527" i="12"/>
  <c r="O1630" i="12" s="1"/>
  <c r="O1519" i="12"/>
  <c r="O1622" i="12" s="1"/>
  <c r="O1766" i="12"/>
  <c r="O1831" i="12"/>
  <c r="O1377" i="12"/>
  <c r="O1419" i="12"/>
  <c r="O1202" i="12"/>
  <c r="O1305" i="12" s="1"/>
  <c r="O1353" i="12"/>
  <c r="O1538" i="12"/>
  <c r="O1641" i="12" s="1"/>
  <c r="O1528" i="12"/>
  <c r="O1631" i="12" s="1"/>
  <c r="O1522" i="12"/>
  <c r="O1625" i="12" s="1"/>
  <c r="O1457" i="12"/>
  <c r="O1560" i="12" s="1"/>
  <c r="O1473" i="12"/>
  <c r="O1576" i="12" s="1"/>
  <c r="O1489" i="12"/>
  <c r="O1592" i="12" s="1"/>
  <c r="O1505" i="12"/>
  <c r="O1608" i="12" s="1"/>
  <c r="O1446" i="12"/>
  <c r="O1549" i="12" s="1"/>
  <c r="O1462" i="12"/>
  <c r="O1565" i="12" s="1"/>
  <c r="O1478" i="12"/>
  <c r="O1581" i="12" s="1"/>
  <c r="O1494" i="12"/>
  <c r="O1597" i="12" s="1"/>
  <c r="O1510" i="12"/>
  <c r="O1613" i="12" s="1"/>
  <c r="O1439" i="12"/>
  <c r="O1542" i="12" s="1"/>
  <c r="O1529" i="12"/>
  <c r="O1632" i="12" s="1"/>
  <c r="O1523" i="12"/>
  <c r="O1626" i="12" s="1"/>
  <c r="O1520" i="12"/>
  <c r="O1623" i="12" s="1"/>
  <c r="O1447" i="12"/>
  <c r="O1550" i="12" s="1"/>
  <c r="O1497" i="12"/>
  <c r="O1600" i="12" s="1"/>
  <c r="O1502" i="12"/>
  <c r="O1605" i="12" s="1"/>
  <c r="O1823" i="12"/>
  <c r="O1791" i="12"/>
  <c r="O1344" i="12"/>
  <c r="O1393" i="12"/>
  <c r="O1435" i="12"/>
  <c r="O1175" i="12"/>
  <c r="O1278" i="12" s="1"/>
  <c r="O1218" i="12"/>
  <c r="O1321" i="12" s="1"/>
  <c r="O1441" i="12"/>
  <c r="O1544" i="12" s="1"/>
  <c r="O1459" i="12"/>
  <c r="O1562" i="12" s="1"/>
  <c r="O1475" i="12"/>
  <c r="O1578" i="12" s="1"/>
  <c r="O1491" i="12"/>
  <c r="O1594" i="12" s="1"/>
  <c r="O1507" i="12"/>
  <c r="O1610" i="12" s="1"/>
  <c r="O1448" i="12"/>
  <c r="O1551" i="12" s="1"/>
  <c r="O1464" i="12"/>
  <c r="O1567" i="12" s="1"/>
  <c r="O1480" i="12"/>
  <c r="O1583" i="12" s="1"/>
  <c r="O1496" i="12"/>
  <c r="O1599" i="12" s="1"/>
  <c r="O1512" i="12"/>
  <c r="O1615" i="12" s="1"/>
  <c r="O1536" i="12"/>
  <c r="O1639" i="12" s="1"/>
  <c r="O1530" i="12"/>
  <c r="O1633" i="12" s="1"/>
  <c r="O1481" i="12"/>
  <c r="O1584" i="12" s="1"/>
  <c r="O1486" i="12"/>
  <c r="O1589" i="12" s="1"/>
  <c r="O1531" i="12"/>
  <c r="O1634" i="12" s="1"/>
  <c r="O1515" i="12"/>
  <c r="O1618" i="12" s="1"/>
  <c r="O1414" i="12"/>
  <c r="O1134" i="12"/>
  <c r="O1237" i="12" s="1"/>
  <c r="O1799" i="12"/>
  <c r="O1354" i="12"/>
  <c r="O1398" i="12"/>
  <c r="O1136" i="12"/>
  <c r="O1239" i="12" s="1"/>
  <c r="O1180" i="12"/>
  <c r="O1283" i="12" s="1"/>
  <c r="O1223" i="12"/>
  <c r="O1326" i="12" s="1"/>
  <c r="O1465" i="12"/>
  <c r="O1568" i="12" s="1"/>
  <c r="O1513" i="12"/>
  <c r="O1616" i="12" s="1"/>
  <c r="O1470" i="12"/>
  <c r="O1573" i="12" s="1"/>
  <c r="O1537" i="12"/>
  <c r="O1640" i="12" s="1"/>
  <c r="O1521" i="12"/>
  <c r="O1624" i="12" s="1"/>
  <c r="O1753" i="12"/>
  <c r="O1371" i="12"/>
  <c r="O1196" i="12"/>
  <c r="O1299" i="12" s="1"/>
  <c r="O1449" i="12"/>
  <c r="O1552" i="12" s="1"/>
  <c r="O1483" i="12"/>
  <c r="O1586" i="12" s="1"/>
  <c r="O1499" i="12"/>
  <c r="O1602" i="12" s="1"/>
  <c r="O1440" i="12"/>
  <c r="O1543" i="12" s="1"/>
  <c r="O1456" i="12"/>
  <c r="O1559" i="12" s="1"/>
  <c r="O1472" i="12"/>
  <c r="O1575" i="12" s="1"/>
  <c r="O1488" i="12"/>
  <c r="O1591" i="12" s="1"/>
  <c r="O1504" i="12"/>
  <c r="O1607" i="12" s="1"/>
  <c r="L1749" i="12"/>
  <c r="L1773" i="12"/>
  <c r="L1791" i="12"/>
  <c r="L1799" i="12"/>
  <c r="L1807" i="12"/>
  <c r="L1815" i="12"/>
  <c r="L1823" i="12"/>
  <c r="L1831" i="12"/>
  <c r="L1839" i="12"/>
  <c r="L1847" i="12"/>
  <c r="L1361" i="12"/>
  <c r="L1379" i="12"/>
  <c r="L1387" i="12"/>
  <c r="L1395" i="12"/>
  <c r="L1403" i="12"/>
  <c r="L1411" i="12"/>
  <c r="L1419" i="12"/>
  <c r="L1427" i="12"/>
  <c r="L1435" i="12"/>
  <c r="L1155" i="12"/>
  <c r="L1258" i="12" s="1"/>
  <c r="L1173" i="12"/>
  <c r="L1276" i="12" s="1"/>
  <c r="L1181" i="12"/>
  <c r="L1284" i="12" s="1"/>
  <c r="L1189" i="12"/>
  <c r="L1292" i="12" s="1"/>
  <c r="L1197" i="12"/>
  <c r="L1300" i="12" s="1"/>
  <c r="L1205" i="12"/>
  <c r="L1308" i="12" s="1"/>
  <c r="L1213" i="12"/>
  <c r="L1316" i="12" s="1"/>
  <c r="L1221" i="12"/>
  <c r="L1324" i="12" s="1"/>
  <c r="L1229" i="12"/>
  <c r="L1332" i="12" s="1"/>
  <c r="L1760" i="12"/>
  <c r="L1784" i="12"/>
  <c r="L1792" i="12"/>
  <c r="L1800" i="12"/>
  <c r="L1808" i="12"/>
  <c r="L1816" i="12"/>
  <c r="L1824" i="12"/>
  <c r="L1832" i="12"/>
  <c r="L1840" i="12"/>
  <c r="L1748" i="12"/>
  <c r="L1372" i="12"/>
  <c r="L1380" i="12"/>
  <c r="L1388" i="12"/>
  <c r="L1396" i="12"/>
  <c r="L1404" i="12"/>
  <c r="L1412" i="12"/>
  <c r="L1420" i="12"/>
  <c r="L1428" i="12"/>
  <c r="L1336" i="12"/>
  <c r="L1166" i="12"/>
  <c r="L1269" i="12" s="1"/>
  <c r="L1174" i="12"/>
  <c r="L1277" i="12" s="1"/>
  <c r="L1182" i="12"/>
  <c r="L1285" i="12" s="1"/>
  <c r="L1190" i="12"/>
  <c r="L1293" i="12" s="1"/>
  <c r="L1198" i="12"/>
  <c r="L1301" i="12" s="1"/>
  <c r="L1206" i="12"/>
  <c r="L1309" i="12" s="1"/>
  <c r="L1214" i="12"/>
  <c r="L1317" i="12" s="1"/>
  <c r="L1222" i="12"/>
  <c r="L1325" i="12" s="1"/>
  <c r="L1130" i="12"/>
  <c r="L1233" i="12" s="1"/>
  <c r="L38" i="11"/>
  <c r="L1759" i="12"/>
  <c r="L1775" i="12"/>
  <c r="L1785" i="12"/>
  <c r="L1793" i="12"/>
  <c r="L1801" i="12"/>
  <c r="L1809" i="12"/>
  <c r="L1817" i="12"/>
  <c r="L1825" i="12"/>
  <c r="L1833" i="12"/>
  <c r="L1841" i="12"/>
  <c r="L1347" i="12"/>
  <c r="L1363" i="12"/>
  <c r="L1373" i="12"/>
  <c r="L1381" i="12"/>
  <c r="L1389" i="12"/>
  <c r="L1397" i="12"/>
  <c r="L1405" i="12"/>
  <c r="L1413" i="12"/>
  <c r="L1421" i="12"/>
  <c r="L1429" i="12"/>
  <c r="L1141" i="12"/>
  <c r="L1244" i="12" s="1"/>
  <c r="L1157" i="12"/>
  <c r="L1260" i="12" s="1"/>
  <c r="L1167" i="12"/>
  <c r="L1270" i="12" s="1"/>
  <c r="L1175" i="12"/>
  <c r="L1278" i="12" s="1"/>
  <c r="L1183" i="12"/>
  <c r="L1286" i="12" s="1"/>
  <c r="L1191" i="12"/>
  <c r="L1294" i="12" s="1"/>
  <c r="L1199" i="12"/>
  <c r="L1302" i="12" s="1"/>
  <c r="L1207" i="12"/>
  <c r="L1310" i="12" s="1"/>
  <c r="L1215" i="12"/>
  <c r="L1318" i="12" s="1"/>
  <c r="L1223" i="12"/>
  <c r="L1326" i="12" s="1"/>
  <c r="L1750" i="12"/>
  <c r="L1770" i="12"/>
  <c r="L1778" i="12"/>
  <c r="L1786" i="12"/>
  <c r="L1794" i="12"/>
  <c r="L1802" i="12"/>
  <c r="L1810" i="12"/>
  <c r="L1818" i="12"/>
  <c r="L1826" i="12"/>
  <c r="L1834" i="12"/>
  <c r="L1842" i="12"/>
  <c r="L1358" i="12"/>
  <c r="L1366" i="12"/>
  <c r="L1374" i="12"/>
  <c r="L1382" i="12"/>
  <c r="L1390" i="12"/>
  <c r="L1398" i="12"/>
  <c r="L1406" i="12"/>
  <c r="L1414" i="12"/>
  <c r="L1422" i="12"/>
  <c r="L1430" i="12"/>
  <c r="L1152" i="12"/>
  <c r="L1255" i="12" s="1"/>
  <c r="L1160" i="12"/>
  <c r="L1263" i="12" s="1"/>
  <c r="L1168" i="12"/>
  <c r="L1271" i="12" s="1"/>
  <c r="L1176" i="12"/>
  <c r="L1279" i="12" s="1"/>
  <c r="L1184" i="12"/>
  <c r="L1287" i="12" s="1"/>
  <c r="L1192" i="12"/>
  <c r="L1295" i="12" s="1"/>
  <c r="L1200" i="12"/>
  <c r="L1303" i="12" s="1"/>
  <c r="L1208" i="12"/>
  <c r="L1311" i="12" s="1"/>
  <c r="L1216" i="12"/>
  <c r="L1319" i="12" s="1"/>
  <c r="L1224" i="12"/>
  <c r="L1327" i="12" s="1"/>
  <c r="L1337" i="12"/>
  <c r="L1131" i="12"/>
  <c r="L1234" i="12" s="1"/>
  <c r="L1777" i="12"/>
  <c r="L1787" i="12"/>
  <c r="L1795" i="12"/>
  <c r="L1803" i="12"/>
  <c r="L1811" i="12"/>
  <c r="L1819" i="12"/>
  <c r="L1827" i="12"/>
  <c r="L1835" i="12"/>
  <c r="L1843" i="12"/>
  <c r="L1365" i="12"/>
  <c r="L1375" i="12"/>
  <c r="L1383" i="12"/>
  <c r="L1391" i="12"/>
  <c r="L1399" i="12"/>
  <c r="L1407" i="12"/>
  <c r="L1415" i="12"/>
  <c r="L1423" i="12"/>
  <c r="L1431" i="12"/>
  <c r="L1159" i="12"/>
  <c r="L1262" i="12" s="1"/>
  <c r="L1169" i="12"/>
  <c r="L1272" i="12" s="1"/>
  <c r="L1177" i="12"/>
  <c r="L1280" i="12" s="1"/>
  <c r="L1185" i="12"/>
  <c r="L1288" i="12" s="1"/>
  <c r="L1193" i="12"/>
  <c r="L1296" i="12" s="1"/>
  <c r="L1201" i="12"/>
  <c r="L1304" i="12" s="1"/>
  <c r="L1209" i="12"/>
  <c r="L1312" i="12" s="1"/>
  <c r="L1217" i="12"/>
  <c r="L1320" i="12" s="1"/>
  <c r="L1225" i="12"/>
  <c r="L1328" i="12" s="1"/>
  <c r="L1764" i="12"/>
  <c r="L1772" i="12"/>
  <c r="L1780" i="12"/>
  <c r="L1788" i="12"/>
  <c r="L1796" i="12"/>
  <c r="L1804" i="12"/>
  <c r="L1812" i="12"/>
  <c r="L1820" i="12"/>
  <c r="L1828" i="12"/>
  <c r="L1836" i="12"/>
  <c r="L1844" i="12"/>
  <c r="L1352" i="12"/>
  <c r="L1360" i="12"/>
  <c r="L1368" i="12"/>
  <c r="L1376" i="12"/>
  <c r="L1384" i="12"/>
  <c r="L1392" i="12"/>
  <c r="L1400" i="12"/>
  <c r="L1408" i="12"/>
  <c r="L1416" i="12"/>
  <c r="L1424" i="12"/>
  <c r="L1432" i="12"/>
  <c r="L1146" i="12"/>
  <c r="L1249" i="12" s="1"/>
  <c r="L1154" i="12"/>
  <c r="L1257" i="12" s="1"/>
  <c r="L1162" i="12"/>
  <c r="L1265" i="12" s="1"/>
  <c r="L1170" i="12"/>
  <c r="L1273" i="12" s="1"/>
  <c r="L1178" i="12"/>
  <c r="L1281" i="12" s="1"/>
  <c r="L1186" i="12"/>
  <c r="L1289" i="12" s="1"/>
  <c r="L1194" i="12"/>
  <c r="L1297" i="12" s="1"/>
  <c r="L1202" i="12"/>
  <c r="L1305" i="12" s="1"/>
  <c r="L1210" i="12"/>
  <c r="L1313" i="12" s="1"/>
  <c r="L1218" i="12"/>
  <c r="L1321" i="12" s="1"/>
  <c r="L1226" i="12"/>
  <c r="L1329" i="12" s="1"/>
  <c r="L1771" i="12"/>
  <c r="L1805" i="12"/>
  <c r="L1837" i="12"/>
  <c r="L1359" i="12"/>
  <c r="L1393" i="12"/>
  <c r="L1425" i="12"/>
  <c r="L1153" i="12"/>
  <c r="L1256" i="12" s="1"/>
  <c r="L1187" i="12"/>
  <c r="L1290" i="12" s="1"/>
  <c r="L1219" i="12"/>
  <c r="L1322" i="12" s="1"/>
  <c r="L1774" i="12"/>
  <c r="L1806" i="12"/>
  <c r="L1838" i="12"/>
  <c r="L1362" i="12"/>
  <c r="L1394" i="12"/>
  <c r="L1426" i="12"/>
  <c r="L1156" i="12"/>
  <c r="L1259" i="12" s="1"/>
  <c r="L1188" i="12"/>
  <c r="L1291" i="12" s="1"/>
  <c r="L1220" i="12"/>
  <c r="L1323" i="12" s="1"/>
  <c r="L1439" i="12"/>
  <c r="L1542" i="12" s="1"/>
  <c r="L1535" i="12"/>
  <c r="L1638" i="12" s="1"/>
  <c r="L1531" i="12"/>
  <c r="L1634" i="12" s="1"/>
  <c r="L1527" i="12"/>
  <c r="L1630" i="12" s="1"/>
  <c r="L1523" i="12"/>
  <c r="L1626" i="12" s="1"/>
  <c r="L1519" i="12"/>
  <c r="L1622" i="12" s="1"/>
  <c r="L1515" i="12"/>
  <c r="L1618" i="12" s="1"/>
  <c r="L1511" i="12"/>
  <c r="L1614" i="12" s="1"/>
  <c r="L1507" i="12"/>
  <c r="L1610" i="12" s="1"/>
  <c r="L1503" i="12"/>
  <c r="L1606" i="12" s="1"/>
  <c r="L1499" i="12"/>
  <c r="L1602" i="12" s="1"/>
  <c r="L1495" i="12"/>
  <c r="L1598" i="12" s="1"/>
  <c r="L1491" i="12"/>
  <c r="L1594" i="12" s="1"/>
  <c r="L1487" i="12"/>
  <c r="L1590" i="12" s="1"/>
  <c r="L1483" i="12"/>
  <c r="L1586" i="12" s="1"/>
  <c r="L1479" i="12"/>
  <c r="L1582" i="12" s="1"/>
  <c r="L1475" i="12"/>
  <c r="L1578" i="12" s="1"/>
  <c r="L1470" i="12"/>
  <c r="L1573" i="12" s="1"/>
  <c r="L1466" i="12"/>
  <c r="L1569" i="12" s="1"/>
  <c r="L1462" i="12"/>
  <c r="L1565" i="12" s="1"/>
  <c r="L1454" i="12"/>
  <c r="L1557" i="12" s="1"/>
  <c r="L1450" i="12"/>
  <c r="L1553" i="12" s="1"/>
  <c r="L1440" i="12"/>
  <c r="L1543" i="12" s="1"/>
  <c r="L42" i="11"/>
  <c r="L1779" i="12"/>
  <c r="L1813" i="12"/>
  <c r="L1845" i="12"/>
  <c r="L1367" i="12"/>
  <c r="L1401" i="12"/>
  <c r="L1433" i="12"/>
  <c r="L1161" i="12"/>
  <c r="L1264" i="12" s="1"/>
  <c r="L1195" i="12"/>
  <c r="L1298" i="12" s="1"/>
  <c r="L1227" i="12"/>
  <c r="L1330" i="12" s="1"/>
  <c r="L1814" i="12"/>
  <c r="L1846" i="12"/>
  <c r="L1402" i="12"/>
  <c r="L1434" i="12"/>
  <c r="L1196" i="12"/>
  <c r="L1299" i="12" s="1"/>
  <c r="L1228" i="12"/>
  <c r="L1331" i="12" s="1"/>
  <c r="L1538" i="12"/>
  <c r="L1641" i="12" s="1"/>
  <c r="L1534" i="12"/>
  <c r="L1637" i="12" s="1"/>
  <c r="L1530" i="12"/>
  <c r="L1633" i="12" s="1"/>
  <c r="L1526" i="12"/>
  <c r="L1629" i="12" s="1"/>
  <c r="L1522" i="12"/>
  <c r="L1625" i="12" s="1"/>
  <c r="L1518" i="12"/>
  <c r="L1621" i="12" s="1"/>
  <c r="L1514" i="12"/>
  <c r="L1617" i="12" s="1"/>
  <c r="L1510" i="12"/>
  <c r="L1613" i="12" s="1"/>
  <c r="L1506" i="12"/>
  <c r="L1609" i="12" s="1"/>
  <c r="L1502" i="12"/>
  <c r="L1605" i="12" s="1"/>
  <c r="L1498" i="12"/>
  <c r="L1601" i="12" s="1"/>
  <c r="L1494" i="12"/>
  <c r="L1597" i="12" s="1"/>
  <c r="L1490" i="12"/>
  <c r="L1593" i="12" s="1"/>
  <c r="L1486" i="12"/>
  <c r="L1589" i="12" s="1"/>
  <c r="L1482" i="12"/>
  <c r="L1585" i="12" s="1"/>
  <c r="L1478" i="12"/>
  <c r="L1581" i="12" s="1"/>
  <c r="L1469" i="12"/>
  <c r="L1572" i="12" s="1"/>
  <c r="L1465" i="12"/>
  <c r="L1568" i="12" s="1"/>
  <c r="L1461" i="12"/>
  <c r="L1564" i="12" s="1"/>
  <c r="L1449" i="12"/>
  <c r="L1552" i="12" s="1"/>
  <c r="L1369" i="12"/>
  <c r="L1763" i="12"/>
  <c r="L1829" i="12"/>
  <c r="L1385" i="12"/>
  <c r="L1145" i="12"/>
  <c r="L1248" i="12" s="1"/>
  <c r="L1211" i="12"/>
  <c r="L1314" i="12" s="1"/>
  <c r="L1798" i="12"/>
  <c r="L1418" i="12"/>
  <c r="L1180" i="12"/>
  <c r="L1283" i="12" s="1"/>
  <c r="L1533" i="12"/>
  <c r="L1636" i="12" s="1"/>
  <c r="L1525" i="12"/>
  <c r="L1628" i="12" s="1"/>
  <c r="L1517" i="12"/>
  <c r="L1620" i="12" s="1"/>
  <c r="L1509" i="12"/>
  <c r="L1612" i="12" s="1"/>
  <c r="L1501" i="12"/>
  <c r="L1604" i="12" s="1"/>
  <c r="L1493" i="12"/>
  <c r="L1596" i="12" s="1"/>
  <c r="L1485" i="12"/>
  <c r="L1588" i="12" s="1"/>
  <c r="L1477" i="12"/>
  <c r="L1580" i="12" s="1"/>
  <c r="L1468" i="12"/>
  <c r="L1571" i="12" s="1"/>
  <c r="L1529" i="12"/>
  <c r="L1632" i="12" s="1"/>
  <c r="L1513" i="12"/>
  <c r="L1616" i="12" s="1"/>
  <c r="L1489" i="12"/>
  <c r="L1592" i="12" s="1"/>
  <c r="L1464" i="12"/>
  <c r="L1567" i="12" s="1"/>
  <c r="L1755" i="12"/>
  <c r="L1137" i="12"/>
  <c r="L1240" i="12" s="1"/>
  <c r="L1410" i="12"/>
  <c r="L1488" i="12"/>
  <c r="L1591" i="12" s="1"/>
  <c r="L1463" i="12"/>
  <c r="L1566" i="12" s="1"/>
  <c r="L1446" i="12"/>
  <c r="L1549" i="12" s="1"/>
  <c r="L1789" i="12"/>
  <c r="L1343" i="12"/>
  <c r="L1409" i="12"/>
  <c r="L1171" i="12"/>
  <c r="L1274" i="12" s="1"/>
  <c r="L1758" i="12"/>
  <c r="L1822" i="12"/>
  <c r="L1378" i="12"/>
  <c r="L1140" i="12"/>
  <c r="L1243" i="12" s="1"/>
  <c r="L1204" i="12"/>
  <c r="L1307" i="12" s="1"/>
  <c r="L1532" i="12"/>
  <c r="L1635" i="12" s="1"/>
  <c r="L1524" i="12"/>
  <c r="L1627" i="12" s="1"/>
  <c r="L1516" i="12"/>
  <c r="L1619" i="12" s="1"/>
  <c r="L1508" i="12"/>
  <c r="L1611" i="12" s="1"/>
  <c r="L1500" i="12"/>
  <c r="L1603" i="12" s="1"/>
  <c r="L1492" i="12"/>
  <c r="L1595" i="12" s="1"/>
  <c r="L1484" i="12"/>
  <c r="L1587" i="12" s="1"/>
  <c r="L1476" i="12"/>
  <c r="L1579" i="12" s="1"/>
  <c r="L1754" i="12"/>
  <c r="L1445" i="12"/>
  <c r="L1548" i="12" s="1"/>
  <c r="L1472" i="12"/>
  <c r="L1575" i="12" s="1"/>
  <c r="L1537" i="12"/>
  <c r="L1640" i="12" s="1"/>
  <c r="L1505" i="12"/>
  <c r="L1608" i="12" s="1"/>
  <c r="L1781" i="12"/>
  <c r="L1377" i="12"/>
  <c r="L1790" i="12"/>
  <c r="L1797" i="12"/>
  <c r="L1351" i="12"/>
  <c r="L1417" i="12"/>
  <c r="L1179" i="12"/>
  <c r="L1282" i="12" s="1"/>
  <c r="L1830" i="12"/>
  <c r="L1386" i="12"/>
  <c r="L1212" i="12"/>
  <c r="L1315" i="12" s="1"/>
  <c r="L1521" i="12"/>
  <c r="L1624" i="12" s="1"/>
  <c r="L1497" i="12"/>
  <c r="L1600" i="12" s="1"/>
  <c r="L1481" i="12"/>
  <c r="L1584" i="12" s="1"/>
  <c r="L1342" i="12"/>
  <c r="L1821" i="12"/>
  <c r="L1203" i="12"/>
  <c r="L1306" i="12" s="1"/>
  <c r="L1346" i="12"/>
  <c r="L1172" i="12"/>
  <c r="L1275" i="12" s="1"/>
  <c r="L1536" i="12"/>
  <c r="L1639" i="12" s="1"/>
  <c r="L1528" i="12"/>
  <c r="L1631" i="12" s="1"/>
  <c r="L1520" i="12"/>
  <c r="L1623" i="12" s="1"/>
  <c r="L1512" i="12"/>
  <c r="L1615" i="12" s="1"/>
  <c r="L1504" i="12"/>
  <c r="L1607" i="12" s="1"/>
  <c r="L1496" i="12"/>
  <c r="L1599" i="12" s="1"/>
  <c r="L1480" i="12"/>
  <c r="L1583" i="12" s="1"/>
  <c r="L1471" i="12"/>
  <c r="L1574" i="12" s="1"/>
  <c r="L1455" i="12"/>
  <c r="L1558" i="12" s="1"/>
  <c r="L1136" i="12"/>
  <c r="L1239" i="12" s="1"/>
  <c r="L1163" i="12"/>
  <c r="L1266" i="12" s="1"/>
  <c r="P38" i="11"/>
  <c r="P1753" i="12"/>
  <c r="P1761" i="12"/>
  <c r="P1769" i="12"/>
  <c r="P1777" i="12"/>
  <c r="P1793" i="12"/>
  <c r="P1803" i="12"/>
  <c r="P1811" i="12"/>
  <c r="P1819" i="12"/>
  <c r="P1827" i="12"/>
  <c r="P1835" i="12"/>
  <c r="P1843" i="12"/>
  <c r="P1349" i="12"/>
  <c r="P1357" i="12"/>
  <c r="P1365" i="12"/>
  <c r="P1381" i="12"/>
  <c r="P1391" i="12"/>
  <c r="P1399" i="12"/>
  <c r="P1407" i="12"/>
  <c r="P1415" i="12"/>
  <c r="P1423" i="12"/>
  <c r="P1431" i="12"/>
  <c r="P1143" i="12"/>
  <c r="P1246" i="12" s="1"/>
  <c r="P1151" i="12"/>
  <c r="P1254" i="12" s="1"/>
  <c r="P1159" i="12"/>
  <c r="P1262" i="12" s="1"/>
  <c r="P1175" i="12"/>
  <c r="P1278" i="12" s="1"/>
  <c r="P1185" i="12"/>
  <c r="P1288" i="12" s="1"/>
  <c r="P1193" i="12"/>
  <c r="P1296" i="12" s="1"/>
  <c r="P1201" i="12"/>
  <c r="P1304" i="12" s="1"/>
  <c r="P1209" i="12"/>
  <c r="P1312" i="12" s="1"/>
  <c r="P1217" i="12"/>
  <c r="P1320" i="12" s="1"/>
  <c r="P1225" i="12"/>
  <c r="P1328" i="12" s="1"/>
  <c r="P1755" i="12"/>
  <c r="P1765" i="12"/>
  <c r="P1775" i="12"/>
  <c r="P1787" i="12"/>
  <c r="P1799" i="12"/>
  <c r="P1809" i="12"/>
  <c r="P1821" i="12"/>
  <c r="P1831" i="12"/>
  <c r="P1841" i="12"/>
  <c r="P1343" i="12"/>
  <c r="P1353" i="12"/>
  <c r="P1363" i="12"/>
  <c r="P1375" i="12"/>
  <c r="P1387" i="12"/>
  <c r="P1397" i="12"/>
  <c r="P1409" i="12"/>
  <c r="P1419" i="12"/>
  <c r="P1429" i="12"/>
  <c r="P1137" i="12"/>
  <c r="P1240" i="12" s="1"/>
  <c r="P1147" i="12"/>
  <c r="P1250" i="12" s="1"/>
  <c r="P1157" i="12"/>
  <c r="P1260" i="12" s="1"/>
  <c r="P1169" i="12"/>
  <c r="P1272" i="12" s="1"/>
  <c r="P1181" i="12"/>
  <c r="P1284" i="12" s="1"/>
  <c r="P1191" i="12"/>
  <c r="P1294" i="12" s="1"/>
  <c r="P1203" i="12"/>
  <c r="P1306" i="12" s="1"/>
  <c r="P1213" i="12"/>
  <c r="P1316" i="12" s="1"/>
  <c r="P1223" i="12"/>
  <c r="P1326" i="12" s="1"/>
  <c r="P1752" i="12"/>
  <c r="P1760" i="12"/>
  <c r="P1772" i="12"/>
  <c r="P1798" i="12"/>
  <c r="P1806" i="12"/>
  <c r="P1814" i="12"/>
  <c r="P1822" i="12"/>
  <c r="P1830" i="12"/>
  <c r="P1838" i="12"/>
  <c r="P1846" i="12"/>
  <c r="P1342" i="12"/>
  <c r="P1350" i="12"/>
  <c r="P1362" i="12"/>
  <c r="P1370" i="12"/>
  <c r="P1378" i="12"/>
  <c r="P1388" i="12"/>
  <c r="P1396" i="12"/>
  <c r="P1404" i="12"/>
  <c r="P1412" i="12"/>
  <c r="P1420" i="12"/>
  <c r="P1428" i="12"/>
  <c r="P1138" i="12"/>
  <c r="P1241" i="12" s="1"/>
  <c r="P1148" i="12"/>
  <c r="P1251" i="12" s="1"/>
  <c r="P1158" i="12"/>
  <c r="P1261" i="12" s="1"/>
  <c r="P1166" i="12"/>
  <c r="P1269" i="12" s="1"/>
  <c r="P1174" i="12"/>
  <c r="P1277" i="12" s="1"/>
  <c r="P1184" i="12"/>
  <c r="P1287" i="12" s="1"/>
  <c r="P1192" i="12"/>
  <c r="P1295" i="12" s="1"/>
  <c r="P1200" i="12"/>
  <c r="P1303" i="12" s="1"/>
  <c r="P1208" i="12"/>
  <c r="P1311" i="12" s="1"/>
  <c r="P1216" i="12"/>
  <c r="P1319" i="12" s="1"/>
  <c r="P1224" i="12"/>
  <c r="P1327" i="12" s="1"/>
  <c r="P1341" i="12"/>
  <c r="P42" i="11"/>
  <c r="P1759" i="12"/>
  <c r="P1789" i="12"/>
  <c r="P1805" i="12"/>
  <c r="P1817" i="12"/>
  <c r="P1833" i="12"/>
  <c r="P1847" i="12"/>
  <c r="P1351" i="12"/>
  <c r="P1367" i="12"/>
  <c r="P1379" i="12"/>
  <c r="P1395" i="12"/>
  <c r="P1411" i="12"/>
  <c r="P1425" i="12"/>
  <c r="P1149" i="12"/>
  <c r="P1252" i="12" s="1"/>
  <c r="P1163" i="12"/>
  <c r="P1266" i="12" s="1"/>
  <c r="P1179" i="12"/>
  <c r="P1282" i="12" s="1"/>
  <c r="P1195" i="12"/>
  <c r="P1298" i="12" s="1"/>
  <c r="P1207" i="12"/>
  <c r="P1310" i="12" s="1"/>
  <c r="P1221" i="12"/>
  <c r="P1324" i="12" s="1"/>
  <c r="P1754" i="12"/>
  <c r="P1766" i="12"/>
  <c r="P1778" i="12"/>
  <c r="P1790" i="12"/>
  <c r="P1802" i="12"/>
  <c r="P1812" i="12"/>
  <c r="P1824" i="12"/>
  <c r="P1834" i="12"/>
  <c r="P1844" i="12"/>
  <c r="P1344" i="12"/>
  <c r="P1358" i="12"/>
  <c r="P1380" i="12"/>
  <c r="P1392" i="12"/>
  <c r="P1402" i="12"/>
  <c r="P1414" i="12"/>
  <c r="P1424" i="12"/>
  <c r="P1434" i="12"/>
  <c r="P1140" i="12"/>
  <c r="P1243" i="12" s="1"/>
  <c r="P1154" i="12"/>
  <c r="P1257" i="12" s="1"/>
  <c r="P1164" i="12"/>
  <c r="P1267" i="12" s="1"/>
  <c r="P1178" i="12"/>
  <c r="P1281" i="12" s="1"/>
  <c r="P1188" i="12"/>
  <c r="P1291" i="12" s="1"/>
  <c r="P1198" i="12"/>
  <c r="P1301" i="12" s="1"/>
  <c r="P1210" i="12"/>
  <c r="P1313" i="12" s="1"/>
  <c r="P1220" i="12"/>
  <c r="P1323" i="12" s="1"/>
  <c r="P1763" i="12"/>
  <c r="P1779" i="12"/>
  <c r="P1791" i="12"/>
  <c r="P1807" i="12"/>
  <c r="P1823" i="12"/>
  <c r="P1837" i="12"/>
  <c r="P1355" i="12"/>
  <c r="P1369" i="12"/>
  <c r="P1385" i="12"/>
  <c r="P1401" i="12"/>
  <c r="P1413" i="12"/>
  <c r="P1427" i="12"/>
  <c r="P1165" i="12"/>
  <c r="P1268" i="12" s="1"/>
  <c r="P1183" i="12"/>
  <c r="P1286" i="12" s="1"/>
  <c r="P1197" i="12"/>
  <c r="P1300" i="12" s="1"/>
  <c r="P1211" i="12"/>
  <c r="P1314" i="12" s="1"/>
  <c r="P1227" i="12"/>
  <c r="P1330" i="12" s="1"/>
  <c r="P1756" i="12"/>
  <c r="P1770" i="12"/>
  <c r="P1782" i="12"/>
  <c r="P1792" i="12"/>
  <c r="P1804" i="12"/>
  <c r="P1816" i="12"/>
  <c r="P1826" i="12"/>
  <c r="P1836" i="12"/>
  <c r="P1346" i="12"/>
  <c r="P1360" i="12"/>
  <c r="P1372" i="12"/>
  <c r="P1384" i="12"/>
  <c r="P1394" i="12"/>
  <c r="P1406" i="12"/>
  <c r="P1416" i="12"/>
  <c r="P1426" i="12"/>
  <c r="P1132" i="12"/>
  <c r="P1235" i="12" s="1"/>
  <c r="P1142" i="12"/>
  <c r="P1245" i="12" s="1"/>
  <c r="P1156" i="12"/>
  <c r="P1259" i="12" s="1"/>
  <c r="P1168" i="12"/>
  <c r="P1271" i="12" s="1"/>
  <c r="P1180" i="12"/>
  <c r="P1283" i="12" s="1"/>
  <c r="P1190" i="12"/>
  <c r="P1293" i="12" s="1"/>
  <c r="P1202" i="12"/>
  <c r="P1305" i="12" s="1"/>
  <c r="P1212" i="12"/>
  <c r="P1315" i="12" s="1"/>
  <c r="P1222" i="12"/>
  <c r="P1325" i="12" s="1"/>
  <c r="P1135" i="12"/>
  <c r="P1238" i="12" s="1"/>
  <c r="P1783" i="12"/>
  <c r="P1815" i="12"/>
  <c r="P1845" i="12"/>
  <c r="P1393" i="12"/>
  <c r="P1421" i="12"/>
  <c r="P1145" i="12"/>
  <c r="P1248" i="12" s="1"/>
  <c r="P1173" i="12"/>
  <c r="P1276" i="12" s="1"/>
  <c r="P1205" i="12"/>
  <c r="P1308" i="12" s="1"/>
  <c r="P1750" i="12"/>
  <c r="P1776" i="12"/>
  <c r="P1800" i="12"/>
  <c r="P1820" i="12"/>
  <c r="P1842" i="12"/>
  <c r="P1354" i="12"/>
  <c r="P1400" i="12"/>
  <c r="P1422" i="12"/>
  <c r="P1136" i="12"/>
  <c r="P1239" i="12" s="1"/>
  <c r="P1186" i="12"/>
  <c r="P1289" i="12" s="1"/>
  <c r="P1206" i="12"/>
  <c r="P1309" i="12" s="1"/>
  <c r="P1228" i="12"/>
  <c r="P1331" i="12" s="1"/>
  <c r="P1768" i="12"/>
  <c r="P1767" i="12"/>
  <c r="P1797" i="12"/>
  <c r="P1825" i="12"/>
  <c r="P1371" i="12"/>
  <c r="P1403" i="12"/>
  <c r="P1433" i="12"/>
  <c r="P1187" i="12"/>
  <c r="P1290" i="12" s="1"/>
  <c r="P1215" i="12"/>
  <c r="P1318" i="12" s="1"/>
  <c r="P1758" i="12"/>
  <c r="P1784" i="12"/>
  <c r="P1808" i="12"/>
  <c r="P1828" i="12"/>
  <c r="P1338" i="12"/>
  <c r="P1364" i="12"/>
  <c r="P1386" i="12"/>
  <c r="P1408" i="12"/>
  <c r="P1430" i="12"/>
  <c r="P1144" i="12"/>
  <c r="P1247" i="12" s="1"/>
  <c r="P1194" i="12"/>
  <c r="P1297" i="12" s="1"/>
  <c r="P1214" i="12"/>
  <c r="P1317" i="12" s="1"/>
  <c r="P1176" i="12"/>
  <c r="P1279" i="12" s="1"/>
  <c r="P1794" i="12"/>
  <c r="P1356" i="12"/>
  <c r="P1352" i="12"/>
  <c r="P1801" i="12"/>
  <c r="P1829" i="12"/>
  <c r="P1347" i="12"/>
  <c r="P1377" i="12"/>
  <c r="P1405" i="12"/>
  <c r="P1435" i="12"/>
  <c r="P1161" i="12"/>
  <c r="P1264" i="12" s="1"/>
  <c r="P1189" i="12"/>
  <c r="P1292" i="12" s="1"/>
  <c r="P1219" i="12"/>
  <c r="P1322" i="12" s="1"/>
  <c r="P1762" i="12"/>
  <c r="P1786" i="12"/>
  <c r="P1810" i="12"/>
  <c r="P1832" i="12"/>
  <c r="P1340" i="12"/>
  <c r="P1366" i="12"/>
  <c r="P1390" i="12"/>
  <c r="P1410" i="12"/>
  <c r="P1432" i="12"/>
  <c r="P1152" i="12"/>
  <c r="P1255" i="12" s="1"/>
  <c r="P1172" i="12"/>
  <c r="P1275" i="12" s="1"/>
  <c r="P1196" i="12"/>
  <c r="P1299" i="12" s="1"/>
  <c r="P1218" i="12"/>
  <c r="P1321" i="12" s="1"/>
  <c r="P1813" i="12"/>
  <c r="P1417" i="12"/>
  <c r="P1229" i="12"/>
  <c r="P1332" i="12" s="1"/>
  <c r="P1840" i="12"/>
  <c r="P1418" i="12"/>
  <c r="P1204" i="12"/>
  <c r="P1307" i="12" s="1"/>
  <c r="P1764" i="12"/>
  <c r="P1795" i="12"/>
  <c r="P1150" i="12"/>
  <c r="P1253" i="12" s="1"/>
  <c r="P1444" i="12"/>
  <c r="P1547" i="12" s="1"/>
  <c r="P1452" i="12"/>
  <c r="P1555" i="12" s="1"/>
  <c r="P1460" i="12"/>
  <c r="P1563" i="12" s="1"/>
  <c r="P1468" i="12"/>
  <c r="P1571" i="12" s="1"/>
  <c r="P1484" i="12"/>
  <c r="P1587" i="12" s="1"/>
  <c r="P1492" i="12"/>
  <c r="P1595" i="12" s="1"/>
  <c r="P1500" i="12"/>
  <c r="P1603" i="12" s="1"/>
  <c r="P1508" i="12"/>
  <c r="P1611" i="12" s="1"/>
  <c r="P1443" i="12"/>
  <c r="P1546" i="12" s="1"/>
  <c r="P1451" i="12"/>
  <c r="P1554" i="12" s="1"/>
  <c r="P1461" i="12"/>
  <c r="P1564" i="12" s="1"/>
  <c r="P1469" i="12"/>
  <c r="P1572" i="12" s="1"/>
  <c r="P1477" i="12"/>
  <c r="P1580" i="12" s="1"/>
  <c r="P1485" i="12"/>
  <c r="P1588" i="12" s="1"/>
  <c r="P1493" i="12"/>
  <c r="P1596" i="12" s="1"/>
  <c r="P1501" i="12"/>
  <c r="P1604" i="12" s="1"/>
  <c r="P1509" i="12"/>
  <c r="P1612" i="12" s="1"/>
  <c r="P1533" i="12"/>
  <c r="P1636" i="12" s="1"/>
  <c r="P1525" i="12"/>
  <c r="P1628" i="12" s="1"/>
  <c r="P1517" i="12"/>
  <c r="P1620" i="12" s="1"/>
  <c r="P1513" i="12"/>
  <c r="P1616" i="12" s="1"/>
  <c r="P1534" i="12"/>
  <c r="P1637" i="12" s="1"/>
  <c r="P1526" i="12"/>
  <c r="P1629" i="12" s="1"/>
  <c r="P1518" i="12"/>
  <c r="P1621" i="12" s="1"/>
  <c r="P1839" i="12"/>
  <c r="P1141" i="12"/>
  <c r="P1244" i="12" s="1"/>
  <c r="P1774" i="12"/>
  <c r="P1348" i="12"/>
  <c r="P1134" i="12"/>
  <c r="P1237" i="12" s="1"/>
  <c r="P1226" i="12"/>
  <c r="P1329" i="12" s="1"/>
  <c r="P1146" i="12"/>
  <c r="P1249" i="12" s="1"/>
  <c r="P1446" i="12"/>
  <c r="P1549" i="12" s="1"/>
  <c r="P1454" i="12"/>
  <c r="P1557" i="12" s="1"/>
  <c r="P1470" i="12"/>
  <c r="P1573" i="12" s="1"/>
  <c r="P1478" i="12"/>
  <c r="P1581" i="12" s="1"/>
  <c r="P1486" i="12"/>
  <c r="P1589" i="12" s="1"/>
  <c r="P1494" i="12"/>
  <c r="P1597" i="12" s="1"/>
  <c r="P1502" i="12"/>
  <c r="P1605" i="12" s="1"/>
  <c r="P1510" i="12"/>
  <c r="P1613" i="12" s="1"/>
  <c r="P1445" i="12"/>
  <c r="P1548" i="12" s="1"/>
  <c r="P1455" i="12"/>
  <c r="P1558" i="12" s="1"/>
  <c r="P1463" i="12"/>
  <c r="P1566" i="12" s="1"/>
  <c r="P1487" i="12"/>
  <c r="P1590" i="12" s="1"/>
  <c r="P1495" i="12"/>
  <c r="P1598" i="12" s="1"/>
  <c r="P1503" i="12"/>
  <c r="P1606" i="12" s="1"/>
  <c r="P1511" i="12"/>
  <c r="P1614" i="12" s="1"/>
  <c r="P1535" i="12"/>
  <c r="P1638" i="12" s="1"/>
  <c r="P1527" i="12"/>
  <c r="P1630" i="12" s="1"/>
  <c r="P1519" i="12"/>
  <c r="P1622" i="12" s="1"/>
  <c r="P1536" i="12"/>
  <c r="P1639" i="12" s="1"/>
  <c r="P1528" i="12"/>
  <c r="P1631" i="12" s="1"/>
  <c r="P1520" i="12"/>
  <c r="P1623" i="12" s="1"/>
  <c r="P1781" i="12"/>
  <c r="P1199" i="12"/>
  <c r="P1302" i="12" s="1"/>
  <c r="P1398" i="12"/>
  <c r="P1450" i="12"/>
  <c r="P1553" i="12" s="1"/>
  <c r="P1466" i="12"/>
  <c r="P1569" i="12" s="1"/>
  <c r="P1482" i="12"/>
  <c r="P1585" i="12" s="1"/>
  <c r="P1498" i="12"/>
  <c r="P1601" i="12" s="1"/>
  <c r="P1441" i="12"/>
  <c r="P1544" i="12" s="1"/>
  <c r="P1459" i="12"/>
  <c r="P1562" i="12" s="1"/>
  <c r="P1475" i="12"/>
  <c r="P1578" i="12" s="1"/>
  <c r="P1491" i="12"/>
  <c r="P1594" i="12" s="1"/>
  <c r="P1507" i="12"/>
  <c r="P1610" i="12" s="1"/>
  <c r="P1529" i="12"/>
  <c r="P1632" i="12" s="1"/>
  <c r="P1523" i="12"/>
  <c r="P1626" i="12" s="1"/>
  <c r="P1453" i="12"/>
  <c r="P1556" i="12" s="1"/>
  <c r="P1530" i="12"/>
  <c r="P1633" i="12" s="1"/>
  <c r="P1524" i="12"/>
  <c r="P1627" i="12" s="1"/>
  <c r="P1514" i="12"/>
  <c r="P1617" i="12" s="1"/>
  <c r="P1177" i="12"/>
  <c r="P1280" i="12" s="1"/>
  <c r="P1490" i="12"/>
  <c r="P1593" i="12" s="1"/>
  <c r="P1449" i="12"/>
  <c r="P1552" i="12" s="1"/>
  <c r="P1499" i="12"/>
  <c r="P1602" i="12" s="1"/>
  <c r="P1531" i="12"/>
  <c r="P1634" i="12" s="1"/>
  <c r="P1515" i="12"/>
  <c r="P1618" i="12" s="1"/>
  <c r="P1522" i="12"/>
  <c r="P1625" i="12" s="1"/>
  <c r="P1516" i="12"/>
  <c r="P1619" i="12" s="1"/>
  <c r="P1171" i="12"/>
  <c r="P1274" i="12" s="1"/>
  <c r="P1796" i="12"/>
  <c r="P1160" i="12"/>
  <c r="P1263" i="12" s="1"/>
  <c r="P1456" i="12"/>
  <c r="P1559" i="12" s="1"/>
  <c r="P1472" i="12"/>
  <c r="P1575" i="12" s="1"/>
  <c r="P1488" i="12"/>
  <c r="P1591" i="12" s="1"/>
  <c r="P1504" i="12"/>
  <c r="P1607" i="12" s="1"/>
  <c r="P1447" i="12"/>
  <c r="P1550" i="12" s="1"/>
  <c r="P1465" i="12"/>
  <c r="P1568" i="12" s="1"/>
  <c r="P1481" i="12"/>
  <c r="P1584" i="12" s="1"/>
  <c r="P1497" i="12"/>
  <c r="P1600" i="12" s="1"/>
  <c r="P1474" i="12"/>
  <c r="P1577" i="12" s="1"/>
  <c r="P1467" i="12"/>
  <c r="P1570" i="12" s="1"/>
  <c r="P1521" i="12"/>
  <c r="P1624" i="12" s="1"/>
  <c r="P1538" i="12"/>
  <c r="P1641" i="12" s="1"/>
  <c r="P1374" i="12"/>
  <c r="P1389" i="12"/>
  <c r="P1818" i="12"/>
  <c r="P1182" i="12"/>
  <c r="P1285" i="12" s="1"/>
  <c r="P1383" i="12"/>
  <c r="P1458" i="12"/>
  <c r="P1561" i="12" s="1"/>
  <c r="P1506" i="12"/>
  <c r="P1609" i="12" s="1"/>
  <c r="P1483" i="12"/>
  <c r="P1586" i="12" s="1"/>
  <c r="P1537" i="12"/>
  <c r="P1640" i="12" s="1"/>
  <c r="P1532" i="12"/>
  <c r="P1635" i="12" s="1"/>
  <c r="P1382" i="12"/>
  <c r="P1480" i="12"/>
  <c r="P1583" i="12" s="1"/>
  <c r="P1496" i="12"/>
  <c r="P1599" i="12" s="1"/>
  <c r="P1512" i="12"/>
  <c r="P1615" i="12" s="1"/>
  <c r="P1457" i="12"/>
  <c r="P1560" i="12" s="1"/>
  <c r="P1473" i="12"/>
  <c r="P1576" i="12" s="1"/>
  <c r="P1489" i="12"/>
  <c r="P1592" i="12" s="1"/>
  <c r="P1505" i="12"/>
  <c r="P1608" i="12" s="1"/>
  <c r="C1795" i="12"/>
  <c r="C1199" i="12"/>
  <c r="C1302" i="12" s="1"/>
  <c r="C1463" i="12"/>
  <c r="C1566" i="12" s="1"/>
  <c r="C1363" i="12"/>
  <c r="C1809" i="12"/>
  <c r="J1824" i="12"/>
  <c r="J1845" i="12"/>
  <c r="J1801" i="12"/>
  <c r="C1360" i="12"/>
  <c r="C1778" i="12"/>
  <c r="T1751" i="12"/>
  <c r="T38" i="11"/>
  <c r="T1785" i="12"/>
  <c r="T1801" i="12"/>
  <c r="T1817" i="12"/>
  <c r="T1833" i="12"/>
  <c r="T1357" i="12"/>
  <c r="T1375" i="12"/>
  <c r="T1391" i="12"/>
  <c r="T1407" i="12"/>
  <c r="T1423" i="12"/>
  <c r="T1133" i="12"/>
  <c r="T1236" i="12" s="1"/>
  <c r="T1155" i="12"/>
  <c r="T1258" i="12" s="1"/>
  <c r="T1171" i="12"/>
  <c r="T1274" i="12" s="1"/>
  <c r="T1187" i="12"/>
  <c r="T1290" i="12" s="1"/>
  <c r="T1197" i="12"/>
  <c r="T1300" i="12" s="1"/>
  <c r="T1207" i="12"/>
  <c r="T1310" i="12" s="1"/>
  <c r="T1219" i="12"/>
  <c r="T1322" i="12" s="1"/>
  <c r="T1229" i="12"/>
  <c r="T1332" i="12" s="1"/>
  <c r="T1762" i="12"/>
  <c r="T1786" i="12"/>
  <c r="T1796" i="12"/>
  <c r="T1808" i="12"/>
  <c r="T1818" i="12"/>
  <c r="T1828" i="12"/>
  <c r="T1840" i="12"/>
  <c r="T1338" i="12"/>
  <c r="T1366" i="12"/>
  <c r="T1376" i="12"/>
  <c r="T1386" i="12"/>
  <c r="T1398" i="12"/>
  <c r="T1408" i="12"/>
  <c r="T1418" i="12"/>
  <c r="T1430" i="12"/>
  <c r="T1134" i="12"/>
  <c r="T1237" i="12" s="1"/>
  <c r="T1162" i="12"/>
  <c r="T1265" i="12" s="1"/>
  <c r="T1172" i="12"/>
  <c r="T1275" i="12" s="1"/>
  <c r="T1182" i="12"/>
  <c r="T1285" i="12" s="1"/>
  <c r="T1194" i="12"/>
  <c r="T1297" i="12" s="1"/>
  <c r="T1204" i="12"/>
  <c r="T1307" i="12" s="1"/>
  <c r="T1214" i="12"/>
  <c r="T1317" i="12" s="1"/>
  <c r="T1226" i="12"/>
  <c r="T1329" i="12" s="1"/>
  <c r="T1759" i="12"/>
  <c r="T1779" i="12"/>
  <c r="T1803" i="12"/>
  <c r="T1825" i="12"/>
  <c r="T1843" i="12"/>
  <c r="T1361" i="12"/>
  <c r="T1383" i="12"/>
  <c r="T1401" i="12"/>
  <c r="T1425" i="12"/>
  <c r="T1145" i="12"/>
  <c r="T1248" i="12" s="1"/>
  <c r="T1189" i="12"/>
  <c r="T1292" i="12" s="1"/>
  <c r="T1203" i="12"/>
  <c r="T1306" i="12" s="1"/>
  <c r="T1215" i="12"/>
  <c r="T1318" i="12" s="1"/>
  <c r="T1750" i="12"/>
  <c r="T1768" i="12"/>
  <c r="T1800" i="12"/>
  <c r="T1812" i="12"/>
  <c r="T1826" i="12"/>
  <c r="T1842" i="12"/>
  <c r="T1348" i="12"/>
  <c r="T1362" i="12"/>
  <c r="T1378" i="12"/>
  <c r="T1392" i="12"/>
  <c r="T1406" i="12"/>
  <c r="T1422" i="12"/>
  <c r="T1434" i="12"/>
  <c r="T1178" i="12"/>
  <c r="T1281" i="12" s="1"/>
  <c r="T1190" i="12"/>
  <c r="T1293" i="12" s="1"/>
  <c r="T1206" i="12"/>
  <c r="T1309" i="12" s="1"/>
  <c r="T1220" i="12"/>
  <c r="T1323" i="12" s="1"/>
  <c r="T1749" i="12"/>
  <c r="T1777" i="12"/>
  <c r="T1795" i="12"/>
  <c r="T1819" i="12"/>
  <c r="T1841" i="12"/>
  <c r="T1351" i="12"/>
  <c r="T1377" i="12"/>
  <c r="T1399" i="12"/>
  <c r="T1417" i="12"/>
  <c r="T1135" i="12"/>
  <c r="T1238" i="12" s="1"/>
  <c r="T1181" i="12"/>
  <c r="T1284" i="12" s="1"/>
  <c r="T1199" i="12"/>
  <c r="T1302" i="12" s="1"/>
  <c r="T1213" i="12"/>
  <c r="T1316" i="12" s="1"/>
  <c r="T1227" i="12"/>
  <c r="T1330" i="12" s="1"/>
  <c r="T1780" i="12"/>
  <c r="T1794" i="12"/>
  <c r="T1810" i="12"/>
  <c r="T1824" i="12"/>
  <c r="T1836" i="12"/>
  <c r="T1340" i="12"/>
  <c r="T1358" i="12"/>
  <c r="T1374" i="12"/>
  <c r="T1390" i="12"/>
  <c r="T1402" i="12"/>
  <c r="T1416" i="12"/>
  <c r="T1432" i="12"/>
  <c r="T1144" i="12"/>
  <c r="T1247" i="12" s="1"/>
  <c r="T1174" i="12"/>
  <c r="T1277" i="12" s="1"/>
  <c r="T1188" i="12"/>
  <c r="T1291" i="12" s="1"/>
  <c r="T1202" i="12"/>
  <c r="T1305" i="12" s="1"/>
  <c r="T1218" i="12"/>
  <c r="T1321" i="12" s="1"/>
  <c r="T1130" i="12"/>
  <c r="T1233" i="12" s="1"/>
  <c r="T1761" i="12"/>
  <c r="T1809" i="12"/>
  <c r="T1339" i="12"/>
  <c r="T1385" i="12"/>
  <c r="T1431" i="12"/>
  <c r="T1173" i="12"/>
  <c r="T1276" i="12" s="1"/>
  <c r="T1205" i="12"/>
  <c r="T1308" i="12" s="1"/>
  <c r="T1758" i="12"/>
  <c r="T1788" i="12"/>
  <c r="T1816" i="12"/>
  <c r="T1844" i="12"/>
  <c r="T1368" i="12"/>
  <c r="T1394" i="12"/>
  <c r="T1424" i="12"/>
  <c r="T1152" i="12"/>
  <c r="T1255" i="12" s="1"/>
  <c r="T1180" i="12"/>
  <c r="T1283" i="12" s="1"/>
  <c r="T1210" i="12"/>
  <c r="T1313" i="12" s="1"/>
  <c r="T1769" i="12"/>
  <c r="T1811" i="12"/>
  <c r="T1349" i="12"/>
  <c r="T1393" i="12"/>
  <c r="T1433" i="12"/>
  <c r="T1179" i="12"/>
  <c r="T1282" i="12" s="1"/>
  <c r="T1211" i="12"/>
  <c r="T1314" i="12" s="1"/>
  <c r="T1760" i="12"/>
  <c r="T1792" i="12"/>
  <c r="T1820" i="12"/>
  <c r="T1748" i="12"/>
  <c r="T1400" i="12"/>
  <c r="T1426" i="12"/>
  <c r="T1156" i="12"/>
  <c r="T1259" i="12" s="1"/>
  <c r="T1186" i="12"/>
  <c r="T1289" i="12" s="1"/>
  <c r="T1212" i="12"/>
  <c r="T1315" i="12" s="1"/>
  <c r="T1835" i="12"/>
  <c r="T1415" i="12"/>
  <c r="T1195" i="12"/>
  <c r="T1298" i="12" s="1"/>
  <c r="T1778" i="12"/>
  <c r="T1834" i="12"/>
  <c r="T1384" i="12"/>
  <c r="T1140" i="12"/>
  <c r="T1243" i="12" s="1"/>
  <c r="T1198" i="12"/>
  <c r="T1301" i="12" s="1"/>
  <c r="T1787" i="12"/>
  <c r="T1367" i="12"/>
  <c r="T1221" i="12"/>
  <c r="T1324" i="12" s="1"/>
  <c r="T1802" i="12"/>
  <c r="T1350" i="12"/>
  <c r="T1410" i="12"/>
  <c r="T1222" i="12"/>
  <c r="T1325" i="12" s="1"/>
  <c r="T1409" i="12"/>
  <c r="T1770" i="12"/>
  <c r="T1382" i="12"/>
  <c r="T1196" i="12"/>
  <c r="T1299" i="12" s="1"/>
  <c r="T1136" i="12"/>
  <c r="T1239" i="12" s="1"/>
  <c r="T1793" i="12"/>
  <c r="T1157" i="12"/>
  <c r="T1260" i="12" s="1"/>
  <c r="T1804" i="12"/>
  <c r="T1414" i="12"/>
  <c r="T1228" i="12"/>
  <c r="T1331" i="12" s="1"/>
  <c r="T42" i="11"/>
  <c r="T819" i="12"/>
  <c r="T1755" i="12"/>
  <c r="T1754" i="12"/>
  <c r="T1444" i="12"/>
  <c r="T1547" i="12" s="1"/>
  <c r="T1452" i="12"/>
  <c r="T1555" i="12" s="1"/>
  <c r="T1460" i="12"/>
  <c r="T1563" i="12" s="1"/>
  <c r="T1470" i="12"/>
  <c r="T1573" i="12" s="1"/>
  <c r="T1478" i="12"/>
  <c r="T1581" i="12" s="1"/>
  <c r="T1486" i="12"/>
  <c r="T1589" i="12" s="1"/>
  <c r="T1494" i="12"/>
  <c r="T1597" i="12" s="1"/>
  <c r="T1827" i="12"/>
  <c r="T1191" i="12"/>
  <c r="T1294" i="12" s="1"/>
  <c r="T1832" i="12"/>
  <c r="T1132" i="12"/>
  <c r="T1235" i="12" s="1"/>
  <c r="T1170" i="12"/>
  <c r="T1273" i="12" s="1"/>
  <c r="T1756" i="12"/>
  <c r="T1344" i="12"/>
  <c r="T1442" i="12"/>
  <c r="T1545" i="12" s="1"/>
  <c r="T1454" i="12"/>
  <c r="T1557" i="12" s="1"/>
  <c r="T1466" i="12"/>
  <c r="T1569" i="12" s="1"/>
  <c r="T1476" i="12"/>
  <c r="T1579" i="12" s="1"/>
  <c r="T1488" i="12"/>
  <c r="T1591" i="12" s="1"/>
  <c r="T1498" i="12"/>
  <c r="T1601" i="12" s="1"/>
  <c r="T1506" i="12"/>
  <c r="T1609" i="12" s="1"/>
  <c r="T1441" i="12"/>
  <c r="T1544" i="12" s="1"/>
  <c r="T1449" i="12"/>
  <c r="T1552" i="12" s="1"/>
  <c r="T1459" i="12"/>
  <c r="T1562" i="12" s="1"/>
  <c r="T1469" i="12"/>
  <c r="T1572" i="12" s="1"/>
  <c r="T1477" i="12"/>
  <c r="T1580" i="12" s="1"/>
  <c r="T1485" i="12"/>
  <c r="T1588" i="12" s="1"/>
  <c r="T1493" i="12"/>
  <c r="T1596" i="12" s="1"/>
  <c r="T1501" i="12"/>
  <c r="T1604" i="12" s="1"/>
  <c r="T1509" i="12"/>
  <c r="T1612" i="12" s="1"/>
  <c r="T1537" i="12"/>
  <c r="T1640" i="12" s="1"/>
  <c r="T1529" i="12"/>
  <c r="T1632" i="12" s="1"/>
  <c r="T1521" i="12"/>
  <c r="T1624" i="12" s="1"/>
  <c r="T1538" i="12"/>
  <c r="T1641" i="12" s="1"/>
  <c r="T1530" i="12"/>
  <c r="T1633" i="12" s="1"/>
  <c r="T1522" i="12"/>
  <c r="T1625" i="12" s="1"/>
  <c r="T1514" i="12"/>
  <c r="T1617" i="12" s="1"/>
  <c r="T1446" i="12"/>
  <c r="T1549" i="12" s="1"/>
  <c r="T1468" i="12"/>
  <c r="T1571" i="12" s="1"/>
  <c r="T1480" i="12"/>
  <c r="T1583" i="12" s="1"/>
  <c r="T1490" i="12"/>
  <c r="T1593" i="12" s="1"/>
  <c r="T1500" i="12"/>
  <c r="T1603" i="12" s="1"/>
  <c r="T1508" i="12"/>
  <c r="T1611" i="12" s="1"/>
  <c r="T1443" i="12"/>
  <c r="T1546" i="12" s="1"/>
  <c r="T1451" i="12"/>
  <c r="T1554" i="12" s="1"/>
  <c r="T1461" i="12"/>
  <c r="T1564" i="12" s="1"/>
  <c r="T1471" i="12"/>
  <c r="T1574" i="12" s="1"/>
  <c r="T1479" i="12"/>
  <c r="T1582" i="12" s="1"/>
  <c r="T1487" i="12"/>
  <c r="T1590" i="12" s="1"/>
  <c r="T1495" i="12"/>
  <c r="T1598" i="12" s="1"/>
  <c r="T1503" i="12"/>
  <c r="T1606" i="12" s="1"/>
  <c r="T1511" i="12"/>
  <c r="T1614" i="12" s="1"/>
  <c r="T1439" i="12"/>
  <c r="T1542" i="12" s="1"/>
  <c r="T1531" i="12"/>
  <c r="T1634" i="12" s="1"/>
  <c r="T1523" i="12"/>
  <c r="T1626" i="12" s="1"/>
  <c r="T1515" i="12"/>
  <c r="T1618" i="12" s="1"/>
  <c r="T1453" i="12"/>
  <c r="T1556" i="12" s="1"/>
  <c r="T1532" i="12"/>
  <c r="T1635" i="12" s="1"/>
  <c r="T1524" i="12"/>
  <c r="T1627" i="12" s="1"/>
  <c r="T1516" i="12"/>
  <c r="T1619" i="12" s="1"/>
  <c r="T1772" i="12"/>
  <c r="T1223" i="12"/>
  <c r="T1326" i="12" s="1"/>
  <c r="T1450" i="12"/>
  <c r="T1553" i="12" s="1"/>
  <c r="T1496" i="12"/>
  <c r="T1599" i="12" s="1"/>
  <c r="T1512" i="12"/>
  <c r="T1615" i="12" s="1"/>
  <c r="T1491" i="12"/>
  <c r="T1594" i="12" s="1"/>
  <c r="T1507" i="12"/>
  <c r="T1610" i="12" s="1"/>
  <c r="T1533" i="12"/>
  <c r="T1636" i="12" s="1"/>
  <c r="T1517" i="12"/>
  <c r="T1620" i="12" s="1"/>
  <c r="T1534" i="12"/>
  <c r="T1637" i="12" s="1"/>
  <c r="T1518" i="12"/>
  <c r="T1621" i="12" s="1"/>
  <c r="T1154" i="12"/>
  <c r="T1257" i="12" s="1"/>
  <c r="T1360" i="12"/>
  <c r="T1137" i="12"/>
  <c r="T1240" i="12" s="1"/>
  <c r="T1342" i="12"/>
  <c r="T1440" i="12"/>
  <c r="T1543" i="12" s="1"/>
  <c r="T1464" i="12"/>
  <c r="T1567" i="12" s="1"/>
  <c r="T1447" i="12"/>
  <c r="T1550" i="12" s="1"/>
  <c r="T1525" i="12"/>
  <c r="T1628" i="12" s="1"/>
  <c r="T1771" i="12"/>
  <c r="T1463" i="12"/>
  <c r="T1566" i="12" s="1"/>
  <c r="T1356" i="12"/>
  <c r="T1138" i="12"/>
  <c r="T1241" i="12" s="1"/>
  <c r="T1482" i="12"/>
  <c r="T1585" i="12" s="1"/>
  <c r="T1502" i="12"/>
  <c r="T1605" i="12" s="1"/>
  <c r="T1445" i="12"/>
  <c r="T1548" i="12" s="1"/>
  <c r="T1465" i="12"/>
  <c r="T1568" i="12" s="1"/>
  <c r="T1481" i="12"/>
  <c r="T1584" i="12" s="1"/>
  <c r="T1497" i="12"/>
  <c r="T1600" i="12" s="1"/>
  <c r="T1527" i="12"/>
  <c r="T1630" i="12" s="1"/>
  <c r="T1513" i="12"/>
  <c r="T1616" i="12" s="1"/>
  <c r="T1528" i="12"/>
  <c r="T1631" i="12" s="1"/>
  <c r="T1153" i="12"/>
  <c r="T1256" i="12" s="1"/>
  <c r="T1484" i="12"/>
  <c r="T1587" i="12" s="1"/>
  <c r="T1499" i="12"/>
  <c r="T1602" i="12" s="1"/>
  <c r="T1504" i="12"/>
  <c r="T1607" i="12" s="1"/>
  <c r="T1483" i="12"/>
  <c r="T1586" i="12" s="1"/>
  <c r="T1526" i="12"/>
  <c r="T1629" i="12" s="1"/>
  <c r="T1462" i="12"/>
  <c r="T1565" i="12" s="1"/>
  <c r="T1359" i="12"/>
  <c r="T1343" i="12"/>
  <c r="T1492" i="12"/>
  <c r="T1595" i="12" s="1"/>
  <c r="T1510" i="12"/>
  <c r="T1613" i="12" s="1"/>
  <c r="T1489" i="12"/>
  <c r="T1592" i="12" s="1"/>
  <c r="T1505" i="12"/>
  <c r="T1608" i="12" s="1"/>
  <c r="T1535" i="12"/>
  <c r="T1638" i="12" s="1"/>
  <c r="T1519" i="12"/>
  <c r="T1622" i="12" s="1"/>
  <c r="T1536" i="12"/>
  <c r="T1639" i="12" s="1"/>
  <c r="T1520" i="12"/>
  <c r="T1623" i="12" s="1"/>
  <c r="K1429" i="12"/>
  <c r="K1367" i="12"/>
  <c r="K1160" i="12"/>
  <c r="K1263" i="12" s="1"/>
  <c r="K1153" i="12"/>
  <c r="K1256" i="12" s="1"/>
  <c r="K1219" i="12"/>
  <c r="K1322" i="12" s="1"/>
  <c r="K1839" i="12"/>
  <c r="J1796" i="12"/>
  <c r="K1827" i="12"/>
  <c r="K1831" i="12"/>
  <c r="K1142" i="12"/>
  <c r="K1245" i="12" s="1"/>
  <c r="K1366" i="12"/>
  <c r="J1432" i="12"/>
  <c r="J1821" i="12"/>
  <c r="H1218" i="12"/>
  <c r="H1321" i="12" s="1"/>
  <c r="H1839" i="12"/>
  <c r="H1406" i="12"/>
  <c r="H1487" i="12"/>
  <c r="H1590" i="12" s="1"/>
  <c r="H1777" i="12"/>
  <c r="H1529" i="12"/>
  <c r="H1632" i="12" s="1"/>
  <c r="H1522" i="12"/>
  <c r="H1625" i="12" s="1"/>
  <c r="H1433" i="12"/>
  <c r="H1205" i="12"/>
  <c r="H1308" i="12" s="1"/>
  <c r="H1789" i="12"/>
  <c r="H1386" i="12"/>
  <c r="H1220" i="12"/>
  <c r="H1323" i="12" s="1"/>
  <c r="H1207" i="12"/>
  <c r="H1310" i="12" s="1"/>
  <c r="H1357" i="12"/>
  <c r="H1810" i="12"/>
  <c r="H1521" i="12"/>
  <c r="H1624" i="12" s="1"/>
  <c r="H1496" i="12"/>
  <c r="H1599" i="12" s="1"/>
  <c r="H1528" i="12"/>
  <c r="H1631" i="12" s="1"/>
  <c r="H1189" i="12"/>
  <c r="H1292" i="12" s="1"/>
  <c r="H1825" i="12"/>
  <c r="H1187" i="12"/>
  <c r="H1290" i="12" s="1"/>
  <c r="H1372" i="12"/>
  <c r="H1221" i="12"/>
  <c r="H1324" i="12" s="1"/>
  <c r="H1829" i="12"/>
  <c r="H1195" i="12"/>
  <c r="H1298" i="12" s="1"/>
  <c r="H1843" i="12"/>
  <c r="H1196" i="12"/>
  <c r="H1299" i="12" s="1"/>
  <c r="H1223" i="12"/>
  <c r="H1326" i="12" s="1"/>
  <c r="H1403" i="12"/>
  <c r="H1416" i="12"/>
  <c r="H1842" i="12"/>
  <c r="H1371" i="12"/>
  <c r="H1204" i="12"/>
  <c r="H1307" i="12" s="1"/>
  <c r="H1410" i="12"/>
  <c r="H1776" i="12"/>
  <c r="H1428" i="12"/>
  <c r="H1534" i="12"/>
  <c r="H1637" i="12" s="1"/>
  <c r="H1525" i="12"/>
  <c r="H1628" i="12" s="1"/>
  <c r="H1527" i="12"/>
  <c r="H1630" i="12" s="1"/>
  <c r="H1149" i="12"/>
  <c r="H1252" i="12" s="1"/>
  <c r="H1784" i="12"/>
  <c r="H1819" i="12"/>
  <c r="H1382" i="12"/>
  <c r="H1179" i="12"/>
  <c r="H1282" i="12" s="1"/>
  <c r="H1799" i="12"/>
  <c r="H1381" i="12"/>
  <c r="H1503" i="12"/>
  <c r="H1606" i="12" s="1"/>
  <c r="H1468" i="12"/>
  <c r="H1571" i="12" s="1"/>
  <c r="H1490" i="12"/>
  <c r="H1593" i="12" s="1"/>
  <c r="H1532" i="12"/>
  <c r="H1635" i="12" s="1"/>
  <c r="H1798" i="12"/>
  <c r="H1765" i="12"/>
  <c r="H1813" i="12"/>
  <c r="H1423" i="12"/>
  <c r="H1822" i="12"/>
  <c r="H1176" i="12"/>
  <c r="H1279" i="12" s="1"/>
  <c r="H1151" i="12"/>
  <c r="H1254" i="12" s="1"/>
  <c r="H1397" i="12"/>
  <c r="H1781" i="12"/>
  <c r="H1537" i="12"/>
  <c r="H1640" i="12" s="1"/>
  <c r="H1471" i="12"/>
  <c r="H1574" i="12" s="1"/>
  <c r="H1504" i="12"/>
  <c r="H1607" i="12" s="1"/>
  <c r="H1536" i="12"/>
  <c r="H1639" i="12" s="1"/>
  <c r="H1165" i="12"/>
  <c r="H1268" i="12" s="1"/>
  <c r="H1812" i="12"/>
  <c r="H1224" i="12"/>
  <c r="H1327" i="12" s="1"/>
  <c r="H1418" i="12"/>
  <c r="H1157" i="12"/>
  <c r="H1260" i="12" s="1"/>
  <c r="H1404" i="12"/>
  <c r="H1828" i="12"/>
  <c r="H1796" i="12"/>
  <c r="H1426" i="12"/>
  <c r="H1827" i="12"/>
  <c r="H1158" i="12"/>
  <c r="H1261" i="12" s="1"/>
  <c r="H1191" i="12"/>
  <c r="H1294" i="12" s="1"/>
  <c r="H1217" i="12"/>
  <c r="H1320" i="12" s="1"/>
  <c r="H1411" i="12"/>
  <c r="H1823" i="12"/>
  <c r="H1792" i="12"/>
  <c r="H1396" i="12"/>
  <c r="H1405" i="12"/>
  <c r="H1208" i="12"/>
  <c r="H1311" i="12" s="1"/>
  <c r="H1206" i="12"/>
  <c r="H1309" i="12" s="1"/>
  <c r="H1518" i="12"/>
  <c r="H1621" i="12" s="1"/>
  <c r="H1460" i="12"/>
  <c r="H1563" i="12" s="1"/>
  <c r="H1497" i="12"/>
  <c r="H1600" i="12" s="1"/>
  <c r="H1507" i="12"/>
  <c r="H1610" i="12" s="1"/>
  <c r="H1394" i="12"/>
  <c r="H1188" i="12"/>
  <c r="H1291" i="12" s="1"/>
  <c r="H1387" i="12"/>
  <c r="H1432" i="12"/>
  <c r="H1519" i="12"/>
  <c r="H1622" i="12" s="1"/>
  <c r="H1485" i="12"/>
  <c r="H1588" i="12" s="1"/>
  <c r="H1500" i="12"/>
  <c r="H1603" i="12" s="1"/>
  <c r="H1159" i="12"/>
  <c r="H1262" i="12" s="1"/>
  <c r="H1391" i="12"/>
  <c r="H1809" i="12"/>
  <c r="H1415" i="12"/>
  <c r="H1830" i="12"/>
  <c r="H1166" i="12"/>
  <c r="H1269" i="12" s="1"/>
  <c r="H1184" i="12"/>
  <c r="H1287" i="12" s="1"/>
  <c r="H1835" i="12"/>
  <c r="H1794" i="12"/>
  <c r="H1435" i="12"/>
  <c r="H1489" i="12"/>
  <c r="H1592" i="12" s="1"/>
  <c r="H1480" i="12"/>
  <c r="H1583" i="12" s="1"/>
  <c r="H1512" i="12"/>
  <c r="H1615" i="12" s="1"/>
  <c r="H1160" i="12"/>
  <c r="H1263" i="12" s="1"/>
  <c r="H1174" i="12"/>
  <c r="H1277" i="12" s="1"/>
  <c r="H1182" i="12"/>
  <c r="H1285" i="12" s="1"/>
  <c r="H1399" i="12"/>
  <c r="H1190" i="12"/>
  <c r="H1293" i="12" s="1"/>
  <c r="H1173" i="12"/>
  <c r="H1276" i="12" s="1"/>
  <c r="H1164" i="12"/>
  <c r="H1267" i="12" s="1"/>
  <c r="H1407" i="12"/>
  <c r="H1811" i="12"/>
  <c r="H1790" i="12"/>
  <c r="H1791" i="12"/>
  <c r="H1764" i="12"/>
  <c r="H1175" i="12"/>
  <c r="H1278" i="12" s="1"/>
  <c r="H1186" i="12"/>
  <c r="H1289" i="12" s="1"/>
  <c r="H1805" i="12"/>
  <c r="H1213" i="12"/>
  <c r="H1316" i="12" s="1"/>
  <c r="H1841" i="12"/>
  <c r="H1401" i="12"/>
  <c r="H1506" i="12"/>
  <c r="H1609" i="12" s="1"/>
  <c r="H1473" i="12"/>
  <c r="H1576" i="12" s="1"/>
  <c r="H1483" i="12"/>
  <c r="H1586" i="12" s="1"/>
  <c r="F407" i="12"/>
  <c r="F406" i="12"/>
  <c r="H1834" i="12"/>
  <c r="H1201" i="12"/>
  <c r="H1304" i="12" s="1"/>
  <c r="H1389" i="12"/>
  <c r="H1430" i="12"/>
  <c r="H1803" i="12"/>
  <c r="H1838" i="12"/>
  <c r="H1211" i="12"/>
  <c r="H1314" i="12" s="1"/>
  <c r="H1216" i="12"/>
  <c r="H1319" i="12" s="1"/>
  <c r="H1425" i="12"/>
  <c r="H1793" i="12"/>
  <c r="H1222" i="12"/>
  <c r="H1325" i="12" s="1"/>
  <c r="H1846" i="12"/>
  <c r="H1193" i="12"/>
  <c r="H1296" i="12" s="1"/>
  <c r="H1393" i="12"/>
  <c r="H1833" i="12"/>
  <c r="H1844" i="12"/>
  <c r="H1816" i="12"/>
  <c r="H1420" i="12"/>
  <c r="H1367" i="12"/>
  <c r="H1526" i="12"/>
  <c r="H1629" i="12" s="1"/>
  <c r="H1508" i="12"/>
  <c r="H1611" i="12" s="1"/>
  <c r="H1486" i="12"/>
  <c r="H1589" i="12" s="1"/>
  <c r="H1469" i="12"/>
  <c r="H1572" i="12" s="1"/>
  <c r="H1513" i="12"/>
  <c r="H1616" i="12" s="1"/>
  <c r="H1780" i="12"/>
  <c r="H1515" i="12"/>
  <c r="H1618" i="12" s="1"/>
  <c r="H1491" i="12"/>
  <c r="H1594" i="12" s="1"/>
  <c r="H1472" i="12"/>
  <c r="H1575" i="12" s="1"/>
  <c r="H1419" i="12"/>
  <c r="H1390" i="12"/>
  <c r="H1837" i="12"/>
  <c r="H1824" i="12"/>
  <c r="H1202" i="12"/>
  <c r="H1305" i="12" s="1"/>
  <c r="H1219" i="12"/>
  <c r="H1322" i="12" s="1"/>
  <c r="H1775" i="12"/>
  <c r="H1229" i="12"/>
  <c r="H1332" i="12" s="1"/>
  <c r="H1538" i="12"/>
  <c r="H1641" i="12" s="1"/>
  <c r="H1482" i="12"/>
  <c r="H1585" i="12" s="1"/>
  <c r="H1493" i="12"/>
  <c r="H1596" i="12" s="1"/>
  <c r="H1162" i="12"/>
  <c r="H1265" i="12" s="1"/>
  <c r="H1475" i="12"/>
  <c r="H1578" i="12" s="1"/>
  <c r="H1178" i="12"/>
  <c r="H1281" i="12" s="1"/>
  <c r="H1408" i="12"/>
  <c r="H1845" i="12"/>
  <c r="H1808" i="12"/>
  <c r="H42" i="11"/>
  <c r="H1836" i="12"/>
  <c r="H1474" i="12"/>
  <c r="H1577" i="12" s="1"/>
  <c r="H1495" i="12"/>
  <c r="H1598" i="12" s="1"/>
  <c r="H1369" i="12"/>
  <c r="H1818" i="12"/>
  <c r="H1429" i="12"/>
  <c r="H1364" i="12"/>
  <c r="H1199" i="12"/>
  <c r="H1302" i="12" s="1"/>
  <c r="H1150" i="12"/>
  <c r="H1253" i="12" s="1"/>
  <c r="H1807" i="12"/>
  <c r="H1370" i="12"/>
  <c r="H1227" i="12"/>
  <c r="H1330" i="12" s="1"/>
  <c r="H1821" i="12"/>
  <c r="H1214" i="12"/>
  <c r="H1317" i="12" s="1"/>
  <c r="H1181" i="12"/>
  <c r="H1284" i="12" s="1"/>
  <c r="H1797" i="12"/>
  <c r="H1424" i="12"/>
  <c r="H1378" i="12"/>
  <c r="H1203" i="12"/>
  <c r="H1306" i="12" s="1"/>
  <c r="H1192" i="12"/>
  <c r="H1295" i="12" s="1"/>
  <c r="H1198" i="12"/>
  <c r="H1301" i="12" s="1"/>
  <c r="H1800" i="12"/>
  <c r="H1363" i="12"/>
  <c r="H1366" i="12"/>
  <c r="H1524" i="12"/>
  <c r="H1627" i="12" s="1"/>
  <c r="H1502" i="12"/>
  <c r="H1605" i="12" s="1"/>
  <c r="H1484" i="12"/>
  <c r="H1587" i="12" s="1"/>
  <c r="H1161" i="12"/>
  <c r="H1264" i="12" s="1"/>
  <c r="H1501" i="12"/>
  <c r="H1604" i="12" s="1"/>
  <c r="H1511" i="12"/>
  <c r="H1614" i="12" s="1"/>
  <c r="H1163" i="12"/>
  <c r="H1266" i="12" s="1"/>
  <c r="H1413" i="12"/>
  <c r="H1831" i="12"/>
  <c r="H1412" i="12"/>
  <c r="H1417" i="12"/>
  <c r="H1379" i="12"/>
  <c r="H1801" i="12"/>
  <c r="H1516" i="12"/>
  <c r="H1619" i="12" s="1"/>
  <c r="H1533" i="12"/>
  <c r="H1636" i="12" s="1"/>
  <c r="H1459" i="12"/>
  <c r="H1562" i="12" s="1"/>
  <c r="H1499" i="12"/>
  <c r="H1602" i="12" s="1"/>
  <c r="H1465" i="12"/>
  <c r="H1568" i="12" s="1"/>
  <c r="H1422" i="12"/>
  <c r="H1847" i="12"/>
  <c r="H1795" i="12"/>
  <c r="H1383" i="12"/>
  <c r="H1402" i="12"/>
  <c r="H1817" i="12"/>
  <c r="H1197" i="12"/>
  <c r="H1300" i="12" s="1"/>
  <c r="H1514" i="12"/>
  <c r="H1617" i="12" s="1"/>
  <c r="H1481" i="12"/>
  <c r="H1584" i="12" s="1"/>
  <c r="H1523" i="12"/>
  <c r="H1626" i="12" s="1"/>
  <c r="H1466" i="12"/>
  <c r="H1569" i="12" s="1"/>
  <c r="H1362" i="12"/>
  <c r="H1194" i="12"/>
  <c r="H1297" i="12" s="1"/>
  <c r="H1177" i="12"/>
  <c r="H1280" i="12" s="1"/>
  <c r="H1431" i="12"/>
  <c r="H1498" i="12"/>
  <c r="H1601" i="12" s="1"/>
  <c r="H1531" i="12"/>
  <c r="H1634" i="12" s="1"/>
  <c r="H1156" i="12"/>
  <c r="H1259" i="12" s="1"/>
  <c r="H1212" i="12"/>
  <c r="H1315" i="12" s="1"/>
  <c r="H1200" i="12"/>
  <c r="H1303" i="12" s="1"/>
  <c r="H1225" i="12"/>
  <c r="H1328" i="12" s="1"/>
  <c r="H1409" i="12"/>
  <c r="H1530" i="12"/>
  <c r="H1633" i="12" s="1"/>
  <c r="H1494" i="12"/>
  <c r="H1597" i="12" s="1"/>
  <c r="H1517" i="12"/>
  <c r="H1620" i="12" s="1"/>
  <c r="H1779" i="12"/>
  <c r="H1171" i="12"/>
  <c r="H1274" i="12" s="1"/>
  <c r="AG72" i="11"/>
  <c r="G1410" i="12"/>
  <c r="G1174" i="12"/>
  <c r="G1277" i="12" s="1"/>
  <c r="G1223" i="12"/>
  <c r="G1326" i="12" s="1"/>
  <c r="G1770" i="12"/>
  <c r="G1427" i="12"/>
  <c r="G1426" i="12"/>
  <c r="G1829" i="12"/>
  <c r="G1502" i="12"/>
  <c r="G1605" i="12" s="1"/>
  <c r="G1465" i="12"/>
  <c r="G1568" i="12" s="1"/>
  <c r="G1339" i="12"/>
  <c r="G1439" i="12"/>
  <c r="G1542" i="12" s="1"/>
  <c r="G1161" i="12"/>
  <c r="G1264" i="12" s="1"/>
  <c r="G1464" i="12"/>
  <c r="G1567" i="12" s="1"/>
  <c r="G1444" i="12"/>
  <c r="G1547" i="12" s="1"/>
  <c r="G1385" i="12"/>
  <c r="G1183" i="12"/>
  <c r="G1286" i="12" s="1"/>
  <c r="G1192" i="12"/>
  <c r="G1295" i="12" s="1"/>
  <c r="G1810" i="12"/>
  <c r="G1382" i="12"/>
  <c r="G1418" i="12"/>
  <c r="G1383" i="12"/>
  <c r="G1525" i="12"/>
  <c r="G1628" i="12" s="1"/>
  <c r="G1516" i="12"/>
  <c r="G1619" i="12" s="1"/>
  <c r="G1528" i="12"/>
  <c r="G1631" i="12" s="1"/>
  <c r="G1487" i="12"/>
  <c r="G1590" i="12" s="1"/>
  <c r="G1470" i="12"/>
  <c r="G1573" i="12" s="1"/>
  <c r="G1155" i="12"/>
  <c r="G1258" i="12" s="1"/>
  <c r="G1341" i="12"/>
  <c r="G1826" i="12"/>
  <c r="G1425" i="12"/>
  <c r="G1194" i="12"/>
  <c r="G1297" i="12" s="1"/>
  <c r="G1758" i="12"/>
  <c r="G1493" i="12"/>
  <c r="G1596" i="12" s="1"/>
  <c r="G1484" i="12"/>
  <c r="G1587" i="12" s="1"/>
  <c r="G1496" i="12"/>
  <c r="G1599" i="12" s="1"/>
  <c r="G1361" i="12"/>
  <c r="G1177" i="12"/>
  <c r="G1280" i="12" s="1"/>
  <c r="G1407" i="12"/>
  <c r="G1176" i="12"/>
  <c r="G1279" i="12" s="1"/>
  <c r="G1841" i="12"/>
  <c r="G1181" i="12"/>
  <c r="G1284" i="12" s="1"/>
  <c r="G1404" i="12"/>
  <c r="G1131" i="12"/>
  <c r="G1234" i="12" s="1"/>
  <c r="G1466" i="12"/>
  <c r="G1569" i="12" s="1"/>
  <c r="G1449" i="12"/>
  <c r="G1552" i="12" s="1"/>
  <c r="G1162" i="12"/>
  <c r="G1265" i="12" s="1"/>
  <c r="G1507" i="12"/>
  <c r="G1610" i="12" s="1"/>
  <c r="G1471" i="12"/>
  <c r="G1574" i="12" s="1"/>
  <c r="G1519" i="12"/>
  <c r="G1622" i="12" s="1"/>
  <c r="G1135" i="12"/>
  <c r="G1238" i="12" s="1"/>
  <c r="G1356" i="12"/>
  <c r="G1406" i="12"/>
  <c r="G1811" i="12"/>
  <c r="G1534" i="12"/>
  <c r="G1637" i="12" s="1"/>
  <c r="G1750" i="12"/>
  <c r="G1442" i="12"/>
  <c r="G1545" i="12" s="1"/>
  <c r="E1177" i="12"/>
  <c r="E1280" i="12" s="1"/>
  <c r="E1395" i="12"/>
  <c r="E1797" i="12"/>
  <c r="E407" i="12"/>
  <c r="E1218" i="12"/>
  <c r="E1321" i="12" s="1"/>
  <c r="E406" i="12"/>
  <c r="E1766" i="12"/>
  <c r="E1830" i="12"/>
  <c r="E1168" i="12"/>
  <c r="E1271" i="12" s="1"/>
  <c r="E1373" i="12"/>
  <c r="E1430" i="12"/>
  <c r="E1225" i="12"/>
  <c r="E1328" i="12" s="1"/>
  <c r="E1822" i="12"/>
  <c r="E1148" i="12"/>
  <c r="E1251" i="12" s="1"/>
  <c r="E1384" i="12"/>
  <c r="E1195" i="12"/>
  <c r="E1298" i="12" s="1"/>
  <c r="E1790" i="12"/>
  <c r="E1209" i="12"/>
  <c r="E1312" i="12" s="1"/>
  <c r="E1846" i="12"/>
  <c r="E1814" i="12"/>
  <c r="E1202" i="12"/>
  <c r="E1305" i="12" s="1"/>
  <c r="E1427" i="12"/>
  <c r="E1404" i="12"/>
  <c r="E1840" i="12"/>
  <c r="E1782" i="12"/>
  <c r="E1193" i="12"/>
  <c r="E1296" i="12" s="1"/>
  <c r="E1838" i="12"/>
  <c r="E1806" i="12"/>
  <c r="E1186" i="12"/>
  <c r="E1289" i="12" s="1"/>
  <c r="E1411" i="12"/>
  <c r="E1389" i="12"/>
  <c r="E1752" i="12"/>
  <c r="E1173" i="12"/>
  <c r="E1276" i="12" s="1"/>
  <c r="E1801" i="12"/>
  <c r="E1432" i="12"/>
  <c r="AG73" i="11"/>
  <c r="C1170" i="12"/>
  <c r="C1273" i="12" s="1"/>
  <c r="C1144" i="12"/>
  <c r="C1247" i="12" s="1"/>
  <c r="C1515" i="12"/>
  <c r="C1618" i="12" s="1"/>
  <c r="C1218" i="12"/>
  <c r="C1321" i="12" s="1"/>
  <c r="C1195" i="12"/>
  <c r="C1298" i="12" s="1"/>
  <c r="C1178" i="12"/>
  <c r="C1281" i="12" s="1"/>
  <c r="C1772" i="12"/>
  <c r="C1496" i="12"/>
  <c r="C1599" i="12" s="1"/>
  <c r="C1815" i="12"/>
  <c r="C1523" i="12"/>
  <c r="C1626" i="12" s="1"/>
  <c r="C1483" i="12"/>
  <c r="C1586" i="12" s="1"/>
  <c r="C1227" i="12"/>
  <c r="C1330" i="12" s="1"/>
  <c r="C1380" i="12"/>
  <c r="C1836" i="12"/>
  <c r="C1173" i="12"/>
  <c r="C1276" i="12" s="1"/>
  <c r="C1522" i="12"/>
  <c r="C1625" i="12" s="1"/>
  <c r="C819" i="12"/>
  <c r="C873" i="12" s="1"/>
  <c r="C1388" i="12"/>
  <c r="C42" i="11"/>
  <c r="C1416" i="12"/>
  <c r="C1788" i="12"/>
  <c r="C1418" i="12"/>
  <c r="C1484" i="12"/>
  <c r="C1587" i="12" s="1"/>
  <c r="C1377" i="12"/>
  <c r="C1176" i="12"/>
  <c r="C1279" i="12" s="1"/>
  <c r="C1811" i="12"/>
  <c r="C1506" i="12"/>
  <c r="C1609" i="12" s="1"/>
  <c r="C1177" i="12"/>
  <c r="C1280" i="12" s="1"/>
  <c r="C1476" i="12"/>
  <c r="C1579" i="12" s="1"/>
  <c r="C1509" i="12"/>
  <c r="C1612" i="12" s="1"/>
  <c r="C1826" i="12"/>
  <c r="C1208" i="12"/>
  <c r="C1311" i="12" s="1"/>
  <c r="C1527" i="12"/>
  <c r="C1630" i="12" s="1"/>
  <c r="C1467" i="12"/>
  <c r="C1570" i="12" s="1"/>
  <c r="C1390" i="12"/>
  <c r="C1365" i="12"/>
  <c r="C1474" i="12"/>
  <c r="C1577" i="12" s="1"/>
  <c r="C1354" i="12"/>
  <c r="C1790" i="12"/>
  <c r="C1455" i="12"/>
  <c r="C1558" i="12" s="1"/>
  <c r="C1791" i="12"/>
  <c r="C1200" i="12"/>
  <c r="C1303" i="12" s="1"/>
  <c r="C1847" i="12"/>
  <c r="C1841" i="12"/>
  <c r="C1381" i="12"/>
  <c r="C1793" i="12"/>
  <c r="C1030" i="12" a="1"/>
  <c r="C1030" i="12" s="1"/>
  <c r="C1429" i="12"/>
  <c r="C1514" i="12"/>
  <c r="C1617" i="12" s="1"/>
  <c r="C1453" i="12"/>
  <c r="C1556" i="12" s="1"/>
  <c r="C1846" i="12"/>
  <c r="C1768" i="12"/>
  <c r="C1411" i="12"/>
  <c r="C1189" i="12"/>
  <c r="C1292" i="12" s="1"/>
  <c r="C1816" i="12"/>
  <c r="C1385" i="12"/>
  <c r="C1499" i="12"/>
  <c r="C1602" i="12" s="1"/>
  <c r="C1349" i="12"/>
  <c r="C1191" i="12"/>
  <c r="C1294" i="12" s="1"/>
  <c r="C1776" i="12"/>
  <c r="C1149" i="12"/>
  <c r="C1252" i="12" s="1"/>
  <c r="C1464" i="12"/>
  <c r="C1567" i="12" s="1"/>
  <c r="C1393" i="12"/>
  <c r="C1818" i="12"/>
  <c r="C1204" i="12"/>
  <c r="C1307" i="12" s="1"/>
  <c r="C1512" i="12"/>
  <c r="C1615" i="12" s="1"/>
  <c r="C1403" i="12"/>
  <c r="C1182" i="12"/>
  <c r="C1285" i="12" s="1"/>
  <c r="C1789" i="12"/>
  <c r="C1766" i="12"/>
  <c r="C1150" i="12"/>
  <c r="C1253" i="12" s="1"/>
  <c r="C1777" i="12"/>
  <c r="C1493" i="12"/>
  <c r="C1596" i="12" s="1"/>
  <c r="C1362" i="12"/>
  <c r="C1419" i="12"/>
  <c r="C1784" i="12"/>
  <c r="C1406" i="12"/>
  <c r="C1028" i="12" a="1"/>
  <c r="C1028" i="12" s="1"/>
  <c r="C1029" i="12" a="1"/>
  <c r="C1029" i="12" s="1"/>
  <c r="C1174" i="12"/>
  <c r="C1277" i="12" s="1"/>
  <c r="C1462" i="12"/>
  <c r="C1565" i="12" s="1"/>
  <c r="C1163" i="12"/>
  <c r="C1266" i="12" s="1"/>
  <c r="C1148" i="12"/>
  <c r="C1251" i="12" s="1"/>
  <c r="C1344" i="12"/>
  <c r="C1345" i="12"/>
  <c r="C1155" i="12"/>
  <c r="C1258" i="12" s="1"/>
  <c r="C1355" i="12"/>
  <c r="C1521" i="12"/>
  <c r="C1624" i="12" s="1"/>
  <c r="C1217" i="12"/>
  <c r="C1320" i="12" s="1"/>
  <c r="C1781" i="12"/>
  <c r="C1479" i="12"/>
  <c r="C1582" i="12" s="1"/>
  <c r="C1205" i="12"/>
  <c r="C1308" i="12" s="1"/>
  <c r="C1457" i="12"/>
  <c r="C1560" i="12" s="1"/>
  <c r="C1213" i="12"/>
  <c r="C1316" i="12" s="1"/>
  <c r="C1215" i="12"/>
  <c r="C1318" i="12" s="1"/>
  <c r="C1211" i="12"/>
  <c r="C1314" i="12" s="1"/>
  <c r="C1842" i="12"/>
  <c r="C1774" i="12"/>
  <c r="C1164" i="12"/>
  <c r="C1267" i="12" s="1"/>
  <c r="C1812" i="12"/>
  <c r="C1426" i="12"/>
  <c r="C1373" i="12"/>
  <c r="C1448" i="12"/>
  <c r="C1551" i="12" s="1"/>
  <c r="C1757" i="12"/>
  <c r="C1802" i="12"/>
  <c r="C1489" i="12"/>
  <c r="C1592" i="12" s="1"/>
  <c r="C1220" i="12"/>
  <c r="C1323" i="12" s="1"/>
  <c r="C1423" i="12"/>
  <c r="C1821" i="12"/>
  <c r="C1648" i="12" a="1"/>
  <c r="C1648" i="12" s="1"/>
  <c r="C1751" i="12" s="1"/>
  <c r="C1787" i="12"/>
  <c r="C1819" i="12"/>
  <c r="C1391" i="12"/>
  <c r="C1166" i="12"/>
  <c r="C1269" i="12" s="1"/>
  <c r="C1528" i="12"/>
  <c r="C1631" i="12" s="1"/>
  <c r="C1470" i="12"/>
  <c r="C1573" i="12" s="1"/>
  <c r="C1399" i="12"/>
  <c r="C1530" i="12"/>
  <c r="C1633" i="12" s="1"/>
  <c r="C1797" i="12"/>
  <c r="C1192" i="12"/>
  <c r="C1295" i="12" s="1"/>
  <c r="C1194" i="12"/>
  <c r="C1297" i="12" s="1"/>
  <c r="C1451" i="12"/>
  <c r="C1554" i="12" s="1"/>
  <c r="C1501" i="12"/>
  <c r="C1604" i="12" s="1"/>
  <c r="C1389" i="12"/>
  <c r="C1458" i="12"/>
  <c r="C1561" i="12" s="1"/>
  <c r="C1758" i="12"/>
  <c r="C1427" i="12"/>
  <c r="C1534" i="12"/>
  <c r="C1637" i="12" s="1"/>
  <c r="C1834" i="12"/>
  <c r="C1413" i="12"/>
  <c r="C1420" i="12"/>
  <c r="C1224" i="12"/>
  <c r="C1327" i="12" s="1"/>
  <c r="C1806" i="12"/>
  <c r="C1535" i="12"/>
  <c r="C1638" i="12" s="1"/>
  <c r="C1447" i="12"/>
  <c r="C1550" i="12" s="1"/>
  <c r="C1348" i="12"/>
  <c r="C1430" i="12"/>
  <c r="C1513" i="12"/>
  <c r="C1616" i="12" s="1"/>
  <c r="C1461" i="12"/>
  <c r="C1564" i="12" s="1"/>
  <c r="C1153" i="12"/>
  <c r="C1256" i="12" s="1"/>
  <c r="C1505" i="12"/>
  <c r="C1608" i="12" s="1"/>
  <c r="C1760" i="12"/>
  <c r="C1351" i="12"/>
  <c r="C1828" i="12"/>
  <c r="C1763" i="12"/>
  <c r="C1511" i="12"/>
  <c r="C1614" i="12" s="1"/>
  <c r="C1533" i="12"/>
  <c r="C1636" i="12" s="1"/>
  <c r="C1367" i="12"/>
  <c r="C1491" i="12"/>
  <c r="C1594" i="12" s="1"/>
  <c r="C1488" i="12"/>
  <c r="C1591" i="12" s="1"/>
  <c r="C1516" i="12"/>
  <c r="C1619" i="12" s="1"/>
  <c r="C1140" i="12"/>
  <c r="C1243" i="12" s="1"/>
  <c r="C1401" i="12"/>
  <c r="C1765" i="12"/>
  <c r="C1400" i="12"/>
  <c r="C1159" i="12"/>
  <c r="C1262" i="12" s="1"/>
  <c r="C1518" i="12"/>
  <c r="C1621" i="12" s="1"/>
  <c r="C1175" i="12"/>
  <c r="C1278" i="12" s="1"/>
  <c r="C1798" i="12"/>
  <c r="C1172" i="12"/>
  <c r="C1275" i="12" s="1"/>
  <c r="C1782" i="12"/>
  <c r="C1223" i="12"/>
  <c r="C1326" i="12" s="1"/>
  <c r="C1193" i="12"/>
  <c r="C1296" i="12" s="1"/>
  <c r="C1203" i="12"/>
  <c r="C1306" i="12" s="1"/>
  <c r="C1404" i="12"/>
  <c r="C1485" i="12"/>
  <c r="C1588" i="12" s="1"/>
  <c r="C1529" i="12"/>
  <c r="C1632" i="12" s="1"/>
  <c r="C1346" i="12"/>
  <c r="C1829" i="12"/>
  <c r="C1196" i="12"/>
  <c r="C1299" i="12" s="1"/>
  <c r="C1414" i="12"/>
  <c r="C1202" i="12"/>
  <c r="C1305" i="12" s="1"/>
  <c r="C1374" i="12"/>
  <c r="C1794" i="12"/>
  <c r="C1779" i="12"/>
  <c r="C1454" i="12"/>
  <c r="C1557" i="12" s="1"/>
  <c r="C1212" i="12"/>
  <c r="C1315" i="12" s="1"/>
  <c r="C1827" i="12"/>
  <c r="C1222" i="12"/>
  <c r="C1325" i="12" s="1"/>
  <c r="C1169" i="12"/>
  <c r="C1272" i="12" s="1"/>
  <c r="C1486" i="12"/>
  <c r="C1589" i="12" s="1"/>
  <c r="C1168" i="12"/>
  <c r="C1271" i="12" s="1"/>
  <c r="C1801" i="12"/>
  <c r="C1402" i="12"/>
  <c r="C1487" i="12"/>
  <c r="C1590" i="12" s="1"/>
  <c r="C1783" i="12"/>
  <c r="C1481" i="12"/>
  <c r="C1584" i="12" s="1"/>
  <c r="C1356" i="12"/>
  <c r="C1495" i="12"/>
  <c r="C1598" i="12" s="1"/>
  <c r="C1822" i="12"/>
  <c r="C1412" i="12"/>
  <c r="C1843" i="12"/>
  <c r="C1210" i="12"/>
  <c r="C1313" i="12" s="1"/>
  <c r="C1353" i="12"/>
  <c r="C1405" i="12"/>
  <c r="C1171" i="12"/>
  <c r="C1274" i="12" s="1"/>
  <c r="C1031" i="12" a="1"/>
  <c r="C1031" i="12" s="1"/>
  <c r="C1397" i="12"/>
  <c r="C1531" i="12"/>
  <c r="C1634" i="12" s="1"/>
  <c r="C1431" i="12"/>
  <c r="C1138" i="12"/>
  <c r="C1241" i="12" s="1"/>
  <c r="C1507" i="12"/>
  <c r="C1610" i="12" s="1"/>
  <c r="C1154" i="12"/>
  <c r="C1257" i="12" s="1"/>
  <c r="C1830" i="12"/>
  <c r="C1762" i="12"/>
  <c r="C1456" i="12"/>
  <c r="C1559" i="12" s="1"/>
  <c r="C1409" i="12"/>
  <c r="C1201" i="12"/>
  <c r="C1304" i="12" s="1"/>
  <c r="C1424" i="12"/>
  <c r="C1477" i="12"/>
  <c r="C1580" i="12" s="1"/>
  <c r="C1158" i="12"/>
  <c r="C1261" i="12" s="1"/>
  <c r="C1825" i="12"/>
  <c r="C1198" i="12"/>
  <c r="C1301" i="12" s="1"/>
  <c r="C1219" i="12"/>
  <c r="C1322" i="12" s="1"/>
  <c r="C1410" i="12"/>
  <c r="C1466" i="12"/>
  <c r="C1569" i="12" s="1"/>
  <c r="C1497" i="12"/>
  <c r="C1600" i="12" s="1"/>
  <c r="C1494" i="12"/>
  <c r="C1597" i="12" s="1"/>
  <c r="C1796" i="12"/>
  <c r="C1428" i="12"/>
  <c r="C1824" i="12"/>
  <c r="C1837" i="12"/>
  <c r="C1197" i="12"/>
  <c r="C1300" i="12" s="1"/>
  <c r="C1537" i="12"/>
  <c r="C1640" i="12" s="1"/>
  <c r="C1376" i="12"/>
  <c r="C1379" i="12"/>
  <c r="C1361" i="12"/>
  <c r="C1415" i="12"/>
  <c r="C1508" i="12"/>
  <c r="C1611" i="12" s="1"/>
  <c r="C1167" i="12"/>
  <c r="C1270" i="12" s="1"/>
  <c r="C1187" i="12"/>
  <c r="C1290" i="12" s="1"/>
  <c r="C1209" i="12"/>
  <c r="C1312" i="12" s="1"/>
  <c r="C1838" i="12"/>
  <c r="C1805" i="12"/>
  <c r="C1449" i="12"/>
  <c r="C1552" i="12" s="1"/>
  <c r="C1524" i="12"/>
  <c r="C1627" i="12" s="1"/>
  <c r="C1835" i="12"/>
  <c r="C1165" i="12"/>
  <c r="C1268" i="12" s="1"/>
  <c r="C1503" i="12"/>
  <c r="C1606" i="12" s="1"/>
  <c r="C1468" i="12"/>
  <c r="C1571" i="12" s="1"/>
  <c r="C1434" i="12"/>
  <c r="C1146" i="12"/>
  <c r="C1249" i="12" s="1"/>
  <c r="C1813" i="12"/>
  <c r="C1186" i="12"/>
  <c r="C1289" i="12" s="1"/>
  <c r="C1803" i="12"/>
  <c r="C1407" i="12"/>
  <c r="C1502" i="12"/>
  <c r="C1605" i="12" s="1"/>
  <c r="C1808" i="12"/>
  <c r="C1498" i="12"/>
  <c r="C1601" i="12" s="1"/>
  <c r="C1225" i="12"/>
  <c r="C1328" i="12" s="1"/>
  <c r="C1180" i="12"/>
  <c r="C1283" i="12" s="1"/>
  <c r="C1396" i="12"/>
  <c r="C1188" i="12"/>
  <c r="C1291" i="12" s="1"/>
  <c r="C1157" i="12"/>
  <c r="C1260" i="12" s="1"/>
  <c r="C1142" i="12"/>
  <c r="C1245" i="12" s="1"/>
  <c r="C1517" i="12"/>
  <c r="C1620" i="12" s="1"/>
  <c r="C1767" i="12"/>
  <c r="C1831" i="12"/>
  <c r="C1152" i="12"/>
  <c r="C1255" i="12" s="1"/>
  <c r="C1844" i="12"/>
  <c r="C1770" i="12"/>
  <c r="C1383" i="12"/>
  <c r="C1756" i="12"/>
  <c r="C1394" i="12"/>
  <c r="C1147" i="12"/>
  <c r="C1250" i="12" s="1"/>
  <c r="C1229" i="12"/>
  <c r="C1332" i="12" s="1"/>
  <c r="C1761" i="12"/>
  <c r="C1839" i="12"/>
  <c r="C1160" i="12"/>
  <c r="C1263" i="12" s="1"/>
  <c r="C1161" i="12"/>
  <c r="C1264" i="12" s="1"/>
  <c r="C1773" i="12"/>
  <c r="C1184" i="12"/>
  <c r="C1287" i="12" s="1"/>
  <c r="C1538" i="12"/>
  <c r="C1641" i="12" s="1"/>
  <c r="C1492" i="12"/>
  <c r="C1595" i="12" s="1"/>
  <c r="C1452" i="12"/>
  <c r="C1555" i="12" s="1"/>
  <c r="C1500" i="12"/>
  <c r="C1603" i="12" s="1"/>
  <c r="C1807" i="12"/>
  <c r="C1417" i="12"/>
  <c r="C1840" i="12"/>
  <c r="C1771" i="12"/>
  <c r="C1386" i="12"/>
  <c r="C1145" i="12"/>
  <c r="C1248" i="12" s="1"/>
  <c r="C1372" i="12"/>
  <c r="C1482" i="12"/>
  <c r="C1585" i="12" s="1"/>
  <c r="C1845" i="12"/>
  <c r="C1378" i="12"/>
  <c r="C1027" i="12" a="1"/>
  <c r="C1027" i="12" s="1"/>
  <c r="C1185" i="12"/>
  <c r="C1288" i="12" s="1"/>
  <c r="C1384" i="12"/>
  <c r="C1526" i="12"/>
  <c r="C1629" i="12" s="1"/>
  <c r="C1350" i="12"/>
  <c r="C1525" i="12"/>
  <c r="C1628" i="12" s="1"/>
  <c r="C38" i="11"/>
  <c r="C1206" i="12"/>
  <c r="C1309" i="12" s="1"/>
  <c r="C1364" i="12"/>
  <c r="C1475" i="12"/>
  <c r="C1578" i="12" s="1"/>
  <c r="C1179" i="12"/>
  <c r="C1282" i="12" s="1"/>
  <c r="C1435" i="12"/>
  <c r="C1536" i="12"/>
  <c r="C1639" i="12" s="1"/>
  <c r="C1785" i="12"/>
  <c r="C1183" i="12"/>
  <c r="C1286" i="12" s="1"/>
  <c r="C1804" i="12"/>
  <c r="C1398" i="12"/>
  <c r="C1764" i="12"/>
  <c r="C1228" i="12"/>
  <c r="C1331" i="12" s="1"/>
  <c r="C1820" i="12"/>
  <c r="C1375" i="12"/>
  <c r="C1775" i="12"/>
  <c r="C1143" i="12"/>
  <c r="C1246" i="12" s="1"/>
  <c r="C1425" i="12"/>
  <c r="C1366" i="12"/>
  <c r="C1520" i="12"/>
  <c r="C1623" i="12" s="1"/>
  <c r="C1369" i="12"/>
  <c r="C1832" i="12"/>
  <c r="C1358" i="12"/>
  <c r="C1408" i="12"/>
  <c r="C1214" i="12"/>
  <c r="C1317" i="12" s="1"/>
  <c r="C1422" i="12"/>
  <c r="C1786" i="12"/>
  <c r="C1221" i="12"/>
  <c r="C1324" i="12" s="1"/>
  <c r="C1814" i="12"/>
  <c r="C1216" i="12"/>
  <c r="C1319" i="12" s="1"/>
  <c r="C1226" i="12"/>
  <c r="C1329" i="12" s="1"/>
  <c r="C1504" i="12"/>
  <c r="C1607" i="12" s="1"/>
  <c r="C1469" i="12"/>
  <c r="C1572" i="12" s="1"/>
  <c r="C1421" i="12"/>
  <c r="C1480" i="12"/>
  <c r="C1583" i="12" s="1"/>
  <c r="C1519" i="12"/>
  <c r="C1622" i="12" s="1"/>
  <c r="C1359" i="12"/>
  <c r="C1433" i="12"/>
  <c r="C1392" i="12"/>
  <c r="C1139" i="12"/>
  <c r="C1242" i="12" s="1"/>
  <c r="C1156" i="12"/>
  <c r="C1259" i="12" s="1"/>
  <c r="C1810" i="12"/>
  <c r="C1473" i="12"/>
  <c r="C1576" i="12" s="1"/>
  <c r="C1833" i="12"/>
  <c r="C1395" i="12"/>
  <c r="C1510" i="12"/>
  <c r="C1613" i="12" s="1"/>
  <c r="C1190" i="12"/>
  <c r="C1293" i="12" s="1"/>
  <c r="C1432" i="12"/>
  <c r="C1792" i="12"/>
  <c r="C1478" i="12"/>
  <c r="C1581" i="12" s="1"/>
  <c r="C1459" i="12"/>
  <c r="C1562" i="12" s="1"/>
  <c r="C1465" i="12"/>
  <c r="C1568" i="12" s="1"/>
  <c r="C1370" i="12"/>
  <c r="C1382" i="12"/>
  <c r="C1532" i="12"/>
  <c r="C1635" i="12" s="1"/>
  <c r="AE67" i="11"/>
  <c r="C1646" i="12" a="1"/>
  <c r="C1646" i="12" s="1"/>
  <c r="C1749" i="12" s="1"/>
  <c r="C1647" i="12" a="1"/>
  <c r="C1647" i="12" s="1"/>
  <c r="C1750" i="12" s="1"/>
  <c r="D1754" i="12"/>
  <c r="D406" i="12"/>
  <c r="D1750" i="12"/>
  <c r="AE69" i="11"/>
  <c r="B1031" i="12" a="1"/>
  <c r="B1031" i="12" s="1"/>
  <c r="AI71" i="11"/>
  <c r="AK76" i="11"/>
  <c r="A550" i="12"/>
  <c r="A652" i="12"/>
  <c r="A755" i="12" s="1"/>
  <c r="A861" i="12" s="1"/>
  <c r="A964" i="12" s="1"/>
  <c r="A1067" i="12" s="1"/>
  <c r="A1170" i="12" s="1"/>
  <c r="A1273" i="12" s="1"/>
  <c r="A1376" i="12" s="1"/>
  <c r="A1479" i="12" s="1"/>
  <c r="A1582" i="12" s="1"/>
  <c r="A1685" i="12" s="1"/>
  <c r="A1788" i="12" s="1"/>
  <c r="AP84" i="11"/>
  <c r="A538" i="12"/>
  <c r="A640" i="12"/>
  <c r="A743" i="12" s="1"/>
  <c r="A849" i="12" s="1"/>
  <c r="A952" i="12" s="1"/>
  <c r="A1055" i="12" s="1"/>
  <c r="A1158" i="12" s="1"/>
  <c r="A1261" i="12" s="1"/>
  <c r="A1364" i="12" s="1"/>
  <c r="A1467" i="12" s="1"/>
  <c r="A1570" i="12" s="1"/>
  <c r="A1673" i="12" s="1"/>
  <c r="A1776" i="12" s="1"/>
  <c r="A542" i="12"/>
  <c r="A644" i="12"/>
  <c r="A747" i="12" s="1"/>
  <c r="A853" i="12" s="1"/>
  <c r="A956" i="12" s="1"/>
  <c r="A1059" i="12" s="1"/>
  <c r="A1162" i="12" s="1"/>
  <c r="A1265" i="12" s="1"/>
  <c r="A1368" i="12" s="1"/>
  <c r="A1471" i="12" s="1"/>
  <c r="A1574" i="12" s="1"/>
  <c r="A1677" i="12" s="1"/>
  <c r="A1780" i="12" s="1"/>
  <c r="AS84" i="11"/>
  <c r="C45" i="11"/>
  <c r="C956" i="12" s="1"/>
  <c r="AJ76" i="11"/>
  <c r="A636" i="12"/>
  <c r="A739" i="12" s="1"/>
  <c r="A845" i="12" s="1"/>
  <c r="A948" i="12" s="1"/>
  <c r="A1051" i="12" s="1"/>
  <c r="A1154" i="12" s="1"/>
  <c r="A1257" i="12" s="1"/>
  <c r="A1360" i="12" s="1"/>
  <c r="A1463" i="12" s="1"/>
  <c r="A1566" i="12" s="1"/>
  <c r="A1669" i="12" s="1"/>
  <c r="A1772" i="12" s="1"/>
  <c r="A534" i="12"/>
  <c r="AE80" i="11"/>
  <c r="A554" i="12"/>
  <c r="A656" i="12"/>
  <c r="A759" i="12" s="1"/>
  <c r="A865" i="12" s="1"/>
  <c r="A968" i="12" s="1"/>
  <c r="A1071" i="12" s="1"/>
  <c r="A1174" i="12" s="1"/>
  <c r="A1277" i="12" s="1"/>
  <c r="A1380" i="12" s="1"/>
  <c r="A1483" i="12" s="1"/>
  <c r="A1586" i="12" s="1"/>
  <c r="A1689" i="12" s="1"/>
  <c r="A1792" i="12" s="1"/>
  <c r="AN76" i="11"/>
  <c r="AW85" i="11"/>
  <c r="A583" i="12"/>
  <c r="A685" i="12"/>
  <c r="A788" i="12" s="1"/>
  <c r="A894" i="12" s="1"/>
  <c r="A997" i="12" s="1"/>
  <c r="A1100" i="12" s="1"/>
  <c r="A1203" i="12" s="1"/>
  <c r="A1306" i="12" s="1"/>
  <c r="A1409" i="12" s="1"/>
  <c r="A1512" i="12" s="1"/>
  <c r="A1615" i="12" s="1"/>
  <c r="A1718" i="12" s="1"/>
  <c r="A1821" i="12" s="1"/>
  <c r="AF79" i="11"/>
  <c r="A590" i="12"/>
  <c r="A692" i="12"/>
  <c r="A795" i="12" s="1"/>
  <c r="A901" i="12" s="1"/>
  <c r="A1004" i="12" s="1"/>
  <c r="A1107" i="12" s="1"/>
  <c r="A1210" i="12" s="1"/>
  <c r="A1313" i="12" s="1"/>
  <c r="A1416" i="12" s="1"/>
  <c r="A1519" i="12" s="1"/>
  <c r="A1622" i="12" s="1"/>
  <c r="A1725" i="12" s="1"/>
  <c r="A1828" i="12" s="1"/>
  <c r="AF73" i="11"/>
  <c r="A684" i="12"/>
  <c r="A787" i="12" s="1"/>
  <c r="A893" i="12" s="1"/>
  <c r="A996" i="12" s="1"/>
  <c r="A1099" i="12" s="1"/>
  <c r="A1202" i="12" s="1"/>
  <c r="A1305" i="12" s="1"/>
  <c r="A1408" i="12" s="1"/>
  <c r="A1511" i="12" s="1"/>
  <c r="A1614" i="12" s="1"/>
  <c r="A1717" i="12" s="1"/>
  <c r="A1820" i="12" s="1"/>
  <c r="A582" i="12"/>
  <c r="AL79" i="11"/>
  <c r="A704" i="12"/>
  <c r="A807" i="12" s="1"/>
  <c r="A913" i="12" s="1"/>
  <c r="A1016" i="12" s="1"/>
  <c r="A1119" i="12" s="1"/>
  <c r="A1222" i="12" s="1"/>
  <c r="A1325" i="12" s="1"/>
  <c r="A1428" i="12" s="1"/>
  <c r="A1531" i="12" s="1"/>
  <c r="A1634" i="12" s="1"/>
  <c r="A1737" i="12" s="1"/>
  <c r="A1840" i="12" s="1"/>
  <c r="A602" i="12"/>
  <c r="AF82" i="11"/>
  <c r="AS85" i="11"/>
  <c r="AM80" i="11"/>
  <c r="AN78" i="11"/>
  <c r="A634" i="12"/>
  <c r="A737" i="12" s="1"/>
  <c r="A843" i="12" s="1"/>
  <c r="A946" i="12" s="1"/>
  <c r="A1049" i="12" s="1"/>
  <c r="A1152" i="12" s="1"/>
  <c r="A1255" i="12" s="1"/>
  <c r="A1358" i="12" s="1"/>
  <c r="A1461" i="12" s="1"/>
  <c r="A1564" i="12" s="1"/>
  <c r="A1667" i="12" s="1"/>
  <c r="A1770" i="12" s="1"/>
  <c r="A532" i="12"/>
  <c r="A676" i="12"/>
  <c r="A779" i="12" s="1"/>
  <c r="A885" i="12" s="1"/>
  <c r="A988" i="12" s="1"/>
  <c r="A1091" i="12" s="1"/>
  <c r="A1194" i="12" s="1"/>
  <c r="A1297" i="12" s="1"/>
  <c r="A1400" i="12" s="1"/>
  <c r="A1503" i="12" s="1"/>
  <c r="A1606" i="12" s="1"/>
  <c r="A1709" i="12" s="1"/>
  <c r="A1812" i="12" s="1"/>
  <c r="A574" i="12"/>
  <c r="A700" i="12"/>
  <c r="A803" i="12" s="1"/>
  <c r="A909" i="12" s="1"/>
  <c r="A1012" i="12" s="1"/>
  <c r="A1115" i="12" s="1"/>
  <c r="A1218" i="12" s="1"/>
  <c r="A1321" i="12" s="1"/>
  <c r="A1424" i="12" s="1"/>
  <c r="A1527" i="12" s="1"/>
  <c r="A1630" i="12" s="1"/>
  <c r="A1733" i="12" s="1"/>
  <c r="A1836" i="12" s="1"/>
  <c r="A598" i="12"/>
  <c r="AK77" i="11"/>
  <c r="A665" i="12"/>
  <c r="A768" i="12" s="1"/>
  <c r="A874" i="12" s="1"/>
  <c r="A977" i="12" s="1"/>
  <c r="A1080" i="12" s="1"/>
  <c r="A1183" i="12" s="1"/>
  <c r="A1286" i="12" s="1"/>
  <c r="A1389" i="12" s="1"/>
  <c r="A1492" i="12" s="1"/>
  <c r="A1595" i="12" s="1"/>
  <c r="A1698" i="12" s="1"/>
  <c r="A1801" i="12" s="1"/>
  <c r="A563" i="12"/>
  <c r="A681" i="12"/>
  <c r="A784" i="12" s="1"/>
  <c r="A890" i="12" s="1"/>
  <c r="A993" i="12" s="1"/>
  <c r="A1096" i="12" s="1"/>
  <c r="A1199" i="12" s="1"/>
  <c r="A1302" i="12" s="1"/>
  <c r="A1405" i="12" s="1"/>
  <c r="A1508" i="12" s="1"/>
  <c r="A1611" i="12" s="1"/>
  <c r="A1714" i="12" s="1"/>
  <c r="A1817" i="12" s="1"/>
  <c r="A579" i="12"/>
  <c r="AO84" i="11"/>
  <c r="AE84" i="11"/>
  <c r="B45" i="11"/>
  <c r="B956" i="12" s="1"/>
  <c r="AJ78" i="11"/>
  <c r="A664" i="12"/>
  <c r="A767" i="12" s="1"/>
  <c r="A873" i="12" s="1"/>
  <c r="A976" i="12" s="1"/>
  <c r="A1079" i="12" s="1"/>
  <c r="A1182" i="12" s="1"/>
  <c r="A1285" i="12" s="1"/>
  <c r="A1388" i="12" s="1"/>
  <c r="A1491" i="12" s="1"/>
  <c r="A1594" i="12" s="1"/>
  <c r="A1697" i="12" s="1"/>
  <c r="A1800" i="12" s="1"/>
  <c r="A562" i="12"/>
  <c r="A680" i="12"/>
  <c r="A783" i="12" s="1"/>
  <c r="A889" i="12" s="1"/>
  <c r="A992" i="12" s="1"/>
  <c r="A1095" i="12" s="1"/>
  <c r="A1198" i="12" s="1"/>
  <c r="A1301" i="12" s="1"/>
  <c r="A1404" i="12" s="1"/>
  <c r="A1507" i="12" s="1"/>
  <c r="A1610" i="12" s="1"/>
  <c r="A1713" i="12" s="1"/>
  <c r="A1816" i="12" s="1"/>
  <c r="A578" i="12"/>
  <c r="A706" i="12"/>
  <c r="A809" i="12" s="1"/>
  <c r="A915" i="12" s="1"/>
  <c r="A1018" i="12" s="1"/>
  <c r="A1121" i="12" s="1"/>
  <c r="A1224" i="12" s="1"/>
  <c r="A1327" i="12" s="1"/>
  <c r="A1430" i="12" s="1"/>
  <c r="A1533" i="12" s="1"/>
  <c r="A1636" i="12" s="1"/>
  <c r="A1739" i="12" s="1"/>
  <c r="A1842" i="12" s="1"/>
  <c r="A604" i="12"/>
  <c r="AT83" i="11"/>
  <c r="AL80" i="11"/>
  <c r="AM78" i="11"/>
  <c r="A669" i="12"/>
  <c r="A772" i="12" s="1"/>
  <c r="A878" i="12" s="1"/>
  <c r="A981" i="12" s="1"/>
  <c r="A1084" i="12" s="1"/>
  <c r="A1187" i="12" s="1"/>
  <c r="A1290" i="12" s="1"/>
  <c r="A1393" i="12" s="1"/>
  <c r="A1496" i="12" s="1"/>
  <c r="A1599" i="12" s="1"/>
  <c r="A1702" i="12" s="1"/>
  <c r="A1805" i="12" s="1"/>
  <c r="A567" i="12"/>
  <c r="AR83" i="11"/>
  <c r="AG84" i="11"/>
  <c r="AN79" i="11"/>
  <c r="AJ84" i="11"/>
  <c r="A682" i="12"/>
  <c r="A785" i="12" s="1"/>
  <c r="A891" i="12" s="1"/>
  <c r="A994" i="12" s="1"/>
  <c r="A1097" i="12" s="1"/>
  <c r="A1200" i="12" s="1"/>
  <c r="A1303" i="12" s="1"/>
  <c r="A1406" i="12" s="1"/>
  <c r="A1509" i="12" s="1"/>
  <c r="A1612" i="12" s="1"/>
  <c r="A1715" i="12" s="1"/>
  <c r="A1818" i="12" s="1"/>
  <c r="A580" i="12"/>
  <c r="AU85" i="11"/>
  <c r="AJ79" i="11"/>
  <c r="A668" i="12"/>
  <c r="A771" i="12" s="1"/>
  <c r="A877" i="12" s="1"/>
  <c r="A980" i="12" s="1"/>
  <c r="A1083" i="12" s="1"/>
  <c r="A1186" i="12" s="1"/>
  <c r="A1289" i="12" s="1"/>
  <c r="A1392" i="12" s="1"/>
  <c r="A1495" i="12" s="1"/>
  <c r="A1598" i="12" s="1"/>
  <c r="A1701" i="12" s="1"/>
  <c r="A1804" i="12" s="1"/>
  <c r="A566" i="12"/>
  <c r="A686" i="12"/>
  <c r="A789" i="12" s="1"/>
  <c r="A895" i="12" s="1"/>
  <c r="A998" i="12" s="1"/>
  <c r="A1101" i="12" s="1"/>
  <c r="A1204" i="12" s="1"/>
  <c r="A1307" i="12" s="1"/>
  <c r="A1410" i="12" s="1"/>
  <c r="A1513" i="12" s="1"/>
  <c r="A1616" i="12" s="1"/>
  <c r="A1719" i="12" s="1"/>
  <c r="A1822" i="12" s="1"/>
  <c r="A584" i="12"/>
  <c r="AH82" i="11"/>
  <c r="A673" i="12"/>
  <c r="A776" i="12" s="1"/>
  <c r="A882" i="12" s="1"/>
  <c r="A985" i="12" s="1"/>
  <c r="A1088" i="12" s="1"/>
  <c r="A1191" i="12" s="1"/>
  <c r="A1294" i="12" s="1"/>
  <c r="A1397" i="12" s="1"/>
  <c r="A1500" i="12" s="1"/>
  <c r="A1603" i="12" s="1"/>
  <c r="A1706" i="12" s="1"/>
  <c r="A1809" i="12" s="1"/>
  <c r="A571" i="12"/>
  <c r="AG85" i="11"/>
  <c r="A689" i="12"/>
  <c r="A792" i="12" s="1"/>
  <c r="A898" i="12" s="1"/>
  <c r="A1001" i="12" s="1"/>
  <c r="A1104" i="12" s="1"/>
  <c r="A1207" i="12" s="1"/>
  <c r="A1310" i="12" s="1"/>
  <c r="A1413" i="12" s="1"/>
  <c r="A1516" i="12" s="1"/>
  <c r="A1619" i="12" s="1"/>
  <c r="A1722" i="12" s="1"/>
  <c r="A1825" i="12" s="1"/>
  <c r="A587" i="12"/>
  <c r="AM81" i="11"/>
  <c r="A672" i="12"/>
  <c r="A775" i="12" s="1"/>
  <c r="A881" i="12" s="1"/>
  <c r="A984" i="12" s="1"/>
  <c r="A1087" i="12" s="1"/>
  <c r="A1190" i="12" s="1"/>
  <c r="A1293" i="12" s="1"/>
  <c r="A1396" i="12" s="1"/>
  <c r="A1499" i="12" s="1"/>
  <c r="A1602" i="12" s="1"/>
  <c r="A1705" i="12" s="1"/>
  <c r="A1808" i="12" s="1"/>
  <c r="A570" i="12"/>
  <c r="A594" i="12"/>
  <c r="A696" i="12"/>
  <c r="A799" i="12" s="1"/>
  <c r="A905" i="12" s="1"/>
  <c r="A1008" i="12" s="1"/>
  <c r="A1111" i="12" s="1"/>
  <c r="A1214" i="12" s="1"/>
  <c r="A1317" i="12" s="1"/>
  <c r="A1420" i="12" s="1"/>
  <c r="A1523" i="12" s="1"/>
  <c r="A1626" i="12" s="1"/>
  <c r="A1729" i="12" s="1"/>
  <c r="A1832" i="12" s="1"/>
  <c r="AJ83" i="11"/>
  <c r="A575" i="12"/>
  <c r="A677" i="12"/>
  <c r="A780" i="12" s="1"/>
  <c r="A886" i="12" s="1"/>
  <c r="A989" i="12" s="1"/>
  <c r="A1092" i="12" s="1"/>
  <c r="A1195" i="12" s="1"/>
  <c r="A1298" i="12" s="1"/>
  <c r="A1401" i="12" s="1"/>
  <c r="A1504" i="12" s="1"/>
  <c r="A1607" i="12" s="1"/>
  <c r="A1710" i="12" s="1"/>
  <c r="A1813" i="12" s="1"/>
  <c r="AM85" i="11"/>
  <c r="A629" i="12"/>
  <c r="A732" i="12" s="1"/>
  <c r="A838" i="12" s="1"/>
  <c r="A941" i="12" s="1"/>
  <c r="A1044" i="12" s="1"/>
  <c r="A1147" i="12" s="1"/>
  <c r="A1250" i="12" s="1"/>
  <c r="A1353" i="12" s="1"/>
  <c r="A1456" i="12" s="1"/>
  <c r="A1559" i="12" s="1"/>
  <c r="A1662" i="12" s="1"/>
  <c r="A1765" i="12" s="1"/>
  <c r="A527" i="12"/>
  <c r="A625" i="12"/>
  <c r="A728" i="12" s="1"/>
  <c r="A834" i="12" s="1"/>
  <c r="A937" i="12" s="1"/>
  <c r="A1040" i="12" s="1"/>
  <c r="A1143" i="12" s="1"/>
  <c r="A1246" i="12" s="1"/>
  <c r="A1349" i="12" s="1"/>
  <c r="A1452" i="12" s="1"/>
  <c r="A1555" i="12" s="1"/>
  <c r="A1658" i="12" s="1"/>
  <c r="A1761" i="12" s="1"/>
  <c r="A523" i="12"/>
  <c r="B406" i="12"/>
  <c r="E1833" i="12"/>
  <c r="E1393" i="12"/>
  <c r="R680" i="11" a="1"/>
  <c r="R680" i="11" s="1"/>
  <c r="V677" i="11" s="1"/>
  <c r="W677" i="11" s="1"/>
  <c r="R683" i="11" s="1"/>
  <c r="R684" i="11" s="1"/>
  <c r="AI30" i="3" s="1"/>
  <c r="D773" i="12"/>
  <c r="D45" i="11" s="1"/>
  <c r="D937" i="12" s="1"/>
  <c r="D39" i="11"/>
  <c r="AO78" i="11"/>
  <c r="AO82" i="11"/>
  <c r="AP81" i="11"/>
  <c r="AP78" i="11"/>
  <c r="AP83" i="11"/>
  <c r="AT84" i="11"/>
  <c r="AV84" i="11"/>
  <c r="C39" i="11"/>
  <c r="AO77" i="11"/>
  <c r="AP82" i="11"/>
  <c r="AP80" i="11"/>
  <c r="AT82" i="11"/>
  <c r="AO79" i="11"/>
  <c r="AS83" i="11"/>
  <c r="AL85" i="11"/>
  <c r="AO85" i="11"/>
  <c r="J680" i="11" a="1"/>
  <c r="J680" i="11" s="1"/>
  <c r="U680" i="11" s="1"/>
  <c r="V680" i="11" s="1"/>
  <c r="E1174" i="12"/>
  <c r="E1277" i="12" s="1"/>
  <c r="E1781" i="12"/>
  <c r="E1795" i="12"/>
  <c r="Q406" i="12"/>
  <c r="Q407" i="12"/>
  <c r="AQ82" i="11"/>
  <c r="AQ80" i="11"/>
  <c r="AS82" i="11"/>
  <c r="AO81" i="11"/>
  <c r="AQ84" i="11"/>
  <c r="D407" i="12"/>
  <c r="O407" i="12"/>
  <c r="O406" i="12"/>
  <c r="I407" i="12"/>
  <c r="F680" i="11" a="1"/>
  <c r="F680" i="11" s="1"/>
  <c r="V665" i="11" s="1"/>
  <c r="W665" i="11" s="1"/>
  <c r="F683" i="11" s="1"/>
  <c r="F684" i="11" s="1"/>
  <c r="AS81" i="11"/>
  <c r="AP79" i="11"/>
  <c r="AR82" i="11"/>
  <c r="AR80" i="11"/>
  <c r="AN84" i="11"/>
  <c r="AQ81" i="11"/>
  <c r="AT85" i="11"/>
  <c r="E1794" i="12"/>
  <c r="E1786" i="12"/>
  <c r="E1749"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435" i="12"/>
  <c r="E1419" i="12"/>
  <c r="E1403" i="12"/>
  <c r="E1428" i="12"/>
  <c r="E1412" i="12"/>
  <c r="E1396" i="12"/>
  <c r="E1381" i="12"/>
  <c r="E1363" i="12"/>
  <c r="K1208" i="12"/>
  <c r="K1311" i="12" s="1"/>
  <c r="K1780" i="12"/>
  <c r="K1187" i="12"/>
  <c r="K1290" i="12" s="1"/>
  <c r="K1815" i="12"/>
  <c r="K1847" i="12"/>
  <c r="K1397" i="12"/>
  <c r="K1216" i="12"/>
  <c r="K1319" i="12" s="1"/>
  <c r="K1227" i="12"/>
  <c r="K1330" i="12" s="1"/>
  <c r="K1756" i="12"/>
  <c r="K1361" i="12"/>
  <c r="K1441" i="12"/>
  <c r="K1544" i="12" s="1"/>
  <c r="E1374" i="12"/>
  <c r="E1398" i="12"/>
  <c r="E1421" i="12"/>
  <c r="E1208" i="12"/>
  <c r="E1311" i="12" s="1"/>
  <c r="E1817" i="12"/>
  <c r="E1227" i="12"/>
  <c r="E1330" i="12" s="1"/>
  <c r="E1784" i="12"/>
  <c r="E1190" i="12"/>
  <c r="E1293" i="12" s="1"/>
  <c r="E1828" i="12"/>
  <c r="E1164" i="12"/>
  <c r="E1267" i="12" s="1"/>
  <c r="K1348" i="12"/>
  <c r="K1398" i="12"/>
  <c r="E1376" i="12"/>
  <c r="E1385" i="12"/>
  <c r="E1416" i="12"/>
  <c r="E1407" i="12"/>
  <c r="E1182" i="12"/>
  <c r="E1285" i="12" s="1"/>
  <c r="E1214" i="12"/>
  <c r="E1317" i="12" s="1"/>
  <c r="E1804" i="12"/>
  <c r="E1820" i="12"/>
  <c r="E1836" i="12"/>
  <c r="E1155" i="12"/>
  <c r="E1258" i="12" s="1"/>
  <c r="E1189" i="12"/>
  <c r="E1292" i="12" s="1"/>
  <c r="E1221" i="12"/>
  <c r="E1324" i="12" s="1"/>
  <c r="E1369" i="12"/>
  <c r="E1424" i="12"/>
  <c r="E1156" i="12"/>
  <c r="E1259" i="12" s="1"/>
  <c r="E1222" i="12"/>
  <c r="E1325" i="12" s="1"/>
  <c r="E1824" i="12"/>
  <c r="E1165" i="12"/>
  <c r="E1268" i="12" s="1"/>
  <c r="E1229" i="12"/>
  <c r="E1332" i="12" s="1"/>
  <c r="E1793" i="12"/>
  <c r="E1785" i="12"/>
  <c r="E1219" i="12"/>
  <c r="E1322" i="12" s="1"/>
  <c r="E1203" i="12"/>
  <c r="E1306" i="12" s="1"/>
  <c r="E1187" i="12"/>
  <c r="E1290" i="12" s="1"/>
  <c r="E1171" i="12"/>
  <c r="E1274" i="12" s="1"/>
  <c r="E1845" i="12"/>
  <c r="E1837" i="12"/>
  <c r="E1829" i="12"/>
  <c r="E1821" i="12"/>
  <c r="E1813" i="12"/>
  <c r="E1805" i="12"/>
  <c r="E1796" i="12"/>
  <c r="E1216" i="12"/>
  <c r="E1319" i="12" s="1"/>
  <c r="E1200" i="12"/>
  <c r="E1303" i="12" s="1"/>
  <c r="E1184" i="12"/>
  <c r="E1287" i="12" s="1"/>
  <c r="E1166" i="12"/>
  <c r="E1269" i="12" s="1"/>
  <c r="E1429" i="12"/>
  <c r="E1413" i="12"/>
  <c r="E1397" i="12"/>
  <c r="E1422" i="12"/>
  <c r="E1406" i="12"/>
  <c r="E1391" i="12"/>
  <c r="E1375" i="12"/>
  <c r="E1353" i="12"/>
  <c r="E1382" i="12"/>
  <c r="E38" i="11"/>
  <c r="K1761" i="12"/>
  <c r="K1161" i="12"/>
  <c r="K1264" i="12" s="1"/>
  <c r="K1203" i="12"/>
  <c r="K1306" i="12" s="1"/>
  <c r="K1224" i="12"/>
  <c r="K1327" i="12" s="1"/>
  <c r="K1405" i="12"/>
  <c r="K1372" i="12"/>
  <c r="K1184" i="12"/>
  <c r="K1287" i="12" s="1"/>
  <c r="K1169" i="12"/>
  <c r="K1272" i="12" s="1"/>
  <c r="K1430" i="12"/>
  <c r="K1155" i="12"/>
  <c r="K1258" i="12" s="1"/>
  <c r="K1779" i="12"/>
  <c r="E1131" i="12"/>
  <c r="E1234" i="12" s="1"/>
  <c r="E1354" i="12"/>
  <c r="E1392" i="12"/>
  <c r="E1383" i="12"/>
  <c r="E1414" i="12"/>
  <c r="E1405"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192" i="12"/>
  <c r="K1295" i="12" s="1"/>
  <c r="K1843" i="12"/>
  <c r="K1152" i="12"/>
  <c r="K1255" i="12" s="1"/>
  <c r="K1823" i="12"/>
  <c r="K1811" i="12"/>
  <c r="K819" i="12"/>
  <c r="K826" i="12" s="1"/>
  <c r="J1837" i="12"/>
  <c r="J42" i="11"/>
  <c r="J1375" i="12"/>
  <c r="J1385" i="12"/>
  <c r="J1392" i="12"/>
  <c r="J1409" i="12"/>
  <c r="J1425" i="12"/>
  <c r="J1398" i="12"/>
  <c r="J1414" i="12"/>
  <c r="J1430" i="12"/>
  <c r="J1143" i="12"/>
  <c r="J1246" i="12" s="1"/>
  <c r="J1165" i="12"/>
  <c r="J1268" i="12" s="1"/>
  <c r="J1183" i="12"/>
  <c r="J1286" i="12" s="1"/>
  <c r="J1203" i="12"/>
  <c r="J1306" i="12" s="1"/>
  <c r="J1219" i="12"/>
  <c r="J1322" i="12" s="1"/>
  <c r="J1178" i="12"/>
  <c r="J1281" i="12" s="1"/>
  <c r="J1198" i="12"/>
  <c r="J1301" i="12" s="1"/>
  <c r="J1214" i="12"/>
  <c r="J1317" i="12" s="1"/>
  <c r="J1838" i="12"/>
  <c r="J1822" i="12"/>
  <c r="J1806" i="12"/>
  <c r="J1778" i="12"/>
  <c r="J1847" i="12"/>
  <c r="J1831" i="12"/>
  <c r="J1815" i="12"/>
  <c r="J1799" i="12"/>
  <c r="J1372" i="12"/>
  <c r="J1401" i="12"/>
  <c r="J1417" i="12"/>
  <c r="J1433" i="12"/>
  <c r="J1406" i="12"/>
  <c r="J1422" i="12"/>
  <c r="J1175" i="12"/>
  <c r="J1278" i="12" s="1"/>
  <c r="J1195" i="12"/>
  <c r="J1298" i="12" s="1"/>
  <c r="J1211" i="12"/>
  <c r="J1314" i="12" s="1"/>
  <c r="J1227" i="12"/>
  <c r="J1330" i="12" s="1"/>
  <c r="J1162" i="12"/>
  <c r="J1265" i="12" s="1"/>
  <c r="J1190" i="12"/>
  <c r="J1293" i="12" s="1"/>
  <c r="J1206" i="12"/>
  <c r="J1309" i="12" s="1"/>
  <c r="J1222" i="12"/>
  <c r="J1325" i="12" s="1"/>
  <c r="J1846" i="12"/>
  <c r="J1830" i="12"/>
  <c r="J1814" i="12"/>
  <c r="J1794" i="12"/>
  <c r="J1754" i="12"/>
  <c r="J1839" i="12"/>
  <c r="J1823" i="12"/>
  <c r="J1807" i="12"/>
  <c r="J1761" i="12"/>
  <c r="J1380" i="12"/>
  <c r="J1378" i="12"/>
  <c r="J1789" i="12"/>
  <c r="J1174" i="12"/>
  <c r="J1277" i="12" s="1"/>
  <c r="J1791" i="12"/>
  <c r="J1172" i="12"/>
  <c r="J1275" i="12" s="1"/>
  <c r="J1342" i="12"/>
  <c r="J1204" i="12"/>
  <c r="J1307" i="12" s="1"/>
  <c r="J1220" i="12"/>
  <c r="J1323" i="12" s="1"/>
  <c r="J1181" i="12"/>
  <c r="J1284" i="12" s="1"/>
  <c r="J1431" i="12"/>
  <c r="J1343" i="12"/>
  <c r="J1212" i="12"/>
  <c r="J1315" i="12" s="1"/>
  <c r="J1176" i="12"/>
  <c r="J1279" i="12" s="1"/>
  <c r="J1140" i="12"/>
  <c r="J1243" i="12" s="1"/>
  <c r="J1205" i="12"/>
  <c r="J1308" i="12" s="1"/>
  <c r="J1424" i="12"/>
  <c r="J1423" i="12"/>
  <c r="J1390" i="12"/>
  <c r="J1367" i="12"/>
  <c r="J38" i="11"/>
  <c r="J1216" i="12"/>
  <c r="J1319" i="12" s="1"/>
  <c r="J1200" i="12"/>
  <c r="J1303" i="12" s="1"/>
  <c r="J1184" i="12"/>
  <c r="J1287" i="12" s="1"/>
  <c r="J1136" i="12"/>
  <c r="J1239" i="12" s="1"/>
  <c r="J1217" i="12"/>
  <c r="J1320" i="12" s="1"/>
  <c r="J1201" i="12"/>
  <c r="J1304" i="12" s="1"/>
  <c r="J1185" i="12"/>
  <c r="J1288" i="12" s="1"/>
  <c r="J1161" i="12"/>
  <c r="J1264" i="12" s="1"/>
  <c r="J1428" i="12"/>
  <c r="J1412" i="12"/>
  <c r="J1396" i="12"/>
  <c r="J1427" i="12"/>
  <c r="J1411" i="12"/>
  <c r="J1395" i="12"/>
  <c r="J1393" i="12"/>
  <c r="J1800" i="12"/>
  <c r="J1786"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221" i="12"/>
  <c r="J1324" i="12" s="1"/>
  <c r="J1189" i="12"/>
  <c r="J1292" i="12" s="1"/>
  <c r="J1408" i="12"/>
  <c r="J1407" i="12"/>
  <c r="J1366" i="12"/>
  <c r="J1391" i="12"/>
  <c r="J1224" i="12"/>
  <c r="J1327" i="12" s="1"/>
  <c r="J1208" i="12"/>
  <c r="J1311" i="12" s="1"/>
  <c r="J1192" i="12"/>
  <c r="J1295" i="12" s="1"/>
  <c r="J1160" i="12"/>
  <c r="J1263" i="12" s="1"/>
  <c r="J1225" i="12"/>
  <c r="J1328" i="12" s="1"/>
  <c r="J1209" i="12"/>
  <c r="J1312" i="12" s="1"/>
  <c r="J1193" i="12"/>
  <c r="J1296" i="12" s="1"/>
  <c r="J1177" i="12"/>
  <c r="J1280" i="12" s="1"/>
  <c r="J1137" i="12"/>
  <c r="J1240" i="12" s="1"/>
  <c r="J1420" i="12"/>
  <c r="J1404" i="12"/>
  <c r="J1435" i="12"/>
  <c r="J1419" i="12"/>
  <c r="J1403" i="12"/>
  <c r="J1382" i="12"/>
  <c r="J1346" i="12"/>
  <c r="J1387" i="12"/>
  <c r="J1388" i="12"/>
  <c r="J1187" i="12"/>
  <c r="J1290" i="12" s="1"/>
  <c r="J1805" i="12"/>
  <c r="J1182" i="12"/>
  <c r="J1285" i="12" s="1"/>
  <c r="J1170" i="12"/>
  <c r="J1273" i="12" s="1"/>
  <c r="J1785" i="12"/>
  <c r="J1788" i="12"/>
  <c r="J1168" i="12"/>
  <c r="J1271" i="12" s="1"/>
  <c r="J1374" i="12"/>
  <c r="J1373" i="12"/>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1" i="12"/>
  <c r="J1574" i="12" s="1"/>
  <c r="J1469" i="12"/>
  <c r="J1572" i="12" s="1"/>
  <c r="J1452" i="12"/>
  <c r="J1555" i="12" s="1"/>
  <c r="J1449" i="12"/>
  <c r="J1552" i="12" s="1"/>
  <c r="J1445" i="12"/>
  <c r="J1548" i="12" s="1"/>
  <c r="J1836" i="12"/>
  <c r="J1820" i="12"/>
  <c r="J1804" i="12"/>
  <c r="J1841" i="12"/>
  <c r="J1825" i="12"/>
  <c r="J1809" i="12"/>
  <c r="J1787"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0" i="12"/>
  <c r="J1573" i="12" s="1"/>
  <c r="J1446" i="12"/>
  <c r="J1549" i="12" s="1"/>
  <c r="J1844" i="12"/>
  <c r="J1812" i="12"/>
  <c r="J1833" i="12"/>
  <c r="J1797" i="12"/>
  <c r="J1381" i="12"/>
  <c r="J1384" i="12"/>
  <c r="J1405" i="12"/>
  <c r="J1421" i="12"/>
  <c r="J1394" i="12"/>
  <c r="J1410" i="12"/>
  <c r="J1426" i="12"/>
  <c r="J1179" i="12"/>
  <c r="J1282" i="12" s="1"/>
  <c r="J1199" i="12"/>
  <c r="J1302" i="12" s="1"/>
  <c r="J1215" i="12"/>
  <c r="J1318" i="12" s="1"/>
  <c r="J1166" i="12"/>
  <c r="J1269" i="12" s="1"/>
  <c r="J1194" i="12"/>
  <c r="J1297" i="12" s="1"/>
  <c r="J1210" i="12"/>
  <c r="J1313" i="12" s="1"/>
  <c r="J1226" i="12"/>
  <c r="J1329" i="12" s="1"/>
  <c r="J1842" i="12"/>
  <c r="J1826" i="12"/>
  <c r="J1810" i="12"/>
  <c r="J1835" i="12"/>
  <c r="J1819" i="12"/>
  <c r="J1803" i="12"/>
  <c r="J1147" i="12"/>
  <c r="J1250" i="12" s="1"/>
  <c r="J1353" i="12"/>
  <c r="J1456" i="12"/>
  <c r="J1559" i="12" s="1"/>
  <c r="J1415" i="12"/>
  <c r="J1828" i="12"/>
  <c r="J1784" i="12"/>
  <c r="J1817" i="12"/>
  <c r="J1779" i="12"/>
  <c r="J1371" i="12"/>
  <c r="J1389" i="12"/>
  <c r="J1368" i="12"/>
  <c r="J1397" i="12"/>
  <c r="J1413" i="12"/>
  <c r="J1429" i="12"/>
  <c r="J1402" i="12"/>
  <c r="J1418" i="12"/>
  <c r="J1434" i="12"/>
  <c r="J1169" i="12"/>
  <c r="J1272" i="12" s="1"/>
  <c r="J1191" i="12"/>
  <c r="J1294" i="12" s="1"/>
  <c r="J1207" i="12"/>
  <c r="J1310" i="12" s="1"/>
  <c r="J1223" i="12"/>
  <c r="J1326" i="12" s="1"/>
  <c r="J1186" i="12"/>
  <c r="J1289" i="12" s="1"/>
  <c r="J1202" i="12"/>
  <c r="J1305" i="12" s="1"/>
  <c r="J1218" i="12"/>
  <c r="J1321" i="12" s="1"/>
  <c r="J1834" i="12"/>
  <c r="J1818" i="12"/>
  <c r="J1802" i="12"/>
  <c r="J1758" i="12"/>
  <c r="J1843" i="12"/>
  <c r="J1827" i="12"/>
  <c r="J1811" i="12"/>
  <c r="J1795" i="12"/>
  <c r="J1765" i="12"/>
  <c r="J819" i="12"/>
  <c r="E1377" i="12"/>
  <c r="E1399" i="12"/>
  <c r="E1172" i="12"/>
  <c r="E1275" i="12" s="1"/>
  <c r="E1800" i="12"/>
  <c r="E1832" i="12"/>
  <c r="E1181" i="12"/>
  <c r="E1284" i="12" s="1"/>
  <c r="E1774" i="12"/>
  <c r="E1787"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425" i="12"/>
  <c r="E1409" i="12"/>
  <c r="E1434" i="12"/>
  <c r="E1418" i="12"/>
  <c r="E1402" i="12"/>
  <c r="E1387" i="12"/>
  <c r="E1371"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792" i="12"/>
  <c r="E1783" i="12"/>
  <c r="E1199" i="12"/>
  <c r="E1302" i="12" s="1"/>
  <c r="E1167" i="12"/>
  <c r="E1270" i="12" s="1"/>
  <c r="E1839" i="12"/>
  <c r="E1823" i="12"/>
  <c r="E1807" i="12"/>
  <c r="E1220" i="12"/>
  <c r="E1323" i="12" s="1"/>
  <c r="E1188" i="12"/>
  <c r="E1291" i="12" s="1"/>
  <c r="E1433" i="12"/>
  <c r="E1401" i="12"/>
  <c r="E1410" i="12"/>
  <c r="E1379" i="12"/>
  <c r="E1388"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66" i="12"/>
  <c r="E1569" i="12" s="1"/>
  <c r="E1456" i="12"/>
  <c r="E1559"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5" i="12"/>
  <c r="E1598" i="12" s="1"/>
  <c r="E1491" i="12"/>
  <c r="E1594" i="12" s="1"/>
  <c r="E1485" i="12"/>
  <c r="E1588" i="12" s="1"/>
  <c r="E1481" i="12"/>
  <c r="E1584" i="12" s="1"/>
  <c r="E1477" i="12"/>
  <c r="E1580" i="12" s="1"/>
  <c r="E1473" i="12"/>
  <c r="E1576" i="12" s="1"/>
  <c r="E1457" i="12"/>
  <c r="E1560" i="12" s="1"/>
  <c r="E1453" i="12"/>
  <c r="E1556" i="12" s="1"/>
  <c r="E1445" i="12"/>
  <c r="E1548" i="12" s="1"/>
  <c r="E1754" i="12"/>
  <c r="E1451" i="12"/>
  <c r="E1554" i="12" s="1"/>
  <c r="E1031" i="12" a="1"/>
  <c r="E1031" i="12" s="1"/>
  <c r="E1753" i="12"/>
  <c r="E1441" i="12"/>
  <c r="E1544" i="12" s="1"/>
  <c r="E1135" i="12"/>
  <c r="E1238" i="12" s="1"/>
  <c r="E1771" i="12"/>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6" i="12"/>
  <c r="E1599" i="12" s="1"/>
  <c r="E1492" i="12"/>
  <c r="E1595" i="12" s="1"/>
  <c r="E1488" i="12"/>
  <c r="E1591" i="12" s="1"/>
  <c r="E1484" i="12"/>
  <c r="E1587" i="12" s="1"/>
  <c r="E1480" i="12"/>
  <c r="E1583" i="12" s="1"/>
  <c r="E1476" i="12"/>
  <c r="E1579" i="12" s="1"/>
  <c r="E1472" i="12"/>
  <c r="E1575" i="12" s="1"/>
  <c r="E1464" i="12"/>
  <c r="E1567" i="12" s="1"/>
  <c r="E1454" i="12"/>
  <c r="E1557"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65" i="12"/>
  <c r="E1568" i="12" s="1"/>
  <c r="E1455" i="12"/>
  <c r="E1558" i="12" s="1"/>
  <c r="E1136" i="12"/>
  <c r="E1239" i="12" s="1"/>
  <c r="E1142" i="12"/>
  <c r="E1245" i="12" s="1"/>
  <c r="E1342" i="12"/>
  <c r="E1760" i="12"/>
  <c r="E1348" i="12"/>
  <c r="E819" i="12"/>
  <c r="E822" i="12" s="1"/>
  <c r="E1132" i="12"/>
  <c r="E1235" i="12" s="1"/>
  <c r="E1338" i="12"/>
  <c r="E1750" i="12"/>
  <c r="E1444" i="12"/>
  <c r="E1547" i="12" s="1"/>
  <c r="E1341" i="12"/>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773"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228" i="12"/>
  <c r="K1331" i="12" s="1"/>
  <c r="K1212" i="12"/>
  <c r="K1315" i="12" s="1"/>
  <c r="K1196" i="12"/>
  <c r="K1299" i="12" s="1"/>
  <c r="K1158" i="12"/>
  <c r="K1261" i="12" s="1"/>
  <c r="K1134" i="12"/>
  <c r="K1237" i="12" s="1"/>
  <c r="K1425" i="12"/>
  <c r="K1409" i="12"/>
  <c r="K1393" i="12"/>
  <c r="K1406" i="12"/>
  <c r="K1360" i="12"/>
  <c r="K1819" i="12"/>
  <c r="K1760" i="12"/>
  <c r="K1768" i="12"/>
  <c r="K1845" i="12"/>
  <c r="K1829" i="12"/>
  <c r="K1813" i="12"/>
  <c r="K1223" i="12"/>
  <c r="K1326" i="12" s="1"/>
  <c r="K1191" i="12"/>
  <c r="K1294" i="12" s="1"/>
  <c r="K1776" i="12"/>
  <c r="K1753" i="12"/>
  <c r="K1204" i="12"/>
  <c r="K1307"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135" i="12"/>
  <c r="K1238" i="12" s="1"/>
  <c r="K1791" i="12"/>
  <c r="K1787" i="12"/>
  <c r="K1777" i="12"/>
  <c r="K1771" i="12"/>
  <c r="K1752" i="12"/>
  <c r="K1222" i="12"/>
  <c r="K1325" i="12" s="1"/>
  <c r="K1214" i="12"/>
  <c r="K1317" i="12" s="1"/>
  <c r="K1206" i="12"/>
  <c r="K1309" i="12" s="1"/>
  <c r="K1198" i="12"/>
  <c r="K1301" i="12" s="1"/>
  <c r="K1186" i="12"/>
  <c r="K1289" i="12" s="1"/>
  <c r="K1170" i="12"/>
  <c r="K1273" i="12" s="1"/>
  <c r="K1162" i="12"/>
  <c r="K1265" i="12" s="1"/>
  <c r="K1150" i="12"/>
  <c r="K1253" i="12" s="1"/>
  <c r="K1431" i="12"/>
  <c r="K1423" i="12"/>
  <c r="K1415" i="12"/>
  <c r="K1407" i="12"/>
  <c r="K1399" i="12"/>
  <c r="K1434" i="12"/>
  <c r="K1418" i="12"/>
  <c r="K1402" i="12"/>
  <c r="K1375" i="12"/>
  <c r="K1368" i="12"/>
  <c r="K1358" i="12"/>
  <c r="K1370" i="12"/>
  <c r="K1384" i="12"/>
  <c r="K1341" i="12"/>
  <c r="K1357" i="12"/>
  <c r="K1377" i="12"/>
  <c r="K1400" i="12"/>
  <c r="K1408" i="12"/>
  <c r="K1416" i="12"/>
  <c r="K1424" i="12"/>
  <c r="K1432" i="12"/>
  <c r="K1182" i="12"/>
  <c r="K1285" i="12" s="1"/>
  <c r="K1387" i="12"/>
  <c r="K1176" i="12"/>
  <c r="K1279" i="12" s="1"/>
  <c r="K1794" i="12"/>
  <c r="K1386" i="12"/>
  <c r="K1385" i="12"/>
  <c r="K1799" i="12"/>
  <c r="K1200" i="12"/>
  <c r="K1303" i="12" s="1"/>
  <c r="K1772" i="12"/>
  <c r="K1177" i="12"/>
  <c r="K1280" i="12" s="1"/>
  <c r="K1413" i="12"/>
  <c r="K1188" i="12"/>
  <c r="K1291" i="12" s="1"/>
  <c r="K1183" i="12"/>
  <c r="K1286" i="12" s="1"/>
  <c r="K1806" i="12"/>
  <c r="K1801" i="12"/>
  <c r="K1803" i="12"/>
  <c r="K1190" i="12"/>
  <c r="K1293" i="12" s="1"/>
  <c r="K1808" i="12"/>
  <c r="K1339" i="12"/>
  <c r="K1373" i="12"/>
  <c r="K1167" i="12"/>
  <c r="K1270" i="12" s="1"/>
  <c r="K1748" i="12"/>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226" i="12"/>
  <c r="K1329" i="12" s="1"/>
  <c r="K1218" i="12"/>
  <c r="K1321" i="12" s="1"/>
  <c r="K1210" i="12"/>
  <c r="K1313" i="12" s="1"/>
  <c r="K1202" i="12"/>
  <c r="K1305" i="12" s="1"/>
  <c r="K1194" i="12"/>
  <c r="K1297" i="12" s="1"/>
  <c r="K1174" i="12"/>
  <c r="K1277" i="12" s="1"/>
  <c r="K1166" i="12"/>
  <c r="K1269" i="12" s="1"/>
  <c r="K1154" i="12"/>
  <c r="K1257" i="12" s="1"/>
  <c r="K1435" i="12"/>
  <c r="K1427" i="12"/>
  <c r="K1419" i="12"/>
  <c r="K1411" i="12"/>
  <c r="K1403" i="12"/>
  <c r="K1395" i="12"/>
  <c r="K1426" i="12"/>
  <c r="K1410" i="12"/>
  <c r="K1383" i="12"/>
  <c r="K1359" i="12"/>
  <c r="K1376" i="12"/>
  <c r="K1356" i="12"/>
  <c r="K42" i="11"/>
  <c r="K1340" i="12"/>
  <c r="K1364" i="12"/>
  <c r="K1390" i="12"/>
  <c r="K1349" i="12"/>
  <c r="K1363" i="12"/>
  <c r="K1381" i="12"/>
  <c r="K1404" i="12"/>
  <c r="K1412" i="12"/>
  <c r="K1420" i="12"/>
  <c r="K1428" i="12"/>
  <c r="K38" i="11"/>
  <c r="K1388" i="12"/>
  <c r="K1181" i="12"/>
  <c r="K1284" i="12" s="1"/>
  <c r="K1179" i="12"/>
  <c r="K1282" i="12" s="1"/>
  <c r="K1798" i="12"/>
  <c r="K1180" i="12"/>
  <c r="K1283" i="12" s="1"/>
  <c r="K1382" i="12"/>
  <c r="K1800" i="12"/>
  <c r="K1797" i="12"/>
  <c r="K1379" i="12"/>
  <c r="K1211" i="12"/>
  <c r="K1314" i="12" s="1"/>
  <c r="K1835" i="12"/>
  <c r="K1164" i="12"/>
  <c r="K1267" i="12" s="1"/>
  <c r="K1389" i="12"/>
  <c r="K1396" i="12"/>
  <c r="K1394" i="12"/>
  <c r="K1391" i="12"/>
  <c r="K1185" i="12"/>
  <c r="K1288" i="12" s="1"/>
  <c r="K1338" i="12"/>
  <c r="K1374"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64" i="12"/>
  <c r="K1567" i="12" s="1"/>
  <c r="K1444" i="12"/>
  <c r="K1547"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9" i="12"/>
  <c r="K1592" i="12" s="1"/>
  <c r="K1485" i="12"/>
  <c r="K1588" i="12" s="1"/>
  <c r="K1477" i="12"/>
  <c r="K1580" i="12" s="1"/>
  <c r="K1473" i="12"/>
  <c r="K1576" i="12" s="1"/>
  <c r="K1469" i="12"/>
  <c r="K1572" i="12" s="1"/>
  <c r="K1463" i="12"/>
  <c r="K1566" i="12" s="1"/>
  <c r="K1459" i="12"/>
  <c r="K1562"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2" i="12"/>
  <c r="K1545"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1" i="12"/>
  <c r="K1554" i="12" s="1"/>
  <c r="K1447" i="12"/>
  <c r="K1550" i="12" s="1"/>
  <c r="K1443" i="12"/>
  <c r="K1546" i="12" s="1"/>
  <c r="K1465" i="12"/>
  <c r="K1568" i="12" s="1"/>
  <c r="K1156" i="12"/>
  <c r="K1259" i="12" s="1"/>
  <c r="K1139" i="12"/>
  <c r="K1242" i="12" s="1"/>
  <c r="K1345" i="12"/>
  <c r="K1757" i="12"/>
  <c r="K1764" i="12"/>
  <c r="K1774" i="12"/>
  <c r="K1362" i="12"/>
  <c r="K1448" i="12"/>
  <c r="K1551" i="12" s="1"/>
  <c r="AH75" i="11"/>
  <c r="B1028" i="12" a="1"/>
  <c r="B1028" i="12" s="1"/>
  <c r="D1029" i="12" a="1"/>
  <c r="D1029" i="12" s="1"/>
  <c r="D1030" i="12" a="1"/>
  <c r="D1030" i="12" s="1"/>
  <c r="B1027" i="12" a="1"/>
  <c r="B1027" i="12" s="1"/>
  <c r="B1029" i="12" a="1"/>
  <c r="B1029" i="12" s="1"/>
  <c r="F1750" i="12"/>
  <c r="F1755" i="12"/>
  <c r="F1748" i="12"/>
  <c r="F1756" i="12"/>
  <c r="F1752" i="12"/>
  <c r="F1753" i="12"/>
  <c r="F1757" i="12"/>
  <c r="F1749" i="12"/>
  <c r="F1754" i="12"/>
  <c r="B39" i="11"/>
  <c r="AF74" i="11"/>
  <c r="AG75" i="11"/>
  <c r="AH73" i="11"/>
  <c r="H406" i="12"/>
  <c r="H407" i="12"/>
  <c r="J717" i="12"/>
  <c r="J45" i="11" s="1"/>
  <c r="J929" i="12" s="1"/>
  <c r="J39" i="11"/>
  <c r="AL75" i="11"/>
  <c r="B38" i="11"/>
  <c r="B1390" i="12"/>
  <c r="B1408" i="12"/>
  <c r="B1431" i="12"/>
  <c r="B1208" i="12"/>
  <c r="B1311" i="12" s="1"/>
  <c r="B1819" i="12"/>
  <c r="B1209" i="12"/>
  <c r="B1312" i="12" s="1"/>
  <c r="B1784" i="12"/>
  <c r="B1375" i="12"/>
  <c r="B1170" i="12"/>
  <c r="B1273" i="12" s="1"/>
  <c r="B1835" i="12"/>
  <c r="B1352" i="12"/>
  <c r="B1803" i="12"/>
  <c r="B1798" i="12"/>
  <c r="B1379" i="12"/>
  <c r="B1410" i="12"/>
  <c r="B1401" i="12"/>
  <c r="B1433" i="12"/>
  <c r="B1182" i="12"/>
  <c r="B1285" i="12" s="1"/>
  <c r="B1214" i="12"/>
  <c r="B1317" i="12" s="1"/>
  <c r="B1806" i="12"/>
  <c r="B1822" i="12"/>
  <c r="B1838" i="12"/>
  <c r="B1187" i="12"/>
  <c r="B1290" i="12" s="1"/>
  <c r="B1219" i="12"/>
  <c r="B1322" i="12" s="1"/>
  <c r="B1773" i="12"/>
  <c r="B1399" i="12"/>
  <c r="B1177" i="12"/>
  <c r="B1280" i="12" s="1"/>
  <c r="B1358" i="12"/>
  <c r="B1394" i="12"/>
  <c r="B1426" i="12"/>
  <c r="B1417" i="12"/>
  <c r="B1160" i="12"/>
  <c r="B1263" i="12" s="1"/>
  <c r="B1198" i="12"/>
  <c r="B1301" i="12" s="1"/>
  <c r="B1795" i="12"/>
  <c r="B1797" i="12"/>
  <c r="B1814" i="12"/>
  <c r="B1830" i="12"/>
  <c r="B1846" i="12"/>
  <c r="B1169" i="12"/>
  <c r="B1272" i="12" s="1"/>
  <c r="B1203" i="12"/>
  <c r="B1306" i="12" s="1"/>
  <c r="B1765"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79" i="12"/>
  <c r="B1582" i="12" s="1"/>
  <c r="B1475" i="12"/>
  <c r="B1578" i="12" s="1"/>
  <c r="B1469" i="12"/>
  <c r="B1572" i="12" s="1"/>
  <c r="B1467" i="12"/>
  <c r="B1570" i="12" s="1"/>
  <c r="B1465" i="12"/>
  <c r="B1568" i="12" s="1"/>
  <c r="B1461" i="12"/>
  <c r="B1564" i="12" s="1"/>
  <c r="B1455" i="12"/>
  <c r="B1558" i="12" s="1"/>
  <c r="B1785" i="12"/>
  <c r="B1227" i="12"/>
  <c r="B1330" i="12" s="1"/>
  <c r="B1195" i="12"/>
  <c r="B1298" i="12" s="1"/>
  <c r="B1159" i="12"/>
  <c r="B1262" i="12" s="1"/>
  <c r="B1842" i="12"/>
  <c r="B1826" i="12"/>
  <c r="B1810" i="12"/>
  <c r="B1222" i="12"/>
  <c r="B1325" i="12" s="1"/>
  <c r="B1190" i="12"/>
  <c r="B1293" i="12" s="1"/>
  <c r="B1152" i="12"/>
  <c r="B1255" i="12" s="1"/>
  <c r="B1409" i="12"/>
  <c r="B1418" i="12"/>
  <c r="B1387" i="12"/>
  <c r="B1366" i="12"/>
  <c r="B1776" i="12"/>
  <c r="B1193" i="12"/>
  <c r="B1296" i="12" s="1"/>
  <c r="B1843" i="12"/>
  <c r="B1811" i="12"/>
  <c r="B1192" i="12"/>
  <c r="B1295" i="12" s="1"/>
  <c r="B1415" i="12"/>
  <c r="B1393"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78" i="12"/>
  <c r="B1581" i="12" s="1"/>
  <c r="B1476" i="12"/>
  <c r="B1579" i="12" s="1"/>
  <c r="B1470" i="12"/>
  <c r="B1573" i="12" s="1"/>
  <c r="B1468" i="12"/>
  <c r="B1571" i="12" s="1"/>
  <c r="B1464" i="12"/>
  <c r="B1567" i="12" s="1"/>
  <c r="B1456" i="12"/>
  <c r="B1559" i="12" s="1"/>
  <c r="B1777" i="12"/>
  <c r="B1211" i="12"/>
  <c r="B1314" i="12" s="1"/>
  <c r="B1179" i="12"/>
  <c r="B1282" i="12" s="1"/>
  <c r="B1834" i="12"/>
  <c r="B1818" i="12"/>
  <c r="B1802" i="12"/>
  <c r="B1206" i="12"/>
  <c r="B1309" i="12" s="1"/>
  <c r="B1425" i="12"/>
  <c r="B1434" i="12"/>
  <c r="B1402" i="12"/>
  <c r="B1367" i="12"/>
  <c r="B1388" i="12"/>
  <c r="B42" i="11"/>
  <c r="B1793" i="12"/>
  <c r="B1225" i="12"/>
  <c r="B1328" i="12" s="1"/>
  <c r="B1827" i="12"/>
  <c r="B1224" i="12"/>
  <c r="B1327" i="12" s="1"/>
  <c r="B1424" i="12"/>
  <c r="B1764" i="12"/>
  <c r="B1201" i="12"/>
  <c r="B1304" i="12" s="1"/>
  <c r="B1167" i="12"/>
  <c r="B1270" i="12" s="1"/>
  <c r="B1847" i="12"/>
  <c r="B1831" i="12"/>
  <c r="B1815" i="12"/>
  <c r="B1799" i="12"/>
  <c r="B1200" i="12"/>
  <c r="B1303" i="12" s="1"/>
  <c r="B1423" i="12"/>
  <c r="B1432" i="12"/>
  <c r="B1400" i="12"/>
  <c r="B1365" i="12"/>
  <c r="B1376" i="12"/>
  <c r="B1787" i="12"/>
  <c r="B1779"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56" i="12"/>
  <c r="B1259" i="12" s="1"/>
  <c r="B1429" i="12"/>
  <c r="B1413" i="12"/>
  <c r="B1397" i="12"/>
  <c r="B1422" i="12"/>
  <c r="B1406" i="12"/>
  <c r="B1391" i="12"/>
  <c r="B1373" i="12"/>
  <c r="B1392" i="12"/>
  <c r="B1791" i="12"/>
  <c r="B1774" i="12"/>
  <c r="B1221" i="12"/>
  <c r="B1324" i="12" s="1"/>
  <c r="B1205" i="12"/>
  <c r="B1308" i="12" s="1"/>
  <c r="B1189" i="12"/>
  <c r="B1292" i="12" s="1"/>
  <c r="B1173" i="12"/>
  <c r="B127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788" i="12"/>
  <c r="B1217" i="12"/>
  <c r="B1320" i="12" s="1"/>
  <c r="B1185" i="12"/>
  <c r="B1288" i="12" s="1"/>
  <c r="B1839" i="12"/>
  <c r="B1823" i="12"/>
  <c r="B1807" i="12"/>
  <c r="B1216" i="12"/>
  <c r="B1319" i="12" s="1"/>
  <c r="B1184" i="12"/>
  <c r="B1287" i="12" s="1"/>
  <c r="B1146" i="12"/>
  <c r="B1249" i="12" s="1"/>
  <c r="B1407" i="12"/>
  <c r="B1416" i="12"/>
  <c r="B1385" i="12"/>
  <c r="B1792" i="12"/>
  <c r="B1215" i="12"/>
  <c r="B1318" i="12" s="1"/>
  <c r="B1199" i="12"/>
  <c r="B1302" i="12" s="1"/>
  <c r="B1183" i="12"/>
  <c r="B1286" i="12" s="1"/>
  <c r="B1147" i="12"/>
  <c r="B1250" i="12" s="1"/>
  <c r="B1840" i="12"/>
  <c r="B1832" i="12"/>
  <c r="B1824" i="12"/>
  <c r="B1816" i="12"/>
  <c r="B1808" i="12"/>
  <c r="B1800" i="12"/>
  <c r="B1218" i="12"/>
  <c r="B1321" i="12" s="1"/>
  <c r="B1202" i="12"/>
  <c r="B1305" i="12" s="1"/>
  <c r="B1186" i="12"/>
  <c r="B1289" i="12" s="1"/>
  <c r="B1421" i="12"/>
  <c r="B1405" i="12"/>
  <c r="B1430" i="12"/>
  <c r="B1414" i="12"/>
  <c r="B1398" i="12"/>
  <c r="B1383" i="12"/>
  <c r="B1362" i="12"/>
  <c r="B1180" i="12"/>
  <c r="B1283" i="12" s="1"/>
  <c r="B1386" i="12"/>
  <c r="B1778" i="12"/>
  <c r="B1770" i="12"/>
  <c r="B1229" i="12"/>
  <c r="B1332" i="12" s="1"/>
  <c r="B1213" i="12"/>
  <c r="B1316" i="12" s="1"/>
  <c r="B1197" i="12"/>
  <c r="B1300" i="12" s="1"/>
  <c r="B1181" i="12"/>
  <c r="B1284" i="12" s="1"/>
  <c r="B1161" i="12"/>
  <c r="B1264" i="12" s="1"/>
  <c r="B1841" i="12"/>
  <c r="B1833" i="12"/>
  <c r="B1825" i="12"/>
  <c r="B1817" i="12"/>
  <c r="B1809" i="12"/>
  <c r="B1801" i="12"/>
  <c r="B1220" i="12"/>
  <c r="B1323" i="12" s="1"/>
  <c r="B1204" i="12"/>
  <c r="B1307" i="12" s="1"/>
  <c r="B1188" i="12"/>
  <c r="B1291" i="12" s="1"/>
  <c r="B1166" i="12"/>
  <c r="B1269" i="12" s="1"/>
  <c r="B1427" i="12"/>
  <c r="B1411" i="12"/>
  <c r="B1395" i="12"/>
  <c r="B1420" i="12"/>
  <c r="B1404" i="12"/>
  <c r="B1389" i="12"/>
  <c r="B1353" i="12"/>
  <c r="B1372" i="12"/>
  <c r="B1487" i="12"/>
  <c r="B1590" i="12" s="1"/>
  <c r="B1176" i="12"/>
  <c r="B1279" i="12" s="1"/>
  <c r="B1796" i="12"/>
  <c r="B1382" i="12"/>
  <c r="B1384" i="12"/>
  <c r="B1178" i="12"/>
  <c r="B1281" i="12" s="1"/>
  <c r="B1485" i="12"/>
  <c r="B1588" i="12" s="1"/>
  <c r="B1794" i="12"/>
  <c r="C407" i="12"/>
  <c r="C406" i="12"/>
  <c r="D38" i="11"/>
  <c r="D1358" i="12"/>
  <c r="D1420" i="12"/>
  <c r="D1790" i="12"/>
  <c r="D1819" i="12"/>
  <c r="D1410" i="12"/>
  <c r="D1814" i="12"/>
  <c r="D1222" i="12"/>
  <c r="D1325" i="12" s="1"/>
  <c r="D1812" i="12"/>
  <c r="D1359" i="12"/>
  <c r="D1772"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0" i="12"/>
  <c r="D1573" i="12" s="1"/>
  <c r="D1536" i="12"/>
  <c r="D1639" i="12" s="1"/>
  <c r="D1528" i="12"/>
  <c r="D1631" i="12" s="1"/>
  <c r="D1520" i="12"/>
  <c r="D1623" i="12" s="1"/>
  <c r="D1512" i="12"/>
  <c r="D1615" i="12" s="1"/>
  <c r="D1504" i="12"/>
  <c r="D1607" i="12" s="1"/>
  <c r="D1496" i="12"/>
  <c r="D1599" i="12" s="1"/>
  <c r="D1488" i="12"/>
  <c r="D1591"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153" i="12"/>
  <c r="D1256" i="12" s="1"/>
  <c r="D1226" i="12"/>
  <c r="D1329" i="12" s="1"/>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394" i="12"/>
  <c r="D1763" i="12"/>
  <c r="D1764" i="12"/>
  <c r="D1145" i="12"/>
  <c r="D1248" i="12" s="1"/>
  <c r="D1455" i="12"/>
  <c r="D1558" i="12" s="1"/>
  <c r="D1454" i="12"/>
  <c r="D1557" i="12" s="1"/>
  <c r="D1140" i="12"/>
  <c r="D1243" i="12" s="1"/>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351" i="12"/>
  <c r="D1352" i="12"/>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186" i="12"/>
  <c r="D1289" i="12" s="1"/>
  <c r="D1770" i="12"/>
  <c r="D1756" i="12"/>
  <c r="D1406" i="12"/>
  <c r="D1185" i="12"/>
  <c r="D1288" i="12" s="1"/>
  <c r="D1176" i="12"/>
  <c r="D1279" i="12" s="1"/>
  <c r="D1368" i="12"/>
  <c r="D1796" i="12"/>
  <c r="D1227" i="12"/>
  <c r="D1330" i="12" s="1"/>
  <c r="D1417" i="12"/>
  <c r="D1198" i="12"/>
  <c r="D1301" i="12" s="1"/>
  <c r="D1810" i="12"/>
  <c r="D1825" i="12"/>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204" i="12"/>
  <c r="D1307" i="12" s="1"/>
  <c r="D1159" i="12"/>
  <c r="D1262" i="12" s="1"/>
  <c r="D1151" i="12"/>
  <c r="D1254" i="12" s="1"/>
  <c r="D1460" i="12"/>
  <c r="D1563" i="12" s="1"/>
  <c r="D1353" i="12"/>
  <c r="D1451" i="12"/>
  <c r="D1554" i="12" s="1"/>
  <c r="D1356" i="12"/>
  <c r="D1407" i="12"/>
  <c r="D1771" i="12"/>
  <c r="D1348" i="12"/>
  <c r="D1777" i="12"/>
  <c r="D1768" i="12"/>
  <c r="D1468" i="12"/>
  <c r="D1571" i="12" s="1"/>
  <c r="D1357" i="12"/>
  <c r="D1147" i="12"/>
  <c r="D1250" i="12" s="1"/>
  <c r="D1456" i="12"/>
  <c r="D1559" i="12" s="1"/>
  <c r="D1142" i="12"/>
  <c r="D1245" i="12" s="1"/>
  <c r="D1150" i="12"/>
  <c r="D1253" i="12" s="1"/>
  <c r="D1459" i="12"/>
  <c r="D1562" i="12" s="1"/>
  <c r="D1365" i="12"/>
  <c r="AM75" i="11"/>
  <c r="D819" i="12"/>
  <c r="B819" i="12"/>
  <c r="G407" i="12"/>
  <c r="M407" i="12"/>
  <c r="M406" i="12"/>
  <c r="U700" i="11"/>
  <c r="U461" i="11"/>
  <c r="W466" i="11"/>
  <c r="W453" i="11"/>
  <c r="W459" i="11"/>
  <c r="N461" i="11"/>
  <c r="W450" i="11"/>
  <c r="W460" i="11"/>
  <c r="O461" i="11"/>
  <c r="W447" i="11"/>
  <c r="W455" i="11"/>
  <c r="W463" i="11"/>
  <c r="R700" i="11"/>
  <c r="R461" i="11"/>
  <c r="W452" i="11"/>
  <c r="W449" i="11"/>
  <c r="B1647" i="12" a="1"/>
  <c r="B1647" i="12" s="1"/>
  <c r="D6" i="15" s="1"/>
  <c r="B1646" i="12" a="1"/>
  <c r="B1646" i="12" s="1"/>
  <c r="D5" i="15" s="1"/>
  <c r="AF70" i="11"/>
  <c r="AI76" i="11"/>
  <c r="AI78" i="11"/>
  <c r="AI82" i="11"/>
  <c r="AI72" i="11"/>
  <c r="F1395" i="12"/>
  <c r="F1226" i="12"/>
  <c r="F1329" i="12" s="1"/>
  <c r="F1773" i="12"/>
  <c r="F1397" i="12"/>
  <c r="F1836" i="12"/>
  <c r="F1182" i="12"/>
  <c r="F1285" i="12" s="1"/>
  <c r="F1417" i="12"/>
  <c r="F1835" i="12"/>
  <c r="F1803" i="12"/>
  <c r="F1176" i="12"/>
  <c r="F1279" i="12" s="1"/>
  <c r="F1786" i="12"/>
  <c r="F1205" i="12"/>
  <c r="F1308" i="12" s="1"/>
  <c r="F1406" i="12"/>
  <c r="F1374" i="12"/>
  <c r="F1359" i="12"/>
  <c r="F1393" i="12"/>
  <c r="F1390" i="12"/>
  <c r="F1407" i="12"/>
  <c r="F1423" i="12"/>
  <c r="F1394" i="12"/>
  <c r="F1410" i="12"/>
  <c r="F1426" i="12"/>
  <c r="F1147" i="12"/>
  <c r="F1250" i="12" s="1"/>
  <c r="F1169" i="12"/>
  <c r="F1272" i="12" s="1"/>
  <c r="F1185" i="12"/>
  <c r="F1288" i="12" s="1"/>
  <c r="F1201" i="12"/>
  <c r="F1304" i="12" s="1"/>
  <c r="F1217" i="12"/>
  <c r="F1320" i="12" s="1"/>
  <c r="F1772" i="12"/>
  <c r="F1780" i="12"/>
  <c r="F1792" i="12"/>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183" i="12"/>
  <c r="F1286" i="12" s="1"/>
  <c r="F1420" i="12"/>
  <c r="F1401" i="12"/>
  <c r="F1391" i="12"/>
  <c r="F1839" i="12"/>
  <c r="F1823" i="12"/>
  <c r="F1807" i="12"/>
  <c r="F1220" i="12"/>
  <c r="F1323" i="12" s="1"/>
  <c r="F1188" i="12"/>
  <c r="F1291" i="12" s="1"/>
  <c r="F1152" i="12"/>
  <c r="F1255" i="12" s="1"/>
  <c r="F1229" i="12"/>
  <c r="F1332" i="12" s="1"/>
  <c r="F1197" i="12"/>
  <c r="F1300" i="12" s="1"/>
  <c r="F1414" i="12"/>
  <c r="F1435" i="12"/>
  <c r="F1403" i="12"/>
  <c r="F1366" i="12"/>
  <c r="F1389" i="12"/>
  <c r="F1351" i="12"/>
  <c r="F1162" i="12"/>
  <c r="F1265" i="12" s="1"/>
  <c r="F1387" i="12"/>
  <c r="F1819" i="12"/>
  <c r="F1173" i="12"/>
  <c r="F1276" i="12" s="1"/>
  <c r="F1385" i="12"/>
  <c r="F1378" i="12"/>
  <c r="F1415" i="12"/>
  <c r="F1402" i="12"/>
  <c r="F1434" i="12"/>
  <c r="F1177" i="12"/>
  <c r="F1280" i="12" s="1"/>
  <c r="F1209" i="12"/>
  <c r="F1312" i="12" s="1"/>
  <c r="F1765" i="12"/>
  <c r="F1788" i="12"/>
  <c r="F1172" i="12"/>
  <c r="F1275" i="12" s="1"/>
  <c r="F1208" i="12"/>
  <c r="F1311" i="12" s="1"/>
  <c r="F1801" i="12"/>
  <c r="F1817" i="12"/>
  <c r="F1833" i="12"/>
  <c r="F1360" i="12"/>
  <c r="F1425" i="12"/>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38" i="1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3" i="12"/>
  <c r="F1566" i="12" s="1"/>
  <c r="F1461" i="12"/>
  <c r="F1564" i="12" s="1"/>
  <c r="F1459" i="12"/>
  <c r="F1562" i="12" s="1"/>
  <c r="F1457" i="12"/>
  <c r="F1560" i="12" s="1"/>
  <c r="F1455" i="12"/>
  <c r="F1558" i="12" s="1"/>
  <c r="F1450" i="12"/>
  <c r="F1553" i="12" s="1"/>
  <c r="F1843" i="12"/>
  <c r="F1764" i="12"/>
  <c r="F1189" i="12"/>
  <c r="F1292" i="12" s="1"/>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78" i="12"/>
  <c r="F1581" i="12" s="1"/>
  <c r="F1470" i="12"/>
  <c r="F1573" i="12" s="1"/>
  <c r="F1468" i="12"/>
  <c r="F1571" i="12" s="1"/>
  <c r="F1464" i="12"/>
  <c r="F1567" i="12" s="1"/>
  <c r="F1462" i="12"/>
  <c r="F1565" i="12" s="1"/>
  <c r="F1460" i="12"/>
  <c r="F1563" i="12" s="1"/>
  <c r="F1458" i="12"/>
  <c r="F1561" i="12" s="1"/>
  <c r="F1456" i="12"/>
  <c r="F1559" i="12" s="1"/>
  <c r="F1454" i="12"/>
  <c r="F1557" i="12" s="1"/>
  <c r="F1449" i="12"/>
  <c r="F1552" i="12" s="1"/>
  <c r="F1778" i="12"/>
  <c r="F1422" i="12"/>
  <c r="F1199" i="12"/>
  <c r="F1302" i="12" s="1"/>
  <c r="F1358" i="12"/>
  <c r="F1148" i="12"/>
  <c r="F1251" i="12" s="1"/>
  <c r="F1155" i="12"/>
  <c r="F1258" i="12" s="1"/>
  <c r="F1404" i="12"/>
  <c r="F1810" i="12"/>
  <c r="F1429" i="12"/>
  <c r="F1384" i="12"/>
  <c r="F1794" i="12"/>
  <c r="F1827" i="12"/>
  <c r="F1160" i="12"/>
  <c r="F1263" i="12" s="1"/>
  <c r="F1842" i="12"/>
  <c r="F1781" i="12"/>
  <c r="F1783" i="12"/>
  <c r="F1165" i="12"/>
  <c r="F1268" i="12" s="1"/>
  <c r="F1371" i="12"/>
  <c r="F1369" i="12"/>
  <c r="F1370" i="12"/>
  <c r="F1473" i="12"/>
  <c r="F1576" i="12" s="1"/>
  <c r="F1762" i="12"/>
  <c r="F1144" i="12"/>
  <c r="F1247" i="12" s="1"/>
  <c r="F1453" i="12"/>
  <c r="F1556" i="12" s="1"/>
  <c r="F1350" i="12"/>
  <c r="AI77" i="11"/>
  <c r="AI81" i="11"/>
  <c r="AI74" i="11"/>
  <c r="B66" i="16"/>
  <c r="B69" i="16"/>
  <c r="B53" i="16"/>
  <c r="B59" i="16"/>
  <c r="B61" i="16"/>
  <c r="B68" i="16"/>
  <c r="B58" i="16"/>
  <c r="B52" i="16"/>
  <c r="B65" i="16"/>
  <c r="B60" i="16"/>
  <c r="B55" i="16"/>
  <c r="B50" i="16"/>
  <c r="B51" i="16"/>
  <c r="B64" i="16"/>
  <c r="B56" i="16"/>
  <c r="B63" i="16"/>
  <c r="B67" i="16"/>
  <c r="B54" i="16"/>
  <c r="B57" i="16"/>
  <c r="B62" i="16"/>
  <c r="L724" i="12"/>
  <c r="L45" i="11" s="1"/>
  <c r="L938" i="12" s="1"/>
  <c r="L39" i="11"/>
  <c r="E724" i="12"/>
  <c r="E45" i="11" s="1"/>
  <c r="E924" i="12" s="1"/>
  <c r="E39" i="11"/>
  <c r="H730" i="12"/>
  <c r="H45" i="11" s="1"/>
  <c r="H948" i="12" s="1"/>
  <c r="H39" i="11"/>
  <c r="I731" i="12"/>
  <c r="I45" i="11" s="1"/>
  <c r="I966" i="12" s="1"/>
  <c r="I39" i="11"/>
  <c r="E1443" i="12"/>
  <c r="E1546" i="12" s="1"/>
  <c r="K736" i="12"/>
  <c r="K45" i="11" s="1"/>
  <c r="K945" i="12" s="1"/>
  <c r="K39" i="11"/>
  <c r="G732" i="12"/>
  <c r="G45" i="11" s="1"/>
  <c r="G943" i="12" s="1"/>
  <c r="G39" i="11"/>
  <c r="F715" i="12"/>
  <c r="F45" i="11" s="1"/>
  <c r="F39" i="11"/>
  <c r="J407" i="12"/>
  <c r="J406" i="12"/>
  <c r="W454" i="11"/>
  <c r="F1138" i="12"/>
  <c r="F1241" i="12" s="1"/>
  <c r="F1447" i="12"/>
  <c r="F1550" i="12" s="1"/>
  <c r="F1448" i="12"/>
  <c r="F1551" i="12" s="1"/>
  <c r="F1139" i="12"/>
  <c r="F1242" i="12" s="1"/>
  <c r="F1130" i="12"/>
  <c r="F1233" i="12" s="1"/>
  <c r="F1439" i="12"/>
  <c r="F1542" i="12" s="1"/>
  <c r="F1444" i="12"/>
  <c r="F1547" i="12" s="1"/>
  <c r="F1135" i="12"/>
  <c r="F1238" i="12" s="1"/>
  <c r="F1137" i="12"/>
  <c r="F1240" i="12" s="1"/>
  <c r="F1446" i="12"/>
  <c r="F1549" i="12" s="1"/>
  <c r="F1134" i="12"/>
  <c r="F1237" i="12" s="1"/>
  <c r="F1443" i="12"/>
  <c r="F1546" i="12" s="1"/>
  <c r="F1445" i="12"/>
  <c r="F1548" i="12" s="1"/>
  <c r="F1136" i="12"/>
  <c r="F1239" i="12" s="1"/>
  <c r="F1132" i="12"/>
  <c r="F1235" i="12" s="1"/>
  <c r="F1441" i="12"/>
  <c r="F1544" i="12" s="1"/>
  <c r="B975" i="12" l="1"/>
  <c r="R975" i="12"/>
  <c r="H55" i="15" s="1"/>
  <c r="C975" i="12"/>
  <c r="U975" i="12"/>
  <c r="F54" i="15"/>
  <c r="F45" i="15"/>
  <c r="B965" i="12"/>
  <c r="R965" i="12"/>
  <c r="H45" i="15" s="1"/>
  <c r="F957" i="12"/>
  <c r="F965" i="12"/>
  <c r="D965" i="12"/>
  <c r="S953" i="12"/>
  <c r="P949" i="12"/>
  <c r="O948" i="12"/>
  <c r="P947" i="12"/>
  <c r="O946" i="12"/>
  <c r="U943" i="12"/>
  <c r="S966" i="12"/>
  <c r="S954" i="12"/>
  <c r="U958" i="12"/>
  <c r="O962" i="12"/>
  <c r="P964" i="12"/>
  <c r="P961" i="12"/>
  <c r="J936" i="12"/>
  <c r="G936" i="12"/>
  <c r="R936" i="12"/>
  <c r="Q936" i="12"/>
  <c r="O936" i="12"/>
  <c r="N933" i="12"/>
  <c r="N932" i="12"/>
  <c r="Q964" i="12"/>
  <c r="N957" i="12"/>
  <c r="N942" i="12"/>
  <c r="R932" i="12"/>
  <c r="J932" i="12"/>
  <c r="I932" i="12"/>
  <c r="G932" i="12"/>
  <c r="P933" i="12"/>
  <c r="Q959" i="12"/>
  <c r="Q960" i="12"/>
  <c r="N952" i="12"/>
  <c r="N959" i="12"/>
  <c r="N958" i="12"/>
  <c r="J940" i="12"/>
  <c r="L93" i="11"/>
  <c r="M960" i="12"/>
  <c r="M959" i="12"/>
  <c r="M953" i="12"/>
  <c r="M952" i="12"/>
  <c r="K966" i="12"/>
  <c r="I940" i="12"/>
  <c r="I939" i="12"/>
  <c r="I933" i="12"/>
  <c r="L958" i="12"/>
  <c r="S958" i="12"/>
  <c r="J958" i="12"/>
  <c r="K957" i="12"/>
  <c r="J957" i="12"/>
  <c r="P848" i="12"/>
  <c r="N955" i="12"/>
  <c r="N954" i="12"/>
  <c r="O951" i="12"/>
  <c r="O943" i="12"/>
  <c r="O939" i="12"/>
  <c r="T960" i="12"/>
  <c r="T959" i="12"/>
  <c r="S943" i="12"/>
  <c r="N938" i="12"/>
  <c r="N953" i="12"/>
  <c r="M966" i="12"/>
  <c r="N972" i="12"/>
  <c r="T973" i="12"/>
  <c r="M939" i="12"/>
  <c r="M938" i="12"/>
  <c r="L952" i="12"/>
  <c r="L943" i="12"/>
  <c r="J933" i="12"/>
  <c r="M97" i="11"/>
  <c r="O92" i="11"/>
  <c r="O101" i="11"/>
  <c r="G961" i="12"/>
  <c r="B951" i="12"/>
  <c r="B942" i="12"/>
  <c r="T941" i="12"/>
  <c r="B945" i="12"/>
  <c r="P874" i="12"/>
  <c r="C935" i="12"/>
  <c r="G954" i="12"/>
  <c r="S98" i="11"/>
  <c r="P100" i="11"/>
  <c r="Q91" i="11"/>
  <c r="S94" i="11"/>
  <c r="G92" i="11"/>
  <c r="Q103" i="11"/>
  <c r="S102" i="11"/>
  <c r="Q97" i="11"/>
  <c r="Q957" i="12"/>
  <c r="P842" i="12"/>
  <c r="P914" i="12"/>
  <c r="P822" i="12"/>
  <c r="P888" i="12"/>
  <c r="P869" i="12"/>
  <c r="P829" i="12"/>
  <c r="D104" i="11"/>
  <c r="P823" i="12"/>
  <c r="P904" i="12"/>
  <c r="P906" i="12"/>
  <c r="P881" i="12"/>
  <c r="P839" i="12"/>
  <c r="P956" i="12"/>
  <c r="E956" i="12"/>
  <c r="J935" i="12"/>
  <c r="O935" i="12"/>
  <c r="O96" i="11"/>
  <c r="S90" i="11"/>
  <c r="T91" i="11"/>
  <c r="U95" i="11"/>
  <c r="K109" i="11"/>
  <c r="Q95" i="11"/>
  <c r="Q105" i="11"/>
  <c r="Q113" i="11" s="1"/>
  <c r="M109" i="11"/>
  <c r="Q99" i="11"/>
  <c r="T98" i="11"/>
  <c r="U105" i="11"/>
  <c r="R95" i="11"/>
  <c r="K103" i="11"/>
  <c r="E101" i="11"/>
  <c r="N97" i="11"/>
  <c r="L95" i="11"/>
  <c r="Q101" i="11"/>
  <c r="P104" i="11"/>
  <c r="P113" i="11" s="1"/>
  <c r="E107" i="11"/>
  <c r="Q92" i="11"/>
  <c r="L106" i="11"/>
  <c r="F106" i="11"/>
  <c r="L98" i="11"/>
  <c r="M93" i="11"/>
  <c r="G935" i="12"/>
  <c r="R935" i="12"/>
  <c r="O107" i="11"/>
  <c r="S974" i="12"/>
  <c r="O109" i="11"/>
  <c r="O108" i="11"/>
  <c r="O100" i="11"/>
  <c r="S97" i="11"/>
  <c r="H100" i="11"/>
  <c r="U91" i="11"/>
  <c r="S99" i="11"/>
  <c r="M95" i="11"/>
  <c r="U107" i="11"/>
  <c r="M105" i="11"/>
  <c r="M99" i="11"/>
  <c r="S105" i="11"/>
  <c r="U93" i="11"/>
  <c r="U101" i="11"/>
  <c r="Q974" i="12"/>
  <c r="G105" i="11"/>
  <c r="S106" i="11"/>
  <c r="F100" i="11"/>
  <c r="M101" i="11"/>
  <c r="M113" i="11" s="1"/>
  <c r="O102" i="11"/>
  <c r="J102" i="11"/>
  <c r="U97" i="11"/>
  <c r="T93" i="11"/>
  <c r="C101" i="11"/>
  <c r="R974" i="12"/>
  <c r="H108" i="11"/>
  <c r="N101" i="11"/>
  <c r="S96" i="11"/>
  <c r="O93" i="11"/>
  <c r="B109" i="11"/>
  <c r="M91" i="11"/>
  <c r="E109" i="11"/>
  <c r="H104" i="11"/>
  <c r="R107" i="11"/>
  <c r="C109" i="11"/>
  <c r="G974" i="12"/>
  <c r="M108" i="11"/>
  <c r="Q94" i="11"/>
  <c r="S104" i="11"/>
  <c r="F35" i="15"/>
  <c r="F34" i="15"/>
  <c r="Q958" i="12"/>
  <c r="R958" i="12"/>
  <c r="S100" i="11"/>
  <c r="T102" i="11"/>
  <c r="T958" i="12"/>
  <c r="L94" i="11"/>
  <c r="T957" i="12"/>
  <c r="R957" i="12"/>
  <c r="G957" i="12"/>
  <c r="R955" i="12"/>
  <c r="H35" i="15" s="1"/>
  <c r="E955" i="12"/>
  <c r="M96" i="11"/>
  <c r="T100" i="11"/>
  <c r="E954" i="12"/>
  <c r="R954" i="12"/>
  <c r="H34" i="15" s="1"/>
  <c r="R97" i="11"/>
  <c r="D101" i="11"/>
  <c r="P101" i="11"/>
  <c r="E108" i="11"/>
  <c r="R106" i="11"/>
  <c r="R113" i="11" s="1"/>
  <c r="H106" i="11"/>
  <c r="G104" i="11"/>
  <c r="R108" i="11"/>
  <c r="P90" i="11"/>
  <c r="O94" i="11"/>
  <c r="F104" i="11"/>
  <c r="T108" i="11"/>
  <c r="T113" i="11" s="1"/>
  <c r="B103" i="11"/>
  <c r="L104" i="11"/>
  <c r="C105" i="11"/>
  <c r="D106" i="11"/>
  <c r="R104" i="11"/>
  <c r="L91" i="11"/>
  <c r="N91" i="11"/>
  <c r="P105" i="11"/>
  <c r="R96" i="11"/>
  <c r="S93" i="11"/>
  <c r="G101" i="11"/>
  <c r="J105" i="11"/>
  <c r="J92" i="11"/>
  <c r="J100" i="11"/>
  <c r="K91" i="11"/>
  <c r="U100" i="11"/>
  <c r="T99" i="11"/>
  <c r="B96" i="11"/>
  <c r="N94" i="11"/>
  <c r="G90" i="11"/>
  <c r="M90" i="11"/>
  <c r="D102" i="11"/>
  <c r="G108" i="11"/>
  <c r="K95" i="11"/>
  <c r="G99" i="11"/>
  <c r="E102" i="11"/>
  <c r="B101" i="11"/>
  <c r="C92" i="11"/>
  <c r="H105" i="11"/>
  <c r="P99" i="11"/>
  <c r="K98" i="11"/>
  <c r="F107" i="11"/>
  <c r="N90" i="11"/>
  <c r="U108" i="11"/>
  <c r="O99" i="11"/>
  <c r="H93" i="11"/>
  <c r="R92" i="11"/>
  <c r="O103" i="11"/>
  <c r="O113" i="11" s="1"/>
  <c r="P92" i="11"/>
  <c r="G109" i="11"/>
  <c r="S95" i="11"/>
  <c r="M102" i="11"/>
  <c r="N109" i="11"/>
  <c r="K102" i="11"/>
  <c r="G100" i="11"/>
  <c r="N102" i="11"/>
  <c r="N113" i="11" s="1"/>
  <c r="R102" i="11"/>
  <c r="P95" i="11"/>
  <c r="Q102" i="11"/>
  <c r="Q104" i="11"/>
  <c r="J104" i="11"/>
  <c r="P93" i="11"/>
  <c r="B108" i="11"/>
  <c r="K106" i="11"/>
  <c r="I95" i="11"/>
  <c r="O106" i="11"/>
  <c r="T107" i="11"/>
  <c r="G93" i="11"/>
  <c r="E95" i="11"/>
  <c r="H98" i="11"/>
  <c r="M94" i="11"/>
  <c r="B90" i="11"/>
  <c r="B113" i="11" s="1"/>
  <c r="B1696" i="12" s="1" a="1"/>
  <c r="B1696" i="12" s="1"/>
  <c r="U106" i="11"/>
  <c r="J93" i="11"/>
  <c r="K92" i="11"/>
  <c r="T92" i="11"/>
  <c r="N93" i="11"/>
  <c r="F93" i="11"/>
  <c r="S107" i="11"/>
  <c r="S113" i="11" s="1"/>
  <c r="R90" i="11"/>
  <c r="T97" i="11"/>
  <c r="R94" i="11"/>
  <c r="H103" i="11"/>
  <c r="U109" i="11"/>
  <c r="U113" i="11" s="1"/>
  <c r="J96" i="11"/>
  <c r="T101" i="11"/>
  <c r="L92" i="11"/>
  <c r="E90" i="11"/>
  <c r="R93" i="11"/>
  <c r="H107" i="11"/>
  <c r="D107" i="11"/>
  <c r="J91" i="11"/>
  <c r="C102" i="11"/>
  <c r="E92" i="11"/>
  <c r="R98" i="11"/>
  <c r="P98" i="11"/>
  <c r="N98" i="11"/>
  <c r="H90" i="11"/>
  <c r="C91" i="11"/>
  <c r="C113" i="11" s="1"/>
  <c r="O105" i="11"/>
  <c r="J103" i="11"/>
  <c r="Q100" i="11"/>
  <c r="S91" i="11"/>
  <c r="C93" i="11"/>
  <c r="C100" i="11"/>
  <c r="P103" i="11"/>
  <c r="L100" i="11"/>
  <c r="L113" i="11" s="1"/>
  <c r="J101" i="11"/>
  <c r="K107" i="11"/>
  <c r="T106" i="11"/>
  <c r="N100" i="11"/>
  <c r="I102" i="11"/>
  <c r="K90" i="11"/>
  <c r="I92" i="11"/>
  <c r="J90" i="11"/>
  <c r="R103" i="11"/>
  <c r="D93" i="11"/>
  <c r="C96" i="11"/>
  <c r="Q93" i="11"/>
  <c r="I97" i="11"/>
  <c r="I113" i="11" s="1"/>
  <c r="L96" i="11"/>
  <c r="D98" i="11"/>
  <c r="B105" i="11"/>
  <c r="I91" i="11"/>
  <c r="U94" i="11"/>
  <c r="D95" i="11"/>
  <c r="F108" i="11"/>
  <c r="E100" i="11"/>
  <c r="U104" i="11"/>
  <c r="W465" i="11"/>
  <c r="B465" i="11" s="1"/>
  <c r="B94" i="11"/>
  <c r="F102" i="11"/>
  <c r="G94" i="11"/>
  <c r="F109" i="11"/>
  <c r="F961" i="12"/>
  <c r="I101" i="11"/>
  <c r="H97" i="11"/>
  <c r="I956" i="12"/>
  <c r="B97" i="11"/>
  <c r="I973" i="12"/>
  <c r="I90" i="11"/>
  <c r="I972" i="12"/>
  <c r="I971" i="12"/>
  <c r="K97" i="11"/>
  <c r="L97" i="11"/>
  <c r="I93" i="11"/>
  <c r="C108" i="11"/>
  <c r="N107" i="11"/>
  <c r="C98" i="11"/>
  <c r="B95" i="11"/>
  <c r="F101" i="11"/>
  <c r="G107" i="11"/>
  <c r="E106" i="11"/>
  <c r="B106" i="11"/>
  <c r="L90" i="11"/>
  <c r="I109" i="11"/>
  <c r="B99" i="11"/>
  <c r="D96" i="11"/>
  <c r="S103" i="11"/>
  <c r="G98" i="11"/>
  <c r="U99" i="11"/>
  <c r="K94" i="11"/>
  <c r="G106" i="11"/>
  <c r="E91" i="11"/>
  <c r="I107" i="11"/>
  <c r="R99" i="11"/>
  <c r="H99" i="11"/>
  <c r="J108" i="11"/>
  <c r="D90" i="11"/>
  <c r="I108" i="11"/>
  <c r="P96" i="11"/>
  <c r="I98" i="11"/>
  <c r="O97" i="11"/>
  <c r="S92" i="11"/>
  <c r="M100" i="11"/>
  <c r="P94" i="11"/>
  <c r="T105" i="11"/>
  <c r="I94" i="11"/>
  <c r="Q96" i="11"/>
  <c r="T90" i="11"/>
  <c r="C104" i="11"/>
  <c r="R91" i="11"/>
  <c r="O104" i="11"/>
  <c r="L105" i="11"/>
  <c r="O91" i="11"/>
  <c r="U90" i="11"/>
  <c r="Q90" i="11"/>
  <c r="K101" i="11"/>
  <c r="I106" i="11"/>
  <c r="N92" i="11"/>
  <c r="P102" i="11"/>
  <c r="D105" i="11"/>
  <c r="K104" i="11"/>
  <c r="S101" i="11"/>
  <c r="U92" i="11"/>
  <c r="C95" i="11"/>
  <c r="H109" i="11"/>
  <c r="E96" i="11"/>
  <c r="L107" i="11"/>
  <c r="M92" i="11"/>
  <c r="J107" i="11"/>
  <c r="T96" i="11"/>
  <c r="L99" i="11"/>
  <c r="G91" i="11"/>
  <c r="I103" i="11"/>
  <c r="C90" i="11"/>
  <c r="K93" i="11"/>
  <c r="F91" i="11"/>
  <c r="J97" i="11"/>
  <c r="E98" i="11"/>
  <c r="G95" i="11"/>
  <c r="G113" i="11" s="1"/>
  <c r="F90" i="11"/>
  <c r="T103" i="11"/>
  <c r="E104" i="11"/>
  <c r="H95" i="11"/>
  <c r="D103" i="11"/>
  <c r="G103" i="11"/>
  <c r="O90" i="11"/>
  <c r="N96" i="11"/>
  <c r="T95" i="11"/>
  <c r="H102" i="11"/>
  <c r="E94" i="11"/>
  <c r="N95" i="11"/>
  <c r="U103" i="11"/>
  <c r="U98" i="11"/>
  <c r="H96" i="11"/>
  <c r="H113" i="11" s="1"/>
  <c r="H1645" i="12" s="1" a="1"/>
  <c r="H1645" i="12" s="1"/>
  <c r="H1748" i="12" s="1"/>
  <c r="I105" i="11"/>
  <c r="F94" i="11"/>
  <c r="F113" i="11" s="1"/>
  <c r="N99" i="11"/>
  <c r="R100" i="11"/>
  <c r="E93" i="11"/>
  <c r="E113" i="11" s="1"/>
  <c r="E1653" i="12" s="1" a="1"/>
  <c r="E1653" i="12" s="1"/>
  <c r="E1756" i="12" s="1"/>
  <c r="D91" i="11"/>
  <c r="D94" i="11"/>
  <c r="J106" i="11"/>
  <c r="Q109" i="11"/>
  <c r="B107" i="11"/>
  <c r="I99" i="11"/>
  <c r="L103" i="11"/>
  <c r="P109" i="11"/>
  <c r="U102" i="11"/>
  <c r="K99" i="11"/>
  <c r="K113" i="11" s="1"/>
  <c r="S109" i="11"/>
  <c r="B92" i="11"/>
  <c r="T104" i="11"/>
  <c r="O95" i="11"/>
  <c r="J94" i="11"/>
  <c r="I100" i="11"/>
  <c r="I96" i="11"/>
  <c r="K96" i="11"/>
  <c r="J98" i="11"/>
  <c r="J113" i="11" s="1"/>
  <c r="E105" i="11"/>
  <c r="B98" i="11"/>
  <c r="P97" i="11"/>
  <c r="F92" i="11"/>
  <c r="F103" i="11"/>
  <c r="D100" i="11"/>
  <c r="J95" i="11"/>
  <c r="K105" i="11"/>
  <c r="C99" i="11"/>
  <c r="B102" i="11"/>
  <c r="U96" i="11"/>
  <c r="H94" i="11"/>
  <c r="M98" i="11"/>
  <c r="H91" i="11"/>
  <c r="R101" i="11"/>
  <c r="T94" i="11"/>
  <c r="Q98" i="11"/>
  <c r="N103" i="11"/>
  <c r="P91" i="11"/>
  <c r="O98" i="11"/>
  <c r="R105" i="11"/>
  <c r="C107" i="11"/>
  <c r="D92" i="11"/>
  <c r="D113" i="11" s="1"/>
  <c r="M104" i="11"/>
  <c r="H92" i="11"/>
  <c r="E103" i="11"/>
  <c r="E1646" i="12" a="1"/>
  <c r="E1646" i="12" s="1"/>
  <c r="J99" i="11"/>
  <c r="C94" i="11"/>
  <c r="L102" i="11"/>
  <c r="G102" i="11"/>
  <c r="C106" i="11"/>
  <c r="C97" i="11"/>
  <c r="B93" i="11"/>
  <c r="N106" i="11"/>
  <c r="H101" i="11"/>
  <c r="R109" i="11"/>
  <c r="B100" i="11"/>
  <c r="D108" i="11"/>
  <c r="G96" i="11"/>
  <c r="N105" i="11"/>
  <c r="Q106" i="11"/>
  <c r="K100" i="11"/>
  <c r="L108" i="11"/>
  <c r="D97" i="11"/>
  <c r="P108" i="11"/>
  <c r="E99" i="11"/>
  <c r="N104" i="11"/>
  <c r="K108" i="11"/>
  <c r="S108" i="11"/>
  <c r="C103" i="11"/>
  <c r="F97" i="11"/>
  <c r="P107" i="11"/>
  <c r="J109" i="11"/>
  <c r="E97" i="11"/>
  <c r="N108" i="11"/>
  <c r="I104" i="11"/>
  <c r="F99" i="11"/>
  <c r="M106" i="11"/>
  <c r="Q108" i="11"/>
  <c r="D109" i="11"/>
  <c r="Q107" i="11"/>
  <c r="B104" i="11"/>
  <c r="M103" i="11"/>
  <c r="P106" i="11"/>
  <c r="F98" i="11"/>
  <c r="F96" i="11"/>
  <c r="D99" i="11"/>
  <c r="L101" i="11"/>
  <c r="M107" i="11"/>
  <c r="F95" i="11"/>
  <c r="F105" i="11"/>
  <c r="L109" i="11"/>
  <c r="T109" i="11"/>
  <c r="B91" i="11"/>
  <c r="G97" i="11"/>
  <c r="C945" i="12"/>
  <c r="AK28" i="3"/>
  <c r="AK27" i="3"/>
  <c r="AK26" i="3" s="1"/>
  <c r="AK24" i="3"/>
  <c r="AK29" i="3"/>
  <c r="AC28" i="3"/>
  <c r="AC31" i="3"/>
  <c r="AC33" i="3"/>
  <c r="AC29" i="3"/>
  <c r="AK33" i="3"/>
  <c r="AC27" i="3"/>
  <c r="AC26" i="3" s="1"/>
  <c r="AK30" i="3"/>
  <c r="AC30" i="3"/>
  <c r="AK31" i="3"/>
  <c r="AC32" i="3"/>
  <c r="AK25" i="3"/>
  <c r="AC25" i="3"/>
  <c r="P1131" i="12"/>
  <c r="P1234" i="12" s="1"/>
  <c r="E1440" i="12"/>
  <c r="E1543" i="12" s="1"/>
  <c r="R925" i="12"/>
  <c r="P1440" i="12"/>
  <c r="P1543" i="12" s="1"/>
  <c r="P1646" i="12" a="1"/>
  <c r="P1646" i="12" s="1"/>
  <c r="P1749" i="12" s="1"/>
  <c r="E925" i="12"/>
  <c r="E1337" i="12" s="1"/>
  <c r="P925" i="12"/>
  <c r="P1337" i="12" s="1"/>
  <c r="F52" i="15"/>
  <c r="F53" i="15"/>
  <c r="U973" i="12"/>
  <c r="R973" i="12"/>
  <c r="H53" i="15" s="1"/>
  <c r="R972" i="12"/>
  <c r="H52" i="15" s="1"/>
  <c r="R915" i="12"/>
  <c r="F46" i="15"/>
  <c r="F51" i="15"/>
  <c r="F30" i="15"/>
  <c r="F22" i="15"/>
  <c r="F20" i="15"/>
  <c r="F31" i="15"/>
  <c r="F43" i="15"/>
  <c r="F40" i="15"/>
  <c r="F21" i="15"/>
  <c r="F32" i="15"/>
  <c r="F33" i="15"/>
  <c r="F29" i="15"/>
  <c r="F25" i="15"/>
  <c r="F41" i="15"/>
  <c r="F26" i="15"/>
  <c r="F44" i="15"/>
  <c r="R971" i="12"/>
  <c r="H51" i="15" s="1"/>
  <c r="B966" i="12"/>
  <c r="J953" i="12"/>
  <c r="G953" i="12"/>
  <c r="R953" i="12"/>
  <c r="H33" i="15" s="1"/>
  <c r="O953" i="12"/>
  <c r="E953" i="12"/>
  <c r="J952" i="12"/>
  <c r="Q952" i="12"/>
  <c r="G952" i="12"/>
  <c r="R952" i="12"/>
  <c r="T952" i="12"/>
  <c r="R951" i="12"/>
  <c r="J951" i="12"/>
  <c r="N951" i="12"/>
  <c r="D951" i="12"/>
  <c r="F951" i="12"/>
  <c r="F950" i="12"/>
  <c r="J950" i="12"/>
  <c r="R950" i="12"/>
  <c r="H30" i="15" s="1"/>
  <c r="M949" i="12"/>
  <c r="R949" i="12"/>
  <c r="H29" i="15" s="1"/>
  <c r="J949" i="12"/>
  <c r="H949" i="12"/>
  <c r="M948" i="12"/>
  <c r="J948" i="12"/>
  <c r="R948" i="12"/>
  <c r="M947" i="12"/>
  <c r="J947" i="12"/>
  <c r="H925" i="12"/>
  <c r="H947" i="12"/>
  <c r="S430" i="12"/>
  <c r="R947" i="12"/>
  <c r="H946" i="12"/>
  <c r="R946" i="12"/>
  <c r="H26" i="15" s="1"/>
  <c r="J946" i="12"/>
  <c r="J945" i="12"/>
  <c r="E945" i="12"/>
  <c r="L945" i="12"/>
  <c r="R945" i="12"/>
  <c r="L944" i="12"/>
  <c r="G1355" i="12"/>
  <c r="R944" i="12"/>
  <c r="G1458" i="12"/>
  <c r="G1561" i="12" s="1"/>
  <c r="Q943" i="12"/>
  <c r="T942" i="12"/>
  <c r="T943" i="12"/>
  <c r="J943" i="12"/>
  <c r="R943" i="12"/>
  <c r="K943" i="12"/>
  <c r="G960" i="12"/>
  <c r="G942" i="12"/>
  <c r="J942" i="12"/>
  <c r="K942" i="12"/>
  <c r="R942" i="12"/>
  <c r="H22" i="15" s="1"/>
  <c r="R941" i="12"/>
  <c r="H21" i="15" s="1"/>
  <c r="T940" i="12"/>
  <c r="R940" i="12"/>
  <c r="H20" i="15" s="1"/>
  <c r="G940" i="12"/>
  <c r="Q939" i="12"/>
  <c r="R939" i="12"/>
  <c r="S939" i="12"/>
  <c r="K938" i="12"/>
  <c r="S938" i="12"/>
  <c r="U972" i="12"/>
  <c r="U971" i="12"/>
  <c r="R924" i="12"/>
  <c r="R956" i="12"/>
  <c r="H36" i="15" s="1"/>
  <c r="F19" i="15"/>
  <c r="F36" i="15"/>
  <c r="R959" i="12"/>
  <c r="D959" i="12"/>
  <c r="R962" i="12"/>
  <c r="R964" i="12"/>
  <c r="H44" i="15" s="1"/>
  <c r="H964" i="12"/>
  <c r="R963" i="12"/>
  <c r="H43" i="15" s="1"/>
  <c r="H963" i="12"/>
  <c r="P871" i="12"/>
  <c r="P896" i="12"/>
  <c r="P886" i="12"/>
  <c r="P834" i="12"/>
  <c r="P866" i="12"/>
  <c r="P894" i="12"/>
  <c r="P859" i="12"/>
  <c r="P840" i="12"/>
  <c r="P830" i="12"/>
  <c r="P850" i="12"/>
  <c r="P919" i="12"/>
  <c r="P912" i="12"/>
  <c r="P825" i="12"/>
  <c r="P826" i="12"/>
  <c r="P890" i="12"/>
  <c r="P870" i="12"/>
  <c r="P918" i="12"/>
  <c r="P899" i="12"/>
  <c r="P889" i="12"/>
  <c r="P911" i="12"/>
  <c r="P847" i="12"/>
  <c r="P908" i="12"/>
  <c r="P891" i="12"/>
  <c r="P892" i="12"/>
  <c r="P828" i="12"/>
  <c r="P843" i="12"/>
  <c r="P898" i="12"/>
  <c r="P865" i="12"/>
  <c r="P878" i="12"/>
  <c r="P864" i="12"/>
  <c r="P862" i="12"/>
  <c r="P884" i="12"/>
  <c r="P845" i="12"/>
  <c r="P897" i="12"/>
  <c r="P832" i="12"/>
  <c r="P873" i="12"/>
  <c r="P909" i="12"/>
  <c r="P846" i="12"/>
  <c r="P907" i="12"/>
  <c r="P831" i="12"/>
  <c r="P836" i="12"/>
  <c r="P900" i="12"/>
  <c r="P863" i="12"/>
  <c r="P901" i="12"/>
  <c r="P877" i="12"/>
  <c r="P915" i="12"/>
  <c r="P867" i="12"/>
  <c r="P903" i="12"/>
  <c r="P860" i="12"/>
  <c r="P857" i="12"/>
  <c r="P844" i="12"/>
  <c r="P893" i="12"/>
  <c r="P880" i="12"/>
  <c r="P852" i="12"/>
  <c r="P872" i="12"/>
  <c r="P841" i="12"/>
  <c r="P835" i="12"/>
  <c r="P882" i="12"/>
  <c r="P838" i="12"/>
  <c r="P858" i="12"/>
  <c r="P833" i="12"/>
  <c r="P916" i="12"/>
  <c r="P853" i="12"/>
  <c r="P868" i="12"/>
  <c r="P885" i="12"/>
  <c r="P856" i="12"/>
  <c r="P855" i="12"/>
  <c r="P917" i="12"/>
  <c r="P905" i="12"/>
  <c r="P861" i="12"/>
  <c r="P849" i="12"/>
  <c r="P875" i="12"/>
  <c r="P902" i="12"/>
  <c r="P824" i="12"/>
  <c r="P1442" i="12" s="1"/>
  <c r="P1545" i="12" s="1"/>
  <c r="P910" i="12"/>
  <c r="P851" i="12"/>
  <c r="P854" i="12"/>
  <c r="P879" i="12"/>
  <c r="P887" i="12"/>
  <c r="P837" i="12"/>
  <c r="P895" i="12"/>
  <c r="P913" i="12"/>
  <c r="P876" i="12"/>
  <c r="P821" i="12"/>
  <c r="P1336" i="12" s="1"/>
  <c r="P883" i="12"/>
  <c r="P920" i="12"/>
  <c r="R966" i="12"/>
  <c r="G966" i="12"/>
  <c r="Q966" i="12"/>
  <c r="R933" i="12"/>
  <c r="G933" i="12"/>
  <c r="R927" i="12"/>
  <c r="P927" i="12"/>
  <c r="R960" i="12"/>
  <c r="H40" i="15" s="1"/>
  <c r="R961" i="12"/>
  <c r="H41" i="15" s="1"/>
  <c r="H961" i="12"/>
  <c r="F960" i="12"/>
  <c r="H942" i="12"/>
  <c r="I942" i="12"/>
  <c r="L942" i="12"/>
  <c r="L941" i="12"/>
  <c r="H941" i="12"/>
  <c r="S886" i="12"/>
  <c r="K940" i="12"/>
  <c r="H940" i="12"/>
  <c r="L926" i="12"/>
  <c r="L927" i="12"/>
  <c r="L928" i="12"/>
  <c r="L929" i="12"/>
  <c r="L932" i="12"/>
  <c r="L933" i="12"/>
  <c r="L936" i="12"/>
  <c r="L937" i="12"/>
  <c r="K939" i="12"/>
  <c r="K935" i="12"/>
  <c r="K934" i="12"/>
  <c r="K930" i="12"/>
  <c r="K931" i="12"/>
  <c r="K925" i="12"/>
  <c r="K924" i="12"/>
  <c r="J927" i="12"/>
  <c r="J926" i="12"/>
  <c r="G453" i="12"/>
  <c r="K418" i="12"/>
  <c r="J939" i="12"/>
  <c r="J938" i="12"/>
  <c r="J944" i="12"/>
  <c r="J928" i="12"/>
  <c r="J925" i="12"/>
  <c r="J924" i="12"/>
  <c r="D9" i="15"/>
  <c r="K436" i="12"/>
  <c r="K422" i="12"/>
  <c r="K447" i="12"/>
  <c r="K486" i="12"/>
  <c r="K416" i="12"/>
  <c r="K430" i="12"/>
  <c r="K464" i="12"/>
  <c r="K413" i="12"/>
  <c r="K438" i="12"/>
  <c r="K417" i="12"/>
  <c r="K432" i="12"/>
  <c r="K469" i="12"/>
  <c r="K478" i="12"/>
  <c r="K429" i="12"/>
  <c r="K493" i="12"/>
  <c r="K499" i="12"/>
  <c r="K421" i="12"/>
  <c r="K505" i="12"/>
  <c r="K414" i="12"/>
  <c r="K431" i="12"/>
  <c r="K476" i="12"/>
  <c r="K506" i="12"/>
  <c r="K424" i="12"/>
  <c r="K477" i="12"/>
  <c r="K412" i="12"/>
  <c r="K434" i="12"/>
  <c r="K500" i="12"/>
  <c r="K454" i="12"/>
  <c r="K444" i="12"/>
  <c r="K453" i="12"/>
  <c r="K446" i="12"/>
  <c r="K459" i="12"/>
  <c r="K451" i="12"/>
  <c r="K498" i="12"/>
  <c r="K484" i="12"/>
  <c r="K501" i="12"/>
  <c r="K485" i="12"/>
  <c r="K491" i="12"/>
  <c r="K410" i="12"/>
  <c r="K483" i="12"/>
  <c r="K448" i="12"/>
  <c r="K508" i="12"/>
  <c r="K442" i="12"/>
  <c r="K465" i="12"/>
  <c r="K439" i="12"/>
  <c r="K466" i="12"/>
  <c r="K420" i="12"/>
  <c r="K475" i="12"/>
  <c r="K460" i="12"/>
  <c r="K472" i="12"/>
  <c r="K456" i="12"/>
  <c r="K411" i="12"/>
  <c r="K463" i="12"/>
  <c r="K480" i="12"/>
  <c r="K468" i="12"/>
  <c r="K445" i="12"/>
  <c r="K496" i="12"/>
  <c r="K503" i="12"/>
  <c r="K462" i="12"/>
  <c r="K482" i="12"/>
  <c r="K494" i="12"/>
  <c r="K490" i="12"/>
  <c r="K504" i="12"/>
  <c r="K457" i="12"/>
  <c r="K470" i="12"/>
  <c r="K467" i="12"/>
  <c r="K492" i="12"/>
  <c r="K449" i="12"/>
  <c r="K435" i="12"/>
  <c r="K474" i="12"/>
  <c r="K461" i="12"/>
  <c r="K502" i="12"/>
  <c r="K437" i="12"/>
  <c r="K473" i="12"/>
  <c r="K425" i="12"/>
  <c r="K479" i="12"/>
  <c r="K489" i="12"/>
  <c r="K428" i="12"/>
  <c r="K455" i="12"/>
  <c r="K419" i="12"/>
  <c r="K452" i="12"/>
  <c r="K488" i="12"/>
  <c r="K440" i="12"/>
  <c r="K426" i="12"/>
  <c r="K450" i="12"/>
  <c r="K495" i="12"/>
  <c r="K423" i="12"/>
  <c r="K427" i="12"/>
  <c r="K507" i="12"/>
  <c r="K441" i="12"/>
  <c r="K415" i="12"/>
  <c r="K481" i="12"/>
  <c r="K487" i="12"/>
  <c r="K409" i="12"/>
  <c r="K510" i="12" s="1"/>
  <c r="K433" i="12"/>
  <c r="K443" i="12"/>
  <c r="K458" i="12"/>
  <c r="K497" i="12"/>
  <c r="K471" i="12"/>
  <c r="AA82" i="15"/>
  <c r="AA35" i="15"/>
  <c r="AA77" i="15"/>
  <c r="AA29" i="15"/>
  <c r="AA76" i="15"/>
  <c r="AA58" i="15"/>
  <c r="AA4" i="15" a="1"/>
  <c r="AA83" i="15" s="1"/>
  <c r="G941" i="12"/>
  <c r="G939" i="12"/>
  <c r="AA12" i="15"/>
  <c r="AA86" i="15"/>
  <c r="AA100" i="15"/>
  <c r="AA36" i="15"/>
  <c r="AB4" i="15" a="1"/>
  <c r="AB80" i="15" s="1"/>
  <c r="AA81" i="15"/>
  <c r="AA46" i="15"/>
  <c r="AA64" i="15"/>
  <c r="AA40" i="15"/>
  <c r="AD86" i="15"/>
  <c r="AD97" i="15"/>
  <c r="AD72" i="15"/>
  <c r="AD98" i="15"/>
  <c r="AD64" i="15"/>
  <c r="AG61" i="15"/>
  <c r="AD101" i="15"/>
  <c r="AD56" i="15"/>
  <c r="AD67" i="15"/>
  <c r="AG65" i="15"/>
  <c r="AG4" i="15" a="1"/>
  <c r="AG73" i="15" s="1"/>
  <c r="AC4" i="15" a="1"/>
  <c r="AD4" i="15" a="1"/>
  <c r="AD102" i="15"/>
  <c r="AD93" i="15"/>
  <c r="AD48" i="15"/>
  <c r="AD59" i="15"/>
  <c r="AG67" i="15"/>
  <c r="AG32" i="15"/>
  <c r="AC66" i="15"/>
  <c r="AC49" i="15"/>
  <c r="AA24" i="15"/>
  <c r="AD14" i="15"/>
  <c r="AD81" i="15"/>
  <c r="AD100" i="15"/>
  <c r="AD94" i="15"/>
  <c r="AD60" i="15"/>
  <c r="AD71" i="15"/>
  <c r="AD74" i="15"/>
  <c r="AD85" i="15"/>
  <c r="AG13" i="15"/>
  <c r="AG92" i="15"/>
  <c r="AG22" i="15"/>
  <c r="AG82" i="15"/>
  <c r="AG18" i="15"/>
  <c r="AG24" i="15"/>
  <c r="AC97" i="15"/>
  <c r="AA18" i="15"/>
  <c r="AD63" i="15"/>
  <c r="AD49" i="15"/>
  <c r="AD68" i="15"/>
  <c r="AD79" i="15"/>
  <c r="AD78" i="15"/>
  <c r="AD89" i="15"/>
  <c r="AD66" i="15"/>
  <c r="AD77" i="15"/>
  <c r="AD96" i="15"/>
  <c r="AG8" i="15"/>
  <c r="AG76" i="15"/>
  <c r="AG10" i="15"/>
  <c r="AG80" i="15"/>
  <c r="AC42" i="15"/>
  <c r="N458" i="12"/>
  <c r="AA14" i="15"/>
  <c r="AD9" i="15"/>
  <c r="AD6" i="15"/>
  <c r="AD17" i="15"/>
  <c r="AD47" i="15"/>
  <c r="AD62" i="15"/>
  <c r="AD73" i="15"/>
  <c r="AD58" i="15"/>
  <c r="AD69" i="15"/>
  <c r="AD88" i="15"/>
  <c r="AD99" i="15"/>
  <c r="AG91" i="15"/>
  <c r="AG33" i="15"/>
  <c r="AG66" i="15"/>
  <c r="AG39" i="15"/>
  <c r="AC10" i="15"/>
  <c r="AC58" i="15"/>
  <c r="AD95" i="15"/>
  <c r="AD11" i="15"/>
  <c r="AD57" i="15"/>
  <c r="AD50" i="15"/>
  <c r="AD61" i="15"/>
  <c r="AD80" i="15"/>
  <c r="AD91" i="15"/>
  <c r="AG69" i="15"/>
  <c r="AG30" i="15"/>
  <c r="AG89" i="15"/>
  <c r="AG64" i="15"/>
  <c r="AC27" i="15"/>
  <c r="AC101" i="15"/>
  <c r="H926" i="12"/>
  <c r="H924" i="12"/>
  <c r="H927" i="12"/>
  <c r="H962" i="12"/>
  <c r="H930" i="12"/>
  <c r="H931" i="12"/>
  <c r="H932" i="12"/>
  <c r="H933" i="12"/>
  <c r="H934" i="12"/>
  <c r="H935" i="12"/>
  <c r="H936" i="12"/>
  <c r="H937" i="12"/>
  <c r="I938" i="12"/>
  <c r="I929" i="12"/>
  <c r="I925" i="12"/>
  <c r="H929" i="12"/>
  <c r="H938" i="12"/>
  <c r="H928" i="12"/>
  <c r="W464" i="11"/>
  <c r="S461" i="11"/>
  <c r="W457" i="11"/>
  <c r="X435" i="11"/>
  <c r="B962" i="12"/>
  <c r="B939" i="12"/>
  <c r="N466" i="12"/>
  <c r="B1760" i="12"/>
  <c r="N468" i="12"/>
  <c r="N506" i="12"/>
  <c r="L454" i="12"/>
  <c r="N444" i="12"/>
  <c r="N484" i="12"/>
  <c r="N459" i="12"/>
  <c r="N501" i="12"/>
  <c r="N419" i="12"/>
  <c r="N449" i="12"/>
  <c r="N504" i="12"/>
  <c r="N473" i="12"/>
  <c r="N467" i="12"/>
  <c r="N474" i="12"/>
  <c r="N481" i="12"/>
  <c r="N439" i="12"/>
  <c r="N497" i="12"/>
  <c r="N461" i="12"/>
  <c r="N436" i="12"/>
  <c r="N483" i="12"/>
  <c r="N410" i="12"/>
  <c r="N500" i="12"/>
  <c r="N438" i="12"/>
  <c r="G896" i="12"/>
  <c r="B1758" i="12"/>
  <c r="E14" i="15" s="1"/>
  <c r="N414" i="12"/>
  <c r="N503" i="12"/>
  <c r="N485" i="12"/>
  <c r="B936" i="12"/>
  <c r="F15" i="15"/>
  <c r="F16" i="15"/>
  <c r="G901" i="12"/>
  <c r="N423" i="12"/>
  <c r="N502" i="12"/>
  <c r="N465" i="12"/>
  <c r="N426" i="12"/>
  <c r="N440" i="12"/>
  <c r="N441" i="12"/>
  <c r="F936" i="12"/>
  <c r="N446" i="12"/>
  <c r="N433" i="12"/>
  <c r="N460" i="12"/>
  <c r="N496" i="12"/>
  <c r="N490" i="12"/>
  <c r="L442" i="12"/>
  <c r="L485" i="12"/>
  <c r="L480" i="12"/>
  <c r="L410" i="12"/>
  <c r="L486" i="12"/>
  <c r="B935" i="12"/>
  <c r="E932" i="12"/>
  <c r="E935" i="12"/>
  <c r="F13" i="15"/>
  <c r="F14" i="15"/>
  <c r="L422" i="12"/>
  <c r="L420" i="12"/>
  <c r="L499" i="12"/>
  <c r="N451" i="12"/>
  <c r="N507" i="12"/>
  <c r="N487" i="12"/>
  <c r="N443" i="12"/>
  <c r="N499" i="12"/>
  <c r="N492" i="12"/>
  <c r="N480" i="12"/>
  <c r="N488" i="12"/>
  <c r="N448" i="12"/>
  <c r="N464" i="12"/>
  <c r="N432" i="12"/>
  <c r="N428" i="12"/>
  <c r="N425" i="12"/>
  <c r="N469" i="12"/>
  <c r="N508" i="12"/>
  <c r="N420" i="12"/>
  <c r="N431" i="12"/>
  <c r="N417" i="12"/>
  <c r="N518" i="12" s="1"/>
  <c r="N454" i="12"/>
  <c r="N416" i="12"/>
  <c r="N486" i="12"/>
  <c r="N422" i="12"/>
  <c r="B1756" i="12"/>
  <c r="N482" i="12"/>
  <c r="N435" i="12"/>
  <c r="N494" i="12"/>
  <c r="N495" i="12"/>
  <c r="N445" i="12"/>
  <c r="B1752" i="12"/>
  <c r="E8" i="15" s="1"/>
  <c r="N424" i="12"/>
  <c r="N453" i="12"/>
  <c r="N450" i="12"/>
  <c r="N437" i="12"/>
  <c r="N478" i="12"/>
  <c r="N447" i="12"/>
  <c r="N455" i="12"/>
  <c r="N493" i="12"/>
  <c r="N456" i="12"/>
  <c r="N476" i="12"/>
  <c r="N415" i="12"/>
  <c r="E934" i="12"/>
  <c r="L412" i="12"/>
  <c r="N421" i="12"/>
  <c r="N413" i="12"/>
  <c r="N411" i="12"/>
  <c r="N412" i="12"/>
  <c r="N418" i="12"/>
  <c r="N470" i="12"/>
  <c r="N472" i="12"/>
  <c r="N409" i="12"/>
  <c r="N462" i="12"/>
  <c r="N427" i="12"/>
  <c r="N498" i="12"/>
  <c r="N471" i="12"/>
  <c r="N463" i="12"/>
  <c r="B934" i="12"/>
  <c r="H14" i="15" s="1"/>
  <c r="L450" i="12"/>
  <c r="L477" i="12"/>
  <c r="N429" i="12"/>
  <c r="N477" i="12"/>
  <c r="N475" i="12"/>
  <c r="N452" i="12"/>
  <c r="N434" i="12"/>
  <c r="N430" i="12"/>
  <c r="N505" i="12"/>
  <c r="N457" i="12"/>
  <c r="N442" i="12"/>
  <c r="N491" i="12"/>
  <c r="N479" i="12"/>
  <c r="N489" i="12"/>
  <c r="L414" i="12"/>
  <c r="G849" i="12"/>
  <c r="L472" i="12"/>
  <c r="L431" i="12"/>
  <c r="L424" i="12"/>
  <c r="L463" i="12"/>
  <c r="L471" i="12"/>
  <c r="L413" i="12"/>
  <c r="L494" i="12"/>
  <c r="G861" i="12"/>
  <c r="L448" i="12"/>
  <c r="L446" i="12"/>
  <c r="L481" i="12"/>
  <c r="L503" i="12"/>
  <c r="L411" i="12"/>
  <c r="L512" i="12" s="1"/>
  <c r="L453" i="12"/>
  <c r="L505" i="12"/>
  <c r="L482" i="12"/>
  <c r="L449" i="12"/>
  <c r="L440" i="12"/>
  <c r="E928" i="12"/>
  <c r="E1340" i="12" s="1"/>
  <c r="E933" i="12"/>
  <c r="L451" i="12"/>
  <c r="L432" i="12"/>
  <c r="L419" i="12"/>
  <c r="L409" i="12"/>
  <c r="G851" i="12"/>
  <c r="G832" i="12"/>
  <c r="L435" i="12"/>
  <c r="L423" i="12"/>
  <c r="L425" i="12"/>
  <c r="B933" i="12"/>
  <c r="F42" i="15"/>
  <c r="F12" i="15"/>
  <c r="B932" i="12"/>
  <c r="H12" i="15" s="1"/>
  <c r="L438" i="12"/>
  <c r="G914" i="12"/>
  <c r="G884" i="12"/>
  <c r="L417" i="12"/>
  <c r="L466" i="12"/>
  <c r="L493" i="12"/>
  <c r="L445" i="12"/>
  <c r="L459" i="12"/>
  <c r="L497" i="12"/>
  <c r="L496" i="12"/>
  <c r="L464" i="12"/>
  <c r="L434" i="12"/>
  <c r="L415" i="12"/>
  <c r="L490" i="12"/>
  <c r="L501" i="12"/>
  <c r="G869" i="12"/>
  <c r="G824" i="12"/>
  <c r="F830" i="12"/>
  <c r="L500" i="12"/>
  <c r="L476" i="12"/>
  <c r="L433" i="12"/>
  <c r="L465" i="12"/>
  <c r="L489" i="12"/>
  <c r="L479" i="12"/>
  <c r="L447" i="12"/>
  <c r="L452" i="12"/>
  <c r="L502" i="12"/>
  <c r="L437" i="12"/>
  <c r="L458" i="12"/>
  <c r="L430" i="12"/>
  <c r="G890" i="12"/>
  <c r="G875" i="12"/>
  <c r="L478" i="12"/>
  <c r="G904" i="12"/>
  <c r="G893" i="12"/>
  <c r="S429" i="12"/>
  <c r="L483" i="12"/>
  <c r="L457" i="12"/>
  <c r="L441" i="12"/>
  <c r="L474" i="12"/>
  <c r="L473" i="12"/>
  <c r="L443" i="12"/>
  <c r="G892" i="12"/>
  <c r="G911" i="12"/>
  <c r="G907" i="12"/>
  <c r="G823" i="12"/>
  <c r="I475" i="12"/>
  <c r="L504" i="12"/>
  <c r="L488" i="12"/>
  <c r="L456" i="12"/>
  <c r="L467" i="12"/>
  <c r="L416" i="12"/>
  <c r="L427" i="12"/>
  <c r="L491" i="12"/>
  <c r="L429" i="12"/>
  <c r="L475" i="12"/>
  <c r="L436" i="12"/>
  <c r="L426" i="12"/>
  <c r="L507" i="12"/>
  <c r="L444" i="12"/>
  <c r="G852" i="12"/>
  <c r="G891" i="12"/>
  <c r="F896" i="12"/>
  <c r="L498" i="12"/>
  <c r="L470" i="12"/>
  <c r="L469" i="12"/>
  <c r="L495" i="12"/>
  <c r="L461" i="12"/>
  <c r="L421" i="12"/>
  <c r="L487" i="12"/>
  <c r="G842" i="12"/>
  <c r="G858" i="12"/>
  <c r="G915" i="12"/>
  <c r="L508" i="12"/>
  <c r="L428" i="12"/>
  <c r="L418" i="12"/>
  <c r="L439" i="12"/>
  <c r="L506" i="12"/>
  <c r="L484" i="12"/>
  <c r="L455" i="12"/>
  <c r="L492" i="12"/>
  <c r="L460" i="12"/>
  <c r="L468" i="12"/>
  <c r="L462" i="12"/>
  <c r="R500" i="12"/>
  <c r="P446" i="12"/>
  <c r="S464" i="12"/>
  <c r="S418" i="12"/>
  <c r="G894" i="12"/>
  <c r="S427" i="12"/>
  <c r="G882" i="12"/>
  <c r="G873" i="12"/>
  <c r="G878" i="12"/>
  <c r="G877" i="12"/>
  <c r="G868" i="12"/>
  <c r="G854" i="12"/>
  <c r="G889" i="12"/>
  <c r="G856" i="12"/>
  <c r="G1474" i="12" s="1"/>
  <c r="G1577" i="12" s="1"/>
  <c r="S473" i="12"/>
  <c r="S426" i="12"/>
  <c r="Q913" i="12"/>
  <c r="G918" i="12"/>
  <c r="G863" i="12"/>
  <c r="S486" i="12"/>
  <c r="G828" i="12"/>
  <c r="G846" i="12"/>
  <c r="G897" i="12"/>
  <c r="S424" i="12"/>
  <c r="S441" i="12"/>
  <c r="G837" i="12"/>
  <c r="G839" i="12"/>
  <c r="G822" i="12"/>
  <c r="G830" i="12"/>
  <c r="G899" i="12"/>
  <c r="G821" i="12"/>
  <c r="G900" i="12"/>
  <c r="G864" i="12"/>
  <c r="G836" i="12"/>
  <c r="G853" i="12"/>
  <c r="G885" i="12"/>
  <c r="G872" i="12"/>
  <c r="G857" i="12"/>
  <c r="G917" i="12"/>
  <c r="S460" i="12"/>
  <c r="S438" i="12"/>
  <c r="I319" i="11"/>
  <c r="U319" i="11"/>
  <c r="S413" i="12"/>
  <c r="G866" i="12"/>
  <c r="S478" i="12"/>
  <c r="G865" i="12"/>
  <c r="G833" i="12"/>
  <c r="G859" i="12"/>
  <c r="G860" i="12"/>
  <c r="G912" i="12"/>
  <c r="G843" i="12"/>
  <c r="G862" i="12"/>
  <c r="G826" i="12"/>
  <c r="F441" i="11"/>
  <c r="G908" i="12"/>
  <c r="G870" i="12"/>
  <c r="S470" i="12"/>
  <c r="G898" i="12"/>
  <c r="S442" i="12"/>
  <c r="S912" i="12"/>
  <c r="F846" i="12"/>
  <c r="S457" i="12"/>
  <c r="Q830" i="12"/>
  <c r="S504" i="12"/>
  <c r="F916" i="12"/>
  <c r="S416" i="12"/>
  <c r="S437" i="12"/>
  <c r="P452" i="12"/>
  <c r="S887" i="12"/>
  <c r="S448" i="12"/>
  <c r="Q919" i="12"/>
  <c r="S853" i="12"/>
  <c r="S471" i="12"/>
  <c r="S465" i="12"/>
  <c r="S411" i="12"/>
  <c r="S503" i="12"/>
  <c r="S495" i="12"/>
  <c r="S462" i="12"/>
  <c r="S433" i="12"/>
  <c r="S501" i="12"/>
  <c r="S412" i="12"/>
  <c r="S450" i="12"/>
  <c r="S492" i="12"/>
  <c r="G913" i="12"/>
  <c r="G848" i="12"/>
  <c r="G838" i="12"/>
  <c r="G905" i="12"/>
  <c r="G910" i="12"/>
  <c r="G850" i="12"/>
  <c r="G876" i="12"/>
  <c r="G827" i="12"/>
  <c r="G847" i="12"/>
  <c r="G903" i="12"/>
  <c r="F906" i="12"/>
  <c r="G829" i="12"/>
  <c r="S454" i="12"/>
  <c r="S498" i="12"/>
  <c r="S422" i="12"/>
  <c r="S409" i="12"/>
  <c r="S505" i="12"/>
  <c r="S469" i="12"/>
  <c r="F891" i="12"/>
  <c r="S440" i="12"/>
  <c r="G883" i="12"/>
  <c r="G831" i="12"/>
  <c r="G906" i="12"/>
  <c r="G879" i="12"/>
  <c r="G871" i="12"/>
  <c r="G825" i="12"/>
  <c r="G881" i="12"/>
  <c r="G887" i="12"/>
  <c r="G841" i="12"/>
  <c r="G909" i="12"/>
  <c r="F852" i="12"/>
  <c r="G886" i="12"/>
  <c r="G919" i="12"/>
  <c r="G902" i="12"/>
  <c r="S484" i="12"/>
  <c r="S417" i="12"/>
  <c r="S483" i="12"/>
  <c r="S482" i="12"/>
  <c r="S434" i="12"/>
  <c r="S423" i="12"/>
  <c r="S524" i="12" s="1"/>
  <c r="P497" i="12"/>
  <c r="S467" i="12"/>
  <c r="S443" i="12"/>
  <c r="S410" i="12"/>
  <c r="F866" i="12"/>
  <c r="S447" i="12"/>
  <c r="S485" i="12"/>
  <c r="S452" i="12"/>
  <c r="S419" i="12"/>
  <c r="G309" i="11"/>
  <c r="S493" i="12"/>
  <c r="P423" i="12"/>
  <c r="S489" i="12"/>
  <c r="G835" i="12"/>
  <c r="G844" i="12"/>
  <c r="G888" i="12"/>
  <c r="G916" i="12"/>
  <c r="G834" i="12"/>
  <c r="G874" i="12"/>
  <c r="G920" i="12"/>
  <c r="G880" i="12"/>
  <c r="G867" i="12"/>
  <c r="G895" i="12"/>
  <c r="F905" i="12"/>
  <c r="G855" i="12"/>
  <c r="G1473" i="12" s="1"/>
  <c r="G1576" i="12" s="1"/>
  <c r="G845" i="12"/>
  <c r="S499" i="12"/>
  <c r="S475" i="12"/>
  <c r="S425" i="12"/>
  <c r="S502" i="12"/>
  <c r="S480" i="12"/>
  <c r="A19" i="11"/>
  <c r="AH464" i="11" s="1"/>
  <c r="S421" i="12"/>
  <c r="S436" i="12"/>
  <c r="S496" i="12"/>
  <c r="S446" i="12"/>
  <c r="F844" i="12"/>
  <c r="F840" i="12"/>
  <c r="F823" i="12"/>
  <c r="S889" i="12"/>
  <c r="F897" i="12"/>
  <c r="F858" i="12"/>
  <c r="F908" i="12"/>
  <c r="S508" i="12"/>
  <c r="S414" i="12"/>
  <c r="S444" i="12"/>
  <c r="S453" i="12"/>
  <c r="S491" i="12"/>
  <c r="S479" i="12"/>
  <c r="S431" i="12"/>
  <c r="S474" i="12"/>
  <c r="S824" i="12"/>
  <c r="S870" i="12"/>
  <c r="S497" i="12"/>
  <c r="S494" i="12"/>
  <c r="S439" i="12"/>
  <c r="S463" i="12"/>
  <c r="F874" i="12"/>
  <c r="F903" i="12"/>
  <c r="F838" i="12"/>
  <c r="F837" i="12"/>
  <c r="S500" i="12"/>
  <c r="S455" i="12"/>
  <c r="S451" i="12"/>
  <c r="S476" i="12"/>
  <c r="S477" i="12"/>
  <c r="S487" i="12"/>
  <c r="S506" i="12"/>
  <c r="S458" i="12"/>
  <c r="S428" i="12"/>
  <c r="S915" i="12"/>
  <c r="S896" i="12"/>
  <c r="S490" i="12"/>
  <c r="S435" i="12"/>
  <c r="S445" i="12"/>
  <c r="S860" i="12"/>
  <c r="F859" i="12"/>
  <c r="F893" i="12"/>
  <c r="S885" i="12"/>
  <c r="F884" i="12"/>
  <c r="F833" i="12"/>
  <c r="F907" i="12"/>
  <c r="S432" i="12"/>
  <c r="S507" i="12"/>
  <c r="S459" i="12"/>
  <c r="S420" i="12"/>
  <c r="S472" i="12"/>
  <c r="S456" i="12"/>
  <c r="S461" i="12"/>
  <c r="S488" i="12"/>
  <c r="S468" i="12"/>
  <c r="S848" i="12"/>
  <c r="S466" i="12"/>
  <c r="S481" i="12"/>
  <c r="S415" i="12"/>
  <c r="S449" i="12"/>
  <c r="S847" i="12"/>
  <c r="S849" i="12"/>
  <c r="Q874" i="12"/>
  <c r="Q828" i="12"/>
  <c r="Q823" i="12"/>
  <c r="Q902" i="12"/>
  <c r="Q870" i="12"/>
  <c r="Q901" i="12"/>
  <c r="Q827" i="12"/>
  <c r="Q839" i="12"/>
  <c r="Q858" i="12"/>
  <c r="Q906" i="12"/>
  <c r="Q904" i="12"/>
  <c r="Q889" i="12"/>
  <c r="Q888" i="12"/>
  <c r="F915" i="12"/>
  <c r="F856" i="12"/>
  <c r="F872" i="12"/>
  <c r="F861" i="12"/>
  <c r="F911" i="12"/>
  <c r="F895" i="12"/>
  <c r="F890" i="12"/>
  <c r="F841" i="12"/>
  <c r="F881" i="12"/>
  <c r="F867" i="12"/>
  <c r="F919" i="12"/>
  <c r="F847" i="12"/>
  <c r="F892" i="12"/>
  <c r="F855" i="12"/>
  <c r="F851" i="12"/>
  <c r="F937" i="12"/>
  <c r="F909" i="12"/>
  <c r="F885" i="12"/>
  <c r="F902" i="12"/>
  <c r="F920" i="12"/>
  <c r="F913" i="12"/>
  <c r="F822" i="12"/>
  <c r="F894" i="12"/>
  <c r="F873" i="12"/>
  <c r="F878" i="12"/>
  <c r="F887" i="12"/>
  <c r="F835" i="12"/>
  <c r="F870" i="12"/>
  <c r="F917" i="12"/>
  <c r="F883" i="12"/>
  <c r="F880" i="12"/>
  <c r="F900" i="12"/>
  <c r="F842" i="12"/>
  <c r="F876" i="12"/>
  <c r="F875" i="12"/>
  <c r="F862" i="12"/>
  <c r="F871" i="12"/>
  <c r="F898" i="12"/>
  <c r="F843" i="12"/>
  <c r="F865" i="12"/>
  <c r="F869" i="12"/>
  <c r="F886" i="12"/>
  <c r="F912" i="12"/>
  <c r="F914" i="12"/>
  <c r="F863" i="12"/>
  <c r="F904" i="12"/>
  <c r="F824" i="12"/>
  <c r="F821" i="12"/>
  <c r="F828" i="12"/>
  <c r="F901" i="12"/>
  <c r="F849" i="12"/>
  <c r="F827" i="12"/>
  <c r="F829" i="12"/>
  <c r="F877" i="12"/>
  <c r="F853" i="12"/>
  <c r="F860" i="12"/>
  <c r="F834" i="12"/>
  <c r="F889" i="12"/>
  <c r="F879" i="12"/>
  <c r="F857" i="12"/>
  <c r="F839" i="12"/>
  <c r="F850" i="12"/>
  <c r="F826" i="12"/>
  <c r="F882" i="12"/>
  <c r="F825" i="12"/>
  <c r="F888" i="12"/>
  <c r="F864" i="12"/>
  <c r="F910" i="12"/>
  <c r="F845" i="12"/>
  <c r="F868" i="12"/>
  <c r="F918" i="12"/>
  <c r="F854" i="12"/>
  <c r="F836" i="12"/>
  <c r="F899" i="12"/>
  <c r="F848" i="12"/>
  <c r="F831" i="12"/>
  <c r="D930" i="12"/>
  <c r="D931" i="12"/>
  <c r="C890" i="12"/>
  <c r="G938" i="12"/>
  <c r="H319" i="11"/>
  <c r="H441" i="11"/>
  <c r="I441" i="11"/>
  <c r="G441" i="11"/>
  <c r="G319" i="11"/>
  <c r="T319" i="11"/>
  <c r="S319" i="11"/>
  <c r="N319" i="11"/>
  <c r="W456" i="11"/>
  <c r="L461" i="11"/>
  <c r="R451" i="11"/>
  <c r="W462" i="11"/>
  <c r="E462" i="11" s="1"/>
  <c r="Q466" i="11"/>
  <c r="S447" i="11"/>
  <c r="B476" i="11"/>
  <c r="B504" i="11" s="1"/>
  <c r="C466" i="11"/>
  <c r="AI31" i="3"/>
  <c r="AI29" i="3"/>
  <c r="G463" i="11"/>
  <c r="W448" i="11"/>
  <c r="U448" i="11" s="1"/>
  <c r="B1781" i="12"/>
  <c r="B1786" i="12"/>
  <c r="B1771" i="12"/>
  <c r="B1782" i="12"/>
  <c r="F38" i="15"/>
  <c r="F39" i="15"/>
  <c r="F37" i="15"/>
  <c r="B927" i="12"/>
  <c r="B959" i="12"/>
  <c r="B958" i="12"/>
  <c r="B957" i="12"/>
  <c r="F27" i="15"/>
  <c r="F28" i="15"/>
  <c r="B1772" i="12"/>
  <c r="B948" i="12"/>
  <c r="P410" i="12"/>
  <c r="P415" i="12"/>
  <c r="P418" i="12"/>
  <c r="S898" i="12"/>
  <c r="S851" i="12"/>
  <c r="S825" i="12"/>
  <c r="S884" i="12"/>
  <c r="S920" i="12"/>
  <c r="B1761" i="12"/>
  <c r="E17" i="15" s="1"/>
  <c r="P462" i="12"/>
  <c r="P454" i="12"/>
  <c r="Q903" i="12"/>
  <c r="Q852" i="12"/>
  <c r="Q920" i="12"/>
  <c r="Q850" i="12"/>
  <c r="Q911" i="12"/>
  <c r="Q845" i="12"/>
  <c r="Q821" i="12"/>
  <c r="S913" i="12"/>
  <c r="S864" i="12"/>
  <c r="Q319" i="11"/>
  <c r="G959" i="12"/>
  <c r="P455" i="12"/>
  <c r="P431" i="12"/>
  <c r="P493" i="12"/>
  <c r="P508" i="12"/>
  <c r="P451" i="12"/>
  <c r="P504" i="12"/>
  <c r="P413" i="12"/>
  <c r="Q918" i="12"/>
  <c r="P443" i="12"/>
  <c r="P424" i="12"/>
  <c r="P471" i="12"/>
  <c r="S846" i="12"/>
  <c r="S878" i="12"/>
  <c r="Q851" i="12"/>
  <c r="Q836" i="12"/>
  <c r="Q908" i="12"/>
  <c r="Q881" i="12"/>
  <c r="S888" i="12"/>
  <c r="S908" i="12"/>
  <c r="Q847" i="12"/>
  <c r="S823" i="12"/>
  <c r="S859" i="12"/>
  <c r="S893" i="12"/>
  <c r="S852" i="12"/>
  <c r="S900" i="12"/>
  <c r="Q898" i="12"/>
  <c r="Q838" i="12"/>
  <c r="Q899" i="12"/>
  <c r="Q914" i="12"/>
  <c r="S842" i="12"/>
  <c r="Q825" i="12"/>
  <c r="Q864" i="12"/>
  <c r="S833" i="12"/>
  <c r="S861" i="12"/>
  <c r="S895" i="12"/>
  <c r="S910" i="12"/>
  <c r="P457" i="12"/>
  <c r="Q826" i="12"/>
  <c r="Q909" i="12"/>
  <c r="Q849" i="12"/>
  <c r="Q890" i="12"/>
  <c r="Q916" i="12"/>
  <c r="Q824" i="12"/>
  <c r="Q857" i="12"/>
  <c r="Q843" i="12"/>
  <c r="Q860" i="12"/>
  <c r="Q910" i="12"/>
  <c r="S892" i="12"/>
  <c r="S850" i="12"/>
  <c r="S863" i="12"/>
  <c r="S872" i="12"/>
  <c r="S836" i="12"/>
  <c r="S865" i="12"/>
  <c r="S902" i="12"/>
  <c r="S835" i="12"/>
  <c r="S917" i="12"/>
  <c r="S876" i="12"/>
  <c r="S844" i="12"/>
  <c r="S837" i="12"/>
  <c r="S857" i="12"/>
  <c r="S882" i="12"/>
  <c r="S916" i="12"/>
  <c r="S873" i="12"/>
  <c r="S830" i="12"/>
  <c r="S822" i="12"/>
  <c r="S891" i="12"/>
  <c r="S914" i="12"/>
  <c r="S821" i="12"/>
  <c r="S907" i="12"/>
  <c r="P483" i="12"/>
  <c r="P475" i="12"/>
  <c r="P486" i="12"/>
  <c r="P487" i="12"/>
  <c r="P425" i="12"/>
  <c r="Q867" i="12"/>
  <c r="P463" i="12"/>
  <c r="P427" i="12"/>
  <c r="P412" i="12"/>
  <c r="P426" i="12"/>
  <c r="S874" i="12"/>
  <c r="Q915" i="12"/>
  <c r="Q896" i="12"/>
  <c r="Q844" i="12"/>
  <c r="Q917" i="12"/>
  <c r="Q859" i="12"/>
  <c r="S894" i="12"/>
  <c r="S880" i="12"/>
  <c r="Q863" i="12"/>
  <c r="S831" i="12"/>
  <c r="S867" i="12"/>
  <c r="S901" i="12"/>
  <c r="S919" i="12"/>
  <c r="Q856" i="12"/>
  <c r="Q846" i="12"/>
  <c r="Q878" i="12"/>
  <c r="Q892" i="12"/>
  <c r="S881" i="12"/>
  <c r="Q833" i="12"/>
  <c r="Q882" i="12"/>
  <c r="S841" i="12"/>
  <c r="S869" i="12"/>
  <c r="S903" i="12"/>
  <c r="S904" i="12"/>
  <c r="P473" i="12"/>
  <c r="Q842" i="12"/>
  <c r="Q871" i="12"/>
  <c r="Q853" i="12"/>
  <c r="Q907" i="12"/>
  <c r="Q837" i="12"/>
  <c r="Q840" i="12"/>
  <c r="Q869" i="12"/>
  <c r="Q866" i="12"/>
  <c r="S868" i="12"/>
  <c r="S827" i="12"/>
  <c r="S879" i="12"/>
  <c r="S834" i="12"/>
  <c r="S858" i="12"/>
  <c r="S883" i="12"/>
  <c r="S828" i="12"/>
  <c r="S854" i="12"/>
  <c r="S855" i="12"/>
  <c r="S856" i="12"/>
  <c r="AE4" i="15" a="1"/>
  <c r="AE25" i="15" s="1"/>
  <c r="G958" i="12"/>
  <c r="L913" i="12"/>
  <c r="L855" i="12"/>
  <c r="P478" i="12"/>
  <c r="P503" i="12"/>
  <c r="P445" i="12"/>
  <c r="P458" i="12"/>
  <c r="P477" i="12"/>
  <c r="P476" i="12"/>
  <c r="Q884" i="12"/>
  <c r="P500" i="12"/>
  <c r="P428" i="12"/>
  <c r="S826" i="12"/>
  <c r="S890" i="12"/>
  <c r="Q895" i="12"/>
  <c r="Q879" i="12"/>
  <c r="Q880" i="12"/>
  <c r="Q891" i="12"/>
  <c r="S866" i="12"/>
  <c r="Q831" i="12"/>
  <c r="Q855" i="12"/>
  <c r="S839" i="12"/>
  <c r="S875" i="12"/>
  <c r="S909" i="12"/>
  <c r="Q900" i="12"/>
  <c r="Q854" i="12"/>
  <c r="Q822" i="12"/>
  <c r="Q877" i="12"/>
  <c r="Q912" i="12"/>
  <c r="S906" i="12"/>
  <c r="S832" i="12"/>
  <c r="Q841" i="12"/>
  <c r="Q868" i="12"/>
  <c r="S845" i="12"/>
  <c r="S877" i="12"/>
  <c r="S911" i="12"/>
  <c r="P411" i="12"/>
  <c r="Q872" i="12"/>
  <c r="Q861" i="12"/>
  <c r="Q829" i="12"/>
  <c r="Q834" i="12"/>
  <c r="Q883" i="12"/>
  <c r="Q848" i="12"/>
  <c r="Q886" i="12"/>
  <c r="Q865" i="12"/>
  <c r="S840" i="12"/>
  <c r="S843" i="12"/>
  <c r="S897" i="12"/>
  <c r="S918" i="12"/>
  <c r="S829" i="12"/>
  <c r="S899" i="12"/>
  <c r="S838" i="12"/>
  <c r="S862" i="12"/>
  <c r="S871" i="12"/>
  <c r="Q885" i="12"/>
  <c r="Q873" i="12"/>
  <c r="Q862" i="12"/>
  <c r="Q832" i="12"/>
  <c r="Q905" i="12"/>
  <c r="Q835" i="12"/>
  <c r="Q876" i="12"/>
  <c r="Q887" i="12"/>
  <c r="Q894" i="12"/>
  <c r="Q875" i="12"/>
  <c r="Q893" i="12"/>
  <c r="B1768" i="12"/>
  <c r="E948" i="12"/>
  <c r="N307" i="11"/>
  <c r="E947" i="12"/>
  <c r="B947" i="12"/>
  <c r="F23" i="15"/>
  <c r="F24" i="15"/>
  <c r="E944" i="12"/>
  <c r="B944" i="12"/>
  <c r="D938" i="12"/>
  <c r="B943" i="12"/>
  <c r="B1755" i="12"/>
  <c r="E11" i="15" s="1"/>
  <c r="S307" i="11"/>
  <c r="C850" i="12"/>
  <c r="E943" i="12"/>
  <c r="F17" i="15"/>
  <c r="F18" i="15"/>
  <c r="B938" i="12"/>
  <c r="C867" i="12"/>
  <c r="C892" i="12"/>
  <c r="N429" i="11"/>
  <c r="N452" i="11" s="1"/>
  <c r="C897" i="12"/>
  <c r="B937" i="12"/>
  <c r="H17" i="15" s="1"/>
  <c r="P468" i="12"/>
  <c r="B468" i="12"/>
  <c r="P479" i="12"/>
  <c r="P416" i="12"/>
  <c r="P419" i="12"/>
  <c r="P501" i="12"/>
  <c r="P495" i="12"/>
  <c r="P444" i="12"/>
  <c r="P466" i="12"/>
  <c r="P470" i="12"/>
  <c r="P414" i="12"/>
  <c r="P438" i="12"/>
  <c r="P507" i="12"/>
  <c r="P420" i="12"/>
  <c r="P437" i="12"/>
  <c r="P465" i="12"/>
  <c r="P489" i="12"/>
  <c r="P456" i="12"/>
  <c r="P494" i="12"/>
  <c r="P440" i="12"/>
  <c r="P474" i="12"/>
  <c r="P491" i="12"/>
  <c r="P436" i="12"/>
  <c r="N441" i="11"/>
  <c r="L904" i="12"/>
  <c r="P502" i="12"/>
  <c r="P421" i="12"/>
  <c r="P496" i="12"/>
  <c r="P480" i="12"/>
  <c r="P450" i="12"/>
  <c r="P490" i="12"/>
  <c r="P499" i="12"/>
  <c r="P417" i="12"/>
  <c r="P506" i="12"/>
  <c r="P447" i="12"/>
  <c r="P505" i="12"/>
  <c r="P472" i="12"/>
  <c r="P430" i="12"/>
  <c r="P498" i="12"/>
  <c r="P492" i="12"/>
  <c r="P439" i="12"/>
  <c r="P422" i="12"/>
  <c r="P469" i="12"/>
  <c r="P432" i="12"/>
  <c r="P433" i="12"/>
  <c r="P461" i="12"/>
  <c r="P459" i="12"/>
  <c r="B929" i="12"/>
  <c r="C869" i="12"/>
  <c r="C825" i="12"/>
  <c r="C1134" i="12" s="1"/>
  <c r="C1237" i="12" s="1"/>
  <c r="P442" i="12"/>
  <c r="P448" i="12"/>
  <c r="P482" i="12"/>
  <c r="P434" i="12"/>
  <c r="P460" i="12"/>
  <c r="P467" i="12"/>
  <c r="P481" i="12"/>
  <c r="K917" i="12"/>
  <c r="C847" i="12"/>
  <c r="C910" i="12"/>
  <c r="P485" i="12"/>
  <c r="P409" i="12"/>
  <c r="P510" i="12" s="1"/>
  <c r="P441" i="12"/>
  <c r="P435" i="12"/>
  <c r="P464" i="12"/>
  <c r="P429" i="12"/>
  <c r="P488" i="12"/>
  <c r="P484" i="12"/>
  <c r="P449" i="12"/>
  <c r="P453" i="12"/>
  <c r="L822" i="12"/>
  <c r="L842" i="12"/>
  <c r="U488" i="12"/>
  <c r="R461" i="12"/>
  <c r="B499" i="12"/>
  <c r="L919" i="12"/>
  <c r="H910" i="12"/>
  <c r="H844" i="12"/>
  <c r="H852" i="12"/>
  <c r="H865" i="12"/>
  <c r="H825" i="12"/>
  <c r="H915" i="12"/>
  <c r="H859" i="12"/>
  <c r="H836" i="12"/>
  <c r="H1145" i="12" s="1"/>
  <c r="H1248" i="12" s="1"/>
  <c r="H850" i="12"/>
  <c r="H829" i="12"/>
  <c r="H856" i="12"/>
  <c r="H918" i="12"/>
  <c r="H920" i="12"/>
  <c r="H864" i="12"/>
  <c r="H846" i="12"/>
  <c r="H838" i="12"/>
  <c r="H849" i="12"/>
  <c r="H835" i="12"/>
  <c r="H889" i="12"/>
  <c r="H842" i="12"/>
  <c r="H837" i="12"/>
  <c r="H902" i="12"/>
  <c r="H895" i="12"/>
  <c r="H824" i="12"/>
  <c r="H831" i="12"/>
  <c r="H875" i="12"/>
  <c r="H834" i="12"/>
  <c r="H871" i="12"/>
  <c r="H870" i="12"/>
  <c r="H896" i="12"/>
  <c r="H874" i="12"/>
  <c r="H879" i="12"/>
  <c r="H901" i="12"/>
  <c r="H887" i="12"/>
  <c r="H858" i="12"/>
  <c r="H893" i="12"/>
  <c r="H909" i="12"/>
  <c r="H912" i="12"/>
  <c r="H884" i="12"/>
  <c r="H877" i="12"/>
  <c r="H847" i="12"/>
  <c r="H905" i="12"/>
  <c r="H894" i="12"/>
  <c r="H860" i="12"/>
  <c r="H832" i="12"/>
  <c r="H863" i="12"/>
  <c r="H907" i="12"/>
  <c r="H869" i="12"/>
  <c r="H845" i="12"/>
  <c r="H881" i="12"/>
  <c r="H917" i="12"/>
  <c r="H904" i="12"/>
  <c r="H872" i="12"/>
  <c r="H866" i="12"/>
  <c r="H892" i="12"/>
  <c r="H848" i="12"/>
  <c r="H861" i="12"/>
  <c r="H906" i="12"/>
  <c r="H897" i="12"/>
  <c r="H855" i="12"/>
  <c r="H900" i="12"/>
  <c r="H873" i="12"/>
  <c r="H888" i="12"/>
  <c r="H883" i="12"/>
  <c r="H868" i="12"/>
  <c r="H828" i="12"/>
  <c r="H890" i="12"/>
  <c r="H822" i="12"/>
  <c r="H876" i="12"/>
  <c r="H833" i="12"/>
  <c r="H898" i="12"/>
  <c r="H919" i="12"/>
  <c r="H854" i="12"/>
  <c r="H826" i="12"/>
  <c r="H908" i="12"/>
  <c r="H878" i="12"/>
  <c r="H862" i="12"/>
  <c r="H891" i="12"/>
  <c r="H853" i="12"/>
  <c r="H899" i="12"/>
  <c r="H913" i="12"/>
  <c r="H830" i="12"/>
  <c r="H914" i="12"/>
  <c r="H851" i="12"/>
  <c r="H839" i="12"/>
  <c r="H827" i="12"/>
  <c r="H882" i="12"/>
  <c r="H885" i="12"/>
  <c r="H911" i="12"/>
  <c r="H841" i="12"/>
  <c r="H903" i="12"/>
  <c r="H867" i="12"/>
  <c r="H886" i="12"/>
  <c r="H880" i="12"/>
  <c r="H821" i="12"/>
  <c r="H843" i="12"/>
  <c r="H840" i="12"/>
  <c r="H823" i="12"/>
  <c r="H916" i="12"/>
  <c r="C827" i="12"/>
  <c r="C1136" i="12" s="1"/>
  <c r="C1239" i="12" s="1"/>
  <c r="C849" i="12"/>
  <c r="C855" i="12"/>
  <c r="C878" i="12"/>
  <c r="C902" i="12"/>
  <c r="C853" i="12"/>
  <c r="C884" i="12"/>
  <c r="C842" i="12"/>
  <c r="C913" i="12"/>
  <c r="C882" i="12"/>
  <c r="C904" i="12"/>
  <c r="C914" i="12"/>
  <c r="C896" i="12"/>
  <c r="C877" i="12"/>
  <c r="C823" i="12"/>
  <c r="C1132" i="12" s="1"/>
  <c r="C1235" i="12" s="1"/>
  <c r="C881" i="12"/>
  <c r="C907" i="12"/>
  <c r="C911" i="12"/>
  <c r="C840" i="12"/>
  <c r="B1753" i="12"/>
  <c r="E9" i="15" s="1"/>
  <c r="C829" i="12"/>
  <c r="C845" i="12"/>
  <c r="C866" i="12"/>
  <c r="C837" i="12"/>
  <c r="C880" i="12"/>
  <c r="C901" i="12"/>
  <c r="C834" i="12"/>
  <c r="C898" i="12"/>
  <c r="C883" i="12"/>
  <c r="B504" i="12"/>
  <c r="B449" i="12"/>
  <c r="L836" i="12"/>
  <c r="L880" i="12"/>
  <c r="L903" i="12"/>
  <c r="L918" i="12"/>
  <c r="L893" i="12"/>
  <c r="L895" i="12"/>
  <c r="R426" i="12"/>
  <c r="B474" i="12"/>
  <c r="L912" i="12"/>
  <c r="L864" i="12"/>
  <c r="L920" i="12"/>
  <c r="L870" i="12"/>
  <c r="L916" i="12"/>
  <c r="R427" i="12"/>
  <c r="B443" i="12"/>
  <c r="L898" i="12"/>
  <c r="L830" i="12"/>
  <c r="L910" i="12"/>
  <c r="L827" i="12"/>
  <c r="L850" i="12"/>
  <c r="L851" i="12"/>
  <c r="L907" i="12"/>
  <c r="L844" i="12"/>
  <c r="L838" i="12"/>
  <c r="L863" i="12"/>
  <c r="L892" i="12"/>
  <c r="L829" i="12"/>
  <c r="L866" i="12"/>
  <c r="L872" i="12"/>
  <c r="L868" i="12"/>
  <c r="L823" i="12"/>
  <c r="L859" i="12"/>
  <c r="L890" i="12"/>
  <c r="L909" i="12"/>
  <c r="L861" i="12"/>
  <c r="L831" i="12"/>
  <c r="L862" i="12"/>
  <c r="L845" i="12"/>
  <c r="L826" i="12"/>
  <c r="L917" i="12"/>
  <c r="L888" i="12"/>
  <c r="L882" i="12"/>
  <c r="L897" i="12"/>
  <c r="L856" i="12"/>
  <c r="L915" i="12"/>
  <c r="L899" i="12"/>
  <c r="L881" i="12"/>
  <c r="I439" i="11"/>
  <c r="R495" i="12"/>
  <c r="R505" i="12"/>
  <c r="R453" i="12"/>
  <c r="F10" i="15"/>
  <c r="F11" i="15"/>
  <c r="L905" i="12"/>
  <c r="L901" i="12"/>
  <c r="L914" i="12"/>
  <c r="L846" i="12"/>
  <c r="L879" i="12"/>
  <c r="L821" i="12"/>
  <c r="L878" i="12"/>
  <c r="L871" i="12"/>
  <c r="L875" i="12"/>
  <c r="L841" i="12"/>
  <c r="L885" i="12"/>
  <c r="L874" i="12"/>
  <c r="L858" i="12"/>
  <c r="L839" i="12"/>
  <c r="L837" i="12"/>
  <c r="L876" i="12"/>
  <c r="L835" i="12"/>
  <c r="L832" i="12"/>
  <c r="L865" i="12"/>
  <c r="C927" i="12"/>
  <c r="C931" i="12"/>
  <c r="L886" i="12"/>
  <c r="L834" i="12"/>
  <c r="L883" i="12"/>
  <c r="L867" i="12"/>
  <c r="L884" i="12"/>
  <c r="L887" i="12"/>
  <c r="R481" i="12"/>
  <c r="R501" i="12"/>
  <c r="R499" i="12"/>
  <c r="R463" i="12"/>
  <c r="B931" i="12"/>
  <c r="H11" i="15" s="1"/>
  <c r="B1754" i="12"/>
  <c r="E10" i="15" s="1"/>
  <c r="L869" i="12"/>
  <c r="L896" i="12"/>
  <c r="L824" i="12"/>
  <c r="L889" i="12"/>
  <c r="L891" i="12"/>
  <c r="L900" i="12"/>
  <c r="L825" i="12"/>
  <c r="L853" i="12"/>
  <c r="L908" i="12"/>
  <c r="L849" i="12"/>
  <c r="L860" i="12"/>
  <c r="L911" i="12"/>
  <c r="L854" i="12"/>
  <c r="L906" i="12"/>
  <c r="L843" i="12"/>
  <c r="L847" i="12"/>
  <c r="L833" i="12"/>
  <c r="L840" i="12"/>
  <c r="L828" i="12"/>
  <c r="L902" i="12"/>
  <c r="L848" i="12"/>
  <c r="L857" i="12"/>
  <c r="L894" i="12"/>
  <c r="L877" i="12"/>
  <c r="L873" i="12"/>
  <c r="R421" i="12"/>
  <c r="R485" i="12"/>
  <c r="M431" i="11"/>
  <c r="M454" i="11" s="1"/>
  <c r="K845" i="12"/>
  <c r="O441" i="11"/>
  <c r="M430" i="11"/>
  <c r="M453" i="11" s="1"/>
  <c r="U308" i="11"/>
  <c r="K899" i="12"/>
  <c r="R307" i="11"/>
  <c r="M429" i="11"/>
  <c r="M452" i="11" s="1"/>
  <c r="C863" i="12"/>
  <c r="M319" i="11"/>
  <c r="R504" i="12"/>
  <c r="R444" i="12"/>
  <c r="R468" i="12"/>
  <c r="R445" i="12"/>
  <c r="R471" i="12"/>
  <c r="R498" i="12"/>
  <c r="R448" i="12"/>
  <c r="C930" i="12"/>
  <c r="B930" i="12"/>
  <c r="H10" i="15" s="1"/>
  <c r="R431" i="11"/>
  <c r="G307" i="11"/>
  <c r="C821" i="12"/>
  <c r="C856" i="12"/>
  <c r="C909" i="12"/>
  <c r="C885" i="12"/>
  <c r="C832" i="12"/>
  <c r="C891" i="12"/>
  <c r="C838" i="12"/>
  <c r="C916" i="12"/>
  <c r="C893" i="12"/>
  <c r="C905" i="12"/>
  <c r="C887" i="12"/>
  <c r="C868" i="12"/>
  <c r="R450" i="12"/>
  <c r="R430" i="12"/>
  <c r="R497" i="12"/>
  <c r="R483" i="12"/>
  <c r="R493" i="12"/>
  <c r="J429" i="11"/>
  <c r="J452" i="11" s="1"/>
  <c r="Q429" i="11"/>
  <c r="H317" i="11"/>
  <c r="M850" i="12"/>
  <c r="M901" i="12"/>
  <c r="F8" i="15"/>
  <c r="F9" i="15"/>
  <c r="M307" i="11"/>
  <c r="AD43" i="11"/>
  <c r="E490" i="12"/>
  <c r="H439" i="11"/>
  <c r="C929" i="12"/>
  <c r="J307" i="11"/>
  <c r="F418" i="12"/>
  <c r="F478" i="12"/>
  <c r="F498" i="12"/>
  <c r="F419" i="12"/>
  <c r="R441" i="11"/>
  <c r="S429" i="11"/>
  <c r="Q307" i="11"/>
  <c r="U307" i="11"/>
  <c r="C830" i="12"/>
  <c r="C833" i="12"/>
  <c r="C919" i="12"/>
  <c r="C824" i="12"/>
  <c r="C1133" i="12" s="1"/>
  <c r="C1236" i="12" s="1"/>
  <c r="C871" i="12"/>
  <c r="C908" i="12"/>
  <c r="C870" i="12"/>
  <c r="C860" i="12"/>
  <c r="C858" i="12"/>
  <c r="C886" i="12"/>
  <c r="C889" i="12"/>
  <c r="C920" i="12"/>
  <c r="C917" i="12"/>
  <c r="C872" i="12"/>
  <c r="C852" i="12"/>
  <c r="C859" i="12"/>
  <c r="C862" i="12"/>
  <c r="C876" i="12"/>
  <c r="C888" i="12"/>
  <c r="C854" i="12"/>
  <c r="C915" i="12"/>
  <c r="C875" i="12"/>
  <c r="C835" i="12"/>
  <c r="C918" i="12"/>
  <c r="R464" i="12"/>
  <c r="R466" i="12"/>
  <c r="R484" i="12"/>
  <c r="R429" i="12"/>
  <c r="R503" i="12"/>
  <c r="R452" i="12"/>
  <c r="R506" i="12"/>
  <c r="R480" i="12"/>
  <c r="R467" i="12"/>
  <c r="R419" i="12"/>
  <c r="R472" i="12"/>
  <c r="R449" i="12"/>
  <c r="R478" i="12"/>
  <c r="R434" i="12"/>
  <c r="R438" i="12"/>
  <c r="R422" i="12"/>
  <c r="R435" i="12"/>
  <c r="R413" i="12"/>
  <c r="R415" i="12"/>
  <c r="R469" i="12"/>
  <c r="R454" i="12"/>
  <c r="R462" i="12"/>
  <c r="R473" i="12"/>
  <c r="R488" i="12"/>
  <c r="R496" i="12"/>
  <c r="R502" i="12"/>
  <c r="R428" i="12"/>
  <c r="R443" i="12"/>
  <c r="R439" i="12"/>
  <c r="R465" i="12"/>
  <c r="R489" i="12"/>
  <c r="R507" i="12"/>
  <c r="R475" i="12"/>
  <c r="R479" i="12"/>
  <c r="R436" i="12"/>
  <c r="R491" i="12"/>
  <c r="R508" i="12"/>
  <c r="R482" i="12"/>
  <c r="R414" i="12"/>
  <c r="R412" i="12"/>
  <c r="R411" i="12"/>
  <c r="R410" i="12"/>
  <c r="R425" i="12"/>
  <c r="R424" i="12"/>
  <c r="R409" i="12"/>
  <c r="R510" i="12" s="1"/>
  <c r="R511" i="12" s="1"/>
  <c r="R512" i="12" s="1"/>
  <c r="R437" i="12"/>
  <c r="R442" i="12"/>
  <c r="R431" i="12"/>
  <c r="R487" i="12"/>
  <c r="R492" i="12"/>
  <c r="R455" i="12"/>
  <c r="R433" i="12"/>
  <c r="R476" i="12"/>
  <c r="R474" i="12"/>
  <c r="R432" i="12"/>
  <c r="R486" i="12"/>
  <c r="R477" i="12"/>
  <c r="R420" i="12"/>
  <c r="R416" i="12"/>
  <c r="R417" i="12"/>
  <c r="R440" i="12"/>
  <c r="R441" i="12"/>
  <c r="R494" i="12"/>
  <c r="R423" i="12"/>
  <c r="R470" i="12"/>
  <c r="R490" i="12"/>
  <c r="R447" i="12"/>
  <c r="M876" i="12"/>
  <c r="M821" i="12"/>
  <c r="M872" i="12"/>
  <c r="M912" i="12"/>
  <c r="M920" i="12"/>
  <c r="M879" i="12"/>
  <c r="M859" i="12"/>
  <c r="M910" i="12"/>
  <c r="M830" i="12"/>
  <c r="M846" i="12"/>
  <c r="M884" i="12"/>
  <c r="M916" i="12"/>
  <c r="M871" i="12"/>
  <c r="M827" i="12"/>
  <c r="M835" i="12"/>
  <c r="M845" i="12"/>
  <c r="M892" i="12"/>
  <c r="M899" i="12"/>
  <c r="M828" i="12"/>
  <c r="M911" i="12"/>
  <c r="M877" i="12"/>
  <c r="M918" i="12"/>
  <c r="M882" i="12"/>
  <c r="M875" i="12"/>
  <c r="M878" i="12"/>
  <c r="M822" i="12"/>
  <c r="M869" i="12"/>
  <c r="M913" i="12"/>
  <c r="M857" i="12"/>
  <c r="M917" i="12"/>
  <c r="M864" i="12"/>
  <c r="M836" i="12"/>
  <c r="M866" i="12"/>
  <c r="M839" i="12"/>
  <c r="M853" i="12"/>
  <c r="M906" i="12"/>
  <c r="M829" i="12"/>
  <c r="M837" i="12"/>
  <c r="M858" i="12"/>
  <c r="M824" i="12"/>
  <c r="M885" i="12"/>
  <c r="M890" i="12"/>
  <c r="M842" i="12"/>
  <c r="M870" i="12"/>
  <c r="M919" i="12"/>
  <c r="M868" i="12"/>
  <c r="M880" i="12"/>
  <c r="M891" i="12"/>
  <c r="M834" i="12"/>
  <c r="M894" i="12"/>
  <c r="M874" i="12"/>
  <c r="M826" i="12"/>
  <c r="M854" i="12"/>
  <c r="M900" i="12"/>
  <c r="M841" i="12"/>
  <c r="M914" i="12"/>
  <c r="M847" i="12"/>
  <c r="M909" i="12"/>
  <c r="M895" i="12"/>
  <c r="M851" i="12"/>
  <c r="M883" i="12"/>
  <c r="M840" i="12"/>
  <c r="M867" i="12"/>
  <c r="M825" i="12"/>
  <c r="M843" i="12"/>
  <c r="M908" i="12"/>
  <c r="M856" i="12"/>
  <c r="M848" i="12"/>
  <c r="M838" i="12"/>
  <c r="M881" i="12"/>
  <c r="M886" i="12"/>
  <c r="M905" i="12"/>
  <c r="M844" i="12"/>
  <c r="M849" i="12"/>
  <c r="M852" i="12"/>
  <c r="M831" i="12"/>
  <c r="M907" i="12"/>
  <c r="M896" i="12"/>
  <c r="M865" i="12"/>
  <c r="M863" i="12"/>
  <c r="M902" i="12"/>
  <c r="M833" i="12"/>
  <c r="M915" i="12"/>
  <c r="M823" i="12"/>
  <c r="M855" i="12"/>
  <c r="M887" i="12"/>
  <c r="M832" i="12"/>
  <c r="M860" i="12"/>
  <c r="M903" i="12"/>
  <c r="M888" i="12"/>
  <c r="M861" i="12"/>
  <c r="M862" i="12"/>
  <c r="M898" i="12"/>
  <c r="M904" i="12"/>
  <c r="U436" i="12"/>
  <c r="U441" i="12"/>
  <c r="U448" i="12"/>
  <c r="U478" i="12"/>
  <c r="U417" i="12"/>
  <c r="U426" i="12"/>
  <c r="U430" i="12"/>
  <c r="U411" i="12"/>
  <c r="U499" i="12"/>
  <c r="U500" i="12"/>
  <c r="U498" i="12"/>
  <c r="U492" i="12"/>
  <c r="U472" i="12"/>
  <c r="U471" i="12"/>
  <c r="U464" i="12"/>
  <c r="U496" i="12"/>
  <c r="U489" i="12"/>
  <c r="U483" i="12"/>
  <c r="U425" i="12"/>
  <c r="U439" i="12"/>
  <c r="U479" i="12"/>
  <c r="U427" i="12"/>
  <c r="U428" i="12"/>
  <c r="U529" i="12" s="1"/>
  <c r="U530" i="12" s="1"/>
  <c r="U531" i="12" s="1"/>
  <c r="U532" i="12" s="1"/>
  <c r="U533" i="12" s="1"/>
  <c r="U534" i="12" s="1"/>
  <c r="U535" i="12" s="1"/>
  <c r="U536" i="12" s="1"/>
  <c r="U537" i="12" s="1"/>
  <c r="U538" i="12" s="1"/>
  <c r="U539" i="12" s="1"/>
  <c r="U540" i="12" s="1"/>
  <c r="U541" i="12" s="1"/>
  <c r="U424" i="12"/>
  <c r="U423" i="12"/>
  <c r="U452" i="12"/>
  <c r="U444" i="12"/>
  <c r="U480" i="12"/>
  <c r="U416" i="12"/>
  <c r="U409" i="12"/>
  <c r="U433" i="12"/>
  <c r="U473" i="12"/>
  <c r="U497" i="12"/>
  <c r="U502" i="12"/>
  <c r="U418" i="12"/>
  <c r="U437" i="12"/>
  <c r="U431" i="12"/>
  <c r="U482" i="12"/>
  <c r="U422" i="12"/>
  <c r="U429" i="12"/>
  <c r="U481" i="12"/>
  <c r="U459" i="12"/>
  <c r="U412" i="12"/>
  <c r="U440" i="12"/>
  <c r="U442" i="12"/>
  <c r="U438" i="12"/>
  <c r="U451" i="12"/>
  <c r="U493" i="12"/>
  <c r="U484" i="12"/>
  <c r="U505" i="12"/>
  <c r="U470" i="12"/>
  <c r="U455" i="12"/>
  <c r="U475" i="12"/>
  <c r="U485" i="12"/>
  <c r="U506" i="12"/>
  <c r="U415" i="12"/>
  <c r="U449" i="12"/>
  <c r="U447" i="12"/>
  <c r="U503" i="12"/>
  <c r="U434" i="12"/>
  <c r="U463" i="12"/>
  <c r="U468" i="12"/>
  <c r="U450" i="12"/>
  <c r="U508" i="12"/>
  <c r="U413" i="12"/>
  <c r="U494" i="12"/>
  <c r="U491" i="12"/>
  <c r="U453" i="12"/>
  <c r="U474" i="12"/>
  <c r="U466" i="12"/>
  <c r="U477" i="12"/>
  <c r="U435" i="12"/>
  <c r="U462" i="12"/>
  <c r="U490" i="12"/>
  <c r="U467" i="12"/>
  <c r="U501" i="12"/>
  <c r="U465" i="12"/>
  <c r="U410" i="12"/>
  <c r="U454" i="12"/>
  <c r="U414" i="12"/>
  <c r="U421" i="12"/>
  <c r="U445" i="12"/>
  <c r="U461" i="12"/>
  <c r="U446" i="12"/>
  <c r="U495" i="12"/>
  <c r="U476" i="12"/>
  <c r="U432" i="12"/>
  <c r="U507" i="12"/>
  <c r="U469" i="12"/>
  <c r="U419" i="12"/>
  <c r="U486" i="12"/>
  <c r="U504" i="12"/>
  <c r="U420" i="12"/>
  <c r="U487" i="12"/>
  <c r="M893" i="12"/>
  <c r="T307" i="11"/>
  <c r="T429" i="11"/>
  <c r="C828" i="12"/>
  <c r="C906" i="12"/>
  <c r="C841" i="12"/>
  <c r="C912" i="12"/>
  <c r="C846" i="12"/>
  <c r="C864" i="12"/>
  <c r="C836" i="12"/>
  <c r="C903" i="12"/>
  <c r="C895" i="12"/>
  <c r="C861" i="12"/>
  <c r="C848" i="12"/>
  <c r="C843" i="12"/>
  <c r="C822" i="12"/>
  <c r="C1131" i="12" s="1"/>
  <c r="C1234" i="12" s="1"/>
  <c r="C857" i="12"/>
  <c r="C831" i="12"/>
  <c r="C839" i="12"/>
  <c r="C865" i="12"/>
  <c r="C899" i="12"/>
  <c r="C894" i="12"/>
  <c r="C874" i="12"/>
  <c r="C900" i="12"/>
  <c r="C879" i="12"/>
  <c r="C851" i="12"/>
  <c r="C844" i="12"/>
  <c r="C826" i="12"/>
  <c r="P429" i="11"/>
  <c r="U904" i="12"/>
  <c r="U862" i="12"/>
  <c r="U894" i="12"/>
  <c r="U910" i="12"/>
  <c r="U834" i="12"/>
  <c r="U852" i="12"/>
  <c r="U915" i="12"/>
  <c r="U863" i="12"/>
  <c r="U830" i="12"/>
  <c r="U858" i="12"/>
  <c r="U893" i="12"/>
  <c r="U902" i="12"/>
  <c r="U876" i="12"/>
  <c r="U909" i="12"/>
  <c r="U898" i="12"/>
  <c r="U892" i="12"/>
  <c r="U913" i="12"/>
  <c r="U872" i="12"/>
  <c r="U880" i="12"/>
  <c r="U856" i="12"/>
  <c r="U850" i="12"/>
  <c r="U865" i="12"/>
  <c r="U822" i="12"/>
  <c r="U827" i="12"/>
  <c r="U835" i="12"/>
  <c r="U847" i="12"/>
  <c r="U855" i="12"/>
  <c r="U821" i="12"/>
  <c r="U826" i="12"/>
  <c r="U878" i="12"/>
  <c r="U918" i="12"/>
  <c r="U916" i="12"/>
  <c r="U899" i="12"/>
  <c r="U848" i="12"/>
  <c r="U900" i="12"/>
  <c r="U839" i="12"/>
  <c r="U889" i="12"/>
  <c r="U854" i="12"/>
  <c r="U838" i="12"/>
  <c r="U824" i="12"/>
  <c r="U906" i="12"/>
  <c r="U842" i="12"/>
  <c r="U836" i="12"/>
  <c r="U874" i="12"/>
  <c r="U881" i="12"/>
  <c r="U871" i="12"/>
  <c r="U870" i="12"/>
  <c r="U907" i="12"/>
  <c r="U882" i="12"/>
  <c r="U829" i="12"/>
  <c r="U837" i="12"/>
  <c r="U849" i="12"/>
  <c r="U896" i="12"/>
  <c r="U908" i="12"/>
  <c r="U887" i="12"/>
  <c r="U895" i="12"/>
  <c r="U885" i="12"/>
  <c r="U917" i="12"/>
  <c r="U867" i="12"/>
  <c r="U869" i="12"/>
  <c r="U861" i="12"/>
  <c r="U884" i="12"/>
  <c r="U888" i="12"/>
  <c r="U859" i="12"/>
  <c r="U883" i="12"/>
  <c r="U825" i="12"/>
  <c r="U845" i="12"/>
  <c r="U901" i="12"/>
  <c r="U914" i="12"/>
  <c r="U890" i="12"/>
  <c r="U920" i="12"/>
  <c r="U857" i="12"/>
  <c r="U905" i="12"/>
  <c r="U891" i="12"/>
  <c r="U903" i="12"/>
  <c r="U873" i="12"/>
  <c r="U831" i="12"/>
  <c r="U851" i="12"/>
  <c r="U846" i="12"/>
  <c r="U866" i="12"/>
  <c r="U877" i="12"/>
  <c r="U860" i="12"/>
  <c r="U919" i="12"/>
  <c r="U844" i="12"/>
  <c r="U864" i="12"/>
  <c r="U886" i="12"/>
  <c r="U911" i="12"/>
  <c r="U840" i="12"/>
  <c r="U833" i="12"/>
  <c r="U853" i="12"/>
  <c r="U828" i="12"/>
  <c r="U841" i="12"/>
  <c r="U912" i="12"/>
  <c r="U897" i="12"/>
  <c r="U868" i="12"/>
  <c r="U832" i="12"/>
  <c r="U879" i="12"/>
  <c r="U875" i="12"/>
  <c r="U823" i="12"/>
  <c r="U843" i="12"/>
  <c r="W57" i="11"/>
  <c r="Y4" i="15" a="1"/>
  <c r="Y60" i="15" s="1"/>
  <c r="W49" i="11"/>
  <c r="R435" i="11" s="1"/>
  <c r="R458" i="11" s="1"/>
  <c r="M889" i="12"/>
  <c r="M873" i="12"/>
  <c r="F428" i="12"/>
  <c r="F491" i="12"/>
  <c r="F472" i="12"/>
  <c r="F424" i="12"/>
  <c r="P430" i="11"/>
  <c r="P453" i="11" s="1"/>
  <c r="R887" i="12"/>
  <c r="R913" i="12"/>
  <c r="F469" i="12"/>
  <c r="O903" i="12"/>
  <c r="R850" i="12"/>
  <c r="G33" i="15" s="1"/>
  <c r="T452" i="12"/>
  <c r="T450" i="12"/>
  <c r="T419" i="12"/>
  <c r="T421" i="12"/>
  <c r="T413" i="12"/>
  <c r="T488" i="12"/>
  <c r="T411" i="12"/>
  <c r="T432" i="12"/>
  <c r="T466" i="12"/>
  <c r="T502" i="12"/>
  <c r="T455" i="12"/>
  <c r="T448" i="12"/>
  <c r="T423" i="12"/>
  <c r="T462" i="12"/>
  <c r="T424" i="12"/>
  <c r="T439" i="12"/>
  <c r="T418" i="12"/>
  <c r="T519" i="12" s="1"/>
  <c r="T520" i="12" s="1"/>
  <c r="T521" i="12" s="1"/>
  <c r="T522" i="12" s="1"/>
  <c r="T523" i="12" s="1"/>
  <c r="T524" i="12" s="1"/>
  <c r="T525" i="12" s="1"/>
  <c r="T491" i="12"/>
  <c r="T498" i="12"/>
  <c r="T414" i="12"/>
  <c r="T446" i="12"/>
  <c r="T490" i="12"/>
  <c r="T505" i="12"/>
  <c r="T436" i="12"/>
  <c r="T463" i="12"/>
  <c r="T464" i="12"/>
  <c r="T449" i="12"/>
  <c r="T495" i="12"/>
  <c r="T496" i="12"/>
  <c r="T470" i="12"/>
  <c r="T438" i="12"/>
  <c r="T416" i="12"/>
  <c r="T483" i="12"/>
  <c r="T465" i="12"/>
  <c r="T440" i="12"/>
  <c r="T499" i="12"/>
  <c r="T482" i="12"/>
  <c r="T447" i="12"/>
  <c r="T422" i="12"/>
  <c r="T475" i="12"/>
  <c r="T417" i="12"/>
  <c r="T489" i="12"/>
  <c r="T476" i="12"/>
  <c r="T472" i="12"/>
  <c r="T477" i="12"/>
  <c r="T507" i="12"/>
  <c r="T494" i="12"/>
  <c r="T456" i="12"/>
  <c r="T506" i="12"/>
  <c r="T435" i="12"/>
  <c r="T487" i="12"/>
  <c r="T410" i="12"/>
  <c r="T453" i="12"/>
  <c r="T478" i="12"/>
  <c r="T504" i="12"/>
  <c r="T493" i="12"/>
  <c r="T501" i="12"/>
  <c r="T508" i="12"/>
  <c r="T481" i="12"/>
  <c r="T474" i="12"/>
  <c r="T467" i="12"/>
  <c r="T484" i="12"/>
  <c r="T412" i="12"/>
  <c r="T451" i="12"/>
  <c r="T441" i="12"/>
  <c r="T497" i="12"/>
  <c r="T454" i="12"/>
  <c r="T500" i="12"/>
  <c r="T434" i="12"/>
  <c r="T492" i="12"/>
  <c r="T409" i="12"/>
  <c r="T485" i="12"/>
  <c r="T430" i="12"/>
  <c r="T415" i="12"/>
  <c r="T473" i="12"/>
  <c r="T468" i="12"/>
  <c r="T486" i="12"/>
  <c r="T426" i="12"/>
  <c r="T480" i="12"/>
  <c r="T479" i="12"/>
  <c r="T460" i="12"/>
  <c r="T420" i="12"/>
  <c r="T458" i="12"/>
  <c r="T461" i="12"/>
  <c r="T457" i="12"/>
  <c r="T429" i="12"/>
  <c r="T433" i="12"/>
  <c r="T431" i="12"/>
  <c r="T469" i="12"/>
  <c r="T459" i="12"/>
  <c r="T471" i="12"/>
  <c r="R895" i="12"/>
  <c r="P441" i="11"/>
  <c r="F420" i="12"/>
  <c r="F438" i="12"/>
  <c r="E491" i="12"/>
  <c r="F450" i="12"/>
  <c r="F502" i="12"/>
  <c r="F439" i="12"/>
  <c r="E467" i="12"/>
  <c r="A7" i="11"/>
  <c r="AH452" i="11" s="1"/>
  <c r="T503" i="12"/>
  <c r="U431" i="11"/>
  <c r="U454" i="11" s="1"/>
  <c r="T431" i="11"/>
  <c r="P431" i="11"/>
  <c r="P454" i="11" s="1"/>
  <c r="F426" i="12"/>
  <c r="F429" i="12"/>
  <c r="F484" i="12"/>
  <c r="F477" i="12"/>
  <c r="F507" i="12"/>
  <c r="F497" i="12"/>
  <c r="E486" i="12"/>
  <c r="P439" i="11"/>
  <c r="P308" i="11"/>
  <c r="G317" i="11"/>
  <c r="R893" i="12"/>
  <c r="R909" i="12"/>
  <c r="N919" i="12"/>
  <c r="N918" i="12"/>
  <c r="N842" i="12"/>
  <c r="N866" i="12"/>
  <c r="N854" i="12"/>
  <c r="N872" i="12"/>
  <c r="N883" i="12"/>
  <c r="N867" i="12"/>
  <c r="N851" i="12"/>
  <c r="N853" i="12"/>
  <c r="N827" i="12"/>
  <c r="N835" i="12"/>
  <c r="N845" i="12"/>
  <c r="N878" i="12"/>
  <c r="N885" i="12"/>
  <c r="N876" i="12"/>
  <c r="N905" i="12"/>
  <c r="N904" i="12"/>
  <c r="N903" i="12"/>
  <c r="N852" i="12"/>
  <c r="N889" i="12"/>
  <c r="N902" i="12"/>
  <c r="N914" i="12"/>
  <c r="N830" i="12"/>
  <c r="N901" i="12"/>
  <c r="N849" i="12"/>
  <c r="N893" i="12"/>
  <c r="N910" i="12"/>
  <c r="N829" i="12"/>
  <c r="N837" i="12"/>
  <c r="N847" i="12"/>
  <c r="N828" i="12"/>
  <c r="N862" i="12"/>
  <c r="N871" i="12"/>
  <c r="N900" i="12"/>
  <c r="N892" i="12"/>
  <c r="N858" i="12"/>
  <c r="N821" i="12"/>
  <c r="N860" i="12"/>
  <c r="N874" i="12"/>
  <c r="N875" i="12"/>
  <c r="N920" i="12"/>
  <c r="N906" i="12"/>
  <c r="N861" i="12"/>
  <c r="N887" i="12"/>
  <c r="N823" i="12"/>
  <c r="N831" i="12"/>
  <c r="N841" i="12"/>
  <c r="N870" i="12"/>
  <c r="N884" i="12"/>
  <c r="N848" i="12"/>
  <c r="N844" i="12"/>
  <c r="N888" i="12"/>
  <c r="N873" i="12"/>
  <c r="N879" i="12"/>
  <c r="N908" i="12"/>
  <c r="N894" i="12"/>
  <c r="N864" i="12"/>
  <c r="N822" i="12"/>
  <c r="N912" i="12"/>
  <c r="N916" i="12"/>
  <c r="N824" i="12"/>
  <c r="N899" i="12"/>
  <c r="N850" i="12"/>
  <c r="N881" i="12"/>
  <c r="N896" i="12"/>
  <c r="N833" i="12"/>
  <c r="N886" i="12"/>
  <c r="N840" i="12"/>
  <c r="N855" i="12"/>
  <c r="N869" i="12"/>
  <c r="N843" i="12"/>
  <c r="N832" i="12"/>
  <c r="N838" i="12"/>
  <c r="N863" i="12"/>
  <c r="N836" i="12"/>
  <c r="N865" i="12"/>
  <c r="N868" i="12"/>
  <c r="N826" i="12"/>
  <c r="N834" i="12"/>
  <c r="N856" i="12"/>
  <c r="N859" i="12"/>
  <c r="N891" i="12"/>
  <c r="N913" i="12"/>
  <c r="N839" i="12"/>
  <c r="N857" i="12"/>
  <c r="N898" i="12"/>
  <c r="N825" i="12"/>
  <c r="N846" i="12"/>
  <c r="N890" i="12"/>
  <c r="N877" i="12"/>
  <c r="N880" i="12"/>
  <c r="W54" i="11"/>
  <c r="R319" i="11"/>
  <c r="I852" i="12"/>
  <c r="I834" i="12"/>
  <c r="I884" i="12"/>
  <c r="I848" i="12"/>
  <c r="I829" i="12"/>
  <c r="I894" i="12"/>
  <c r="I838" i="12"/>
  <c r="I864" i="12"/>
  <c r="I877" i="12"/>
  <c r="I914" i="12"/>
  <c r="I842" i="12"/>
  <c r="I850" i="12"/>
  <c r="I843" i="12"/>
  <c r="I883" i="12"/>
  <c r="I907" i="12"/>
  <c r="I882" i="12"/>
  <c r="I909" i="12"/>
  <c r="I893" i="12"/>
  <c r="I873" i="12"/>
  <c r="I920" i="12"/>
  <c r="I857" i="12"/>
  <c r="I904" i="12"/>
  <c r="I910" i="12"/>
  <c r="I911" i="12"/>
  <c r="I903" i="12"/>
  <c r="I856" i="12"/>
  <c r="I913" i="12"/>
  <c r="I830" i="12"/>
  <c r="I855" i="12"/>
  <c r="I899" i="12"/>
  <c r="I833" i="12"/>
  <c r="I881" i="12"/>
  <c r="I868" i="12"/>
  <c r="I867" i="12"/>
  <c r="I839" i="12"/>
  <c r="I845" i="12"/>
  <c r="I889" i="12"/>
  <c r="I897" i="12"/>
  <c r="I892" i="12"/>
  <c r="I885" i="12"/>
  <c r="I836" i="12"/>
  <c r="I837" i="12"/>
  <c r="I832" i="12"/>
  <c r="I916" i="12"/>
  <c r="I866" i="12"/>
  <c r="I841" i="12"/>
  <c r="I887" i="12"/>
  <c r="I861" i="12"/>
  <c r="I835" i="12"/>
  <c r="I863" i="12"/>
  <c r="I851" i="12"/>
  <c r="I898" i="12"/>
  <c r="I872" i="12"/>
  <c r="I902" i="12"/>
  <c r="I854" i="12"/>
  <c r="I847" i="12"/>
  <c r="I915" i="12"/>
  <c r="I879" i="12"/>
  <c r="I918" i="12"/>
  <c r="I823" i="12"/>
  <c r="I895" i="12"/>
  <c r="I858" i="12"/>
  <c r="I846" i="12"/>
  <c r="I860" i="12"/>
  <c r="I859" i="12"/>
  <c r="I876" i="12"/>
  <c r="I912" i="12"/>
  <c r="I865" i="12"/>
  <c r="I900" i="12"/>
  <c r="I875" i="12"/>
  <c r="I853" i="12"/>
  <c r="I878" i="12"/>
  <c r="I917" i="12"/>
  <c r="I844" i="12"/>
  <c r="I825" i="12"/>
  <c r="I862" i="12"/>
  <c r="I906" i="12"/>
  <c r="I908" i="12"/>
  <c r="I824" i="12"/>
  <c r="I905" i="12"/>
  <c r="I826" i="12"/>
  <c r="I827" i="12"/>
  <c r="I896" i="12"/>
  <c r="I871" i="12"/>
  <c r="I888" i="12"/>
  <c r="I870" i="12"/>
  <c r="I919" i="12"/>
  <c r="I880" i="12"/>
  <c r="I901" i="12"/>
  <c r="I869" i="12"/>
  <c r="I831" i="12"/>
  <c r="I822" i="12"/>
  <c r="I849" i="12"/>
  <c r="I874" i="12"/>
  <c r="I886" i="12"/>
  <c r="I890" i="12"/>
  <c r="I891" i="12"/>
  <c r="N882" i="12"/>
  <c r="Q431" i="11"/>
  <c r="J431" i="11"/>
  <c r="J454" i="11" s="1"/>
  <c r="Z4" i="15" a="1"/>
  <c r="Z51" i="15" s="1"/>
  <c r="N917" i="12"/>
  <c r="R858" i="12"/>
  <c r="G41" i="15" s="1"/>
  <c r="R859" i="12"/>
  <c r="R910" i="12"/>
  <c r="R868" i="12"/>
  <c r="R918" i="12"/>
  <c r="R853" i="12"/>
  <c r="R916" i="12"/>
  <c r="R835" i="12"/>
  <c r="R906" i="12"/>
  <c r="R888" i="12"/>
  <c r="R834" i="12"/>
  <c r="R879" i="12"/>
  <c r="R830" i="12"/>
  <c r="R841" i="12"/>
  <c r="R891" i="12"/>
  <c r="R867" i="12"/>
  <c r="R914" i="12"/>
  <c r="R832" i="12"/>
  <c r="R919" i="12"/>
  <c r="R831" i="12"/>
  <c r="R851" i="12"/>
  <c r="G34" i="15" s="1"/>
  <c r="R885" i="12"/>
  <c r="R899" i="12"/>
  <c r="R842" i="12"/>
  <c r="R870" i="12"/>
  <c r="R823" i="12"/>
  <c r="R904" i="12"/>
  <c r="R882" i="12"/>
  <c r="R886" i="12"/>
  <c r="R833" i="12"/>
  <c r="R876" i="12"/>
  <c r="R869" i="12"/>
  <c r="R892" i="12"/>
  <c r="R890" i="12"/>
  <c r="R894" i="12"/>
  <c r="R828" i="12"/>
  <c r="R911" i="12"/>
  <c r="R905" i="12"/>
  <c r="R865" i="12"/>
  <c r="R826" i="12"/>
  <c r="R856" i="12"/>
  <c r="R898" i="12"/>
  <c r="R839" i="12"/>
  <c r="R855" i="12"/>
  <c r="R847" i="12"/>
  <c r="G30" i="15" s="1"/>
  <c r="R821" i="12"/>
  <c r="R846" i="12"/>
  <c r="G29" i="15" s="1"/>
  <c r="R874" i="12"/>
  <c r="R920" i="12"/>
  <c r="R837" i="12"/>
  <c r="G20" i="15" s="1"/>
  <c r="R907" i="12"/>
  <c r="R836" i="12"/>
  <c r="R827" i="12"/>
  <c r="R889" i="12"/>
  <c r="R852" i="12"/>
  <c r="G35" i="15" s="1"/>
  <c r="R864" i="12"/>
  <c r="R901" i="12"/>
  <c r="R838" i="12"/>
  <c r="G21" i="15" s="1"/>
  <c r="R863" i="12"/>
  <c r="R822" i="12"/>
  <c r="R884" i="12"/>
  <c r="R878" i="12"/>
  <c r="R877" i="12"/>
  <c r="R843" i="12"/>
  <c r="G26" i="15" s="1"/>
  <c r="R849" i="12"/>
  <c r="G32" i="15" s="1"/>
  <c r="R857" i="12"/>
  <c r="G40" i="15" s="1"/>
  <c r="R840" i="12"/>
  <c r="R825" i="12"/>
  <c r="R881" i="12"/>
  <c r="R854" i="12"/>
  <c r="R903" i="12"/>
  <c r="R866" i="12"/>
  <c r="R862" i="12"/>
  <c r="R875" i="12"/>
  <c r="R845" i="12"/>
  <c r="R824" i="12"/>
  <c r="R908" i="12"/>
  <c r="R861" i="12"/>
  <c r="G44" i="15" s="1"/>
  <c r="R860" i="12"/>
  <c r="G43" i="15" s="1"/>
  <c r="R912" i="12"/>
  <c r="R900" i="12"/>
  <c r="R844" i="12"/>
  <c r="R872" i="12"/>
  <c r="R902" i="12"/>
  <c r="R848" i="12"/>
  <c r="R896" i="12"/>
  <c r="R871" i="12"/>
  <c r="R829" i="12"/>
  <c r="R883" i="12"/>
  <c r="N897" i="12"/>
  <c r="R880" i="12"/>
  <c r="N911" i="12"/>
  <c r="N909" i="12"/>
  <c r="O431" i="11"/>
  <c r="O454" i="11" s="1"/>
  <c r="N431" i="11"/>
  <c r="N454" i="11" s="1"/>
  <c r="F452" i="12"/>
  <c r="F490" i="12"/>
  <c r="F447" i="12"/>
  <c r="F467" i="12"/>
  <c r="F465" i="12"/>
  <c r="T308" i="11"/>
  <c r="B470" i="12"/>
  <c r="R429" i="11"/>
  <c r="G439" i="11"/>
  <c r="I317" i="11"/>
  <c r="I840" i="12"/>
  <c r="F437" i="12"/>
  <c r="W50" i="11"/>
  <c r="B436" i="11" s="1"/>
  <c r="B459" i="11" s="1"/>
  <c r="N907" i="12"/>
  <c r="N915" i="12"/>
  <c r="R917" i="12"/>
  <c r="R873" i="12"/>
  <c r="R897" i="12"/>
  <c r="I821" i="12"/>
  <c r="X4" i="15" a="1"/>
  <c r="F442" i="12"/>
  <c r="F433" i="12"/>
  <c r="F485" i="12"/>
  <c r="F411" i="12"/>
  <c r="F455" i="12"/>
  <c r="F458" i="12"/>
  <c r="F462" i="12"/>
  <c r="F475" i="12"/>
  <c r="F495" i="12"/>
  <c r="F493" i="12"/>
  <c r="F413" i="12"/>
  <c r="F440" i="12"/>
  <c r="F434" i="12"/>
  <c r="F505" i="12"/>
  <c r="F468" i="12"/>
  <c r="F431" i="12"/>
  <c r="F410" i="12"/>
  <c r="F473" i="12"/>
  <c r="F499" i="12"/>
  <c r="F435" i="12"/>
  <c r="F480" i="12"/>
  <c r="F463" i="12"/>
  <c r="F451" i="12"/>
  <c r="F461" i="12"/>
  <c r="F483" i="12"/>
  <c r="E446" i="12"/>
  <c r="E492" i="12"/>
  <c r="E439" i="12"/>
  <c r="E426" i="12"/>
  <c r="W52" i="11"/>
  <c r="P317" i="11"/>
  <c r="P319" i="11"/>
  <c r="O914" i="12"/>
  <c r="O835" i="12"/>
  <c r="O890" i="12"/>
  <c r="O916" i="12"/>
  <c r="O876" i="12"/>
  <c r="O867" i="12"/>
  <c r="O886" i="12"/>
  <c r="O828" i="12"/>
  <c r="O874" i="12"/>
  <c r="O842" i="12"/>
  <c r="O837" i="12"/>
  <c r="O878" i="12"/>
  <c r="O844" i="12"/>
  <c r="O881" i="12"/>
  <c r="O915" i="12"/>
  <c r="O865" i="12"/>
  <c r="O868" i="12"/>
  <c r="O823" i="12"/>
  <c r="O907" i="12"/>
  <c r="O872" i="12"/>
  <c r="O854" i="12"/>
  <c r="O918" i="12"/>
  <c r="O888" i="12"/>
  <c r="O897" i="12"/>
  <c r="O894" i="12"/>
  <c r="O909" i="12"/>
  <c r="O861" i="12"/>
  <c r="O836" i="12"/>
  <c r="O826" i="12"/>
  <c r="O871" i="12"/>
  <c r="O833" i="12"/>
  <c r="O911" i="12"/>
  <c r="O843" i="12"/>
  <c r="O846" i="12"/>
  <c r="O875" i="12"/>
  <c r="O851" i="12"/>
  <c r="O864" i="12"/>
  <c r="O857" i="12"/>
  <c r="O873" i="12"/>
  <c r="O892" i="12"/>
  <c r="O853" i="12"/>
  <c r="O863" i="12"/>
  <c r="O893" i="12"/>
  <c r="O850" i="12"/>
  <c r="O913" i="12"/>
  <c r="O845" i="12"/>
  <c r="O849" i="12"/>
  <c r="O905" i="12"/>
  <c r="O902" i="12"/>
  <c r="O917" i="12"/>
  <c r="O822" i="12"/>
  <c r="O839" i="12"/>
  <c r="O882" i="12"/>
  <c r="O900" i="12"/>
  <c r="O898" i="12"/>
  <c r="O852" i="12"/>
  <c r="O827" i="12"/>
  <c r="O877" i="12"/>
  <c r="O899" i="12"/>
  <c r="O824" i="12"/>
  <c r="O884" i="12"/>
  <c r="O858" i="12"/>
  <c r="O860" i="12"/>
  <c r="O838" i="12"/>
  <c r="O840" i="12"/>
  <c r="O885" i="12"/>
  <c r="O848" i="12"/>
  <c r="O831" i="12"/>
  <c r="O821" i="12"/>
  <c r="O841" i="12"/>
  <c r="O880" i="12"/>
  <c r="O866" i="12"/>
  <c r="O910" i="12"/>
  <c r="O869" i="12"/>
  <c r="O908" i="12"/>
  <c r="O847" i="12"/>
  <c r="O856" i="12"/>
  <c r="O829" i="12"/>
  <c r="O870" i="12"/>
  <c r="O906" i="12"/>
  <c r="O896" i="12"/>
  <c r="O825" i="12"/>
  <c r="O904" i="12"/>
  <c r="O832" i="12"/>
  <c r="O901" i="12"/>
  <c r="O920" i="12"/>
  <c r="O855" i="12"/>
  <c r="O883" i="12"/>
  <c r="O919" i="12"/>
  <c r="O830" i="12"/>
  <c r="O912" i="12"/>
  <c r="O834" i="12"/>
  <c r="O879" i="12"/>
  <c r="O889" i="12"/>
  <c r="O859" i="12"/>
  <c r="O439" i="11"/>
  <c r="W51" i="11"/>
  <c r="T315" i="11" s="1"/>
  <c r="O317" i="11"/>
  <c r="O319" i="11"/>
  <c r="F504" i="12"/>
  <c r="F506" i="12"/>
  <c r="F464" i="12"/>
  <c r="F446" i="12"/>
  <c r="F492" i="12"/>
  <c r="F503" i="12"/>
  <c r="F494" i="12"/>
  <c r="F449" i="12"/>
  <c r="F487" i="12"/>
  <c r="F444" i="12"/>
  <c r="F448" i="12"/>
  <c r="F423" i="12"/>
  <c r="F412" i="12"/>
  <c r="F425" i="12"/>
  <c r="F476" i="12"/>
  <c r="F453" i="12"/>
  <c r="F432" i="12"/>
  <c r="F489" i="12"/>
  <c r="F456" i="12"/>
  <c r="F488" i="12"/>
  <c r="F466" i="12"/>
  <c r="F459" i="12"/>
  <c r="F427" i="12"/>
  <c r="F416" i="12"/>
  <c r="F474" i="12"/>
  <c r="E443" i="12"/>
  <c r="E461" i="12"/>
  <c r="E473" i="12"/>
  <c r="O429" i="11"/>
  <c r="O452" i="11" s="1"/>
  <c r="AF4" i="15" a="1"/>
  <c r="AF7" i="15" s="1"/>
  <c r="AF27" i="15"/>
  <c r="T881" i="12"/>
  <c r="T870" i="12"/>
  <c r="T899" i="12"/>
  <c r="T903" i="12"/>
  <c r="T838" i="12"/>
  <c r="T866" i="12"/>
  <c r="T855" i="12"/>
  <c r="T877" i="12"/>
  <c r="T891" i="12"/>
  <c r="T839" i="12"/>
  <c r="T825" i="12"/>
  <c r="T841" i="12"/>
  <c r="T857" i="12"/>
  <c r="T873" i="12"/>
  <c r="T884" i="12"/>
  <c r="T892" i="12"/>
  <c r="T900" i="12"/>
  <c r="T908" i="12"/>
  <c r="T918" i="12"/>
  <c r="T897" i="12"/>
  <c r="T872" i="12"/>
  <c r="T851" i="12"/>
  <c r="T826" i="12"/>
  <c r="T879" i="12"/>
  <c r="T860" i="12"/>
  <c r="T852" i="12"/>
  <c r="T915" i="12"/>
  <c r="T842" i="12"/>
  <c r="T893" i="12"/>
  <c r="T911" i="12"/>
  <c r="T862" i="12"/>
  <c r="T864" i="12"/>
  <c r="T909" i="12"/>
  <c r="T831" i="12"/>
  <c r="T829" i="12"/>
  <c r="T845" i="12"/>
  <c r="T861" i="12"/>
  <c r="T878" i="12"/>
  <c r="T886" i="12"/>
  <c r="T894" i="12"/>
  <c r="T902" i="12"/>
  <c r="T910" i="12"/>
  <c r="T920" i="12"/>
  <c r="T876" i="12"/>
  <c r="T823" i="12"/>
  <c r="T843" i="12"/>
  <c r="T850" i="12"/>
  <c r="T913" i="12"/>
  <c r="T917" i="12"/>
  <c r="T901" i="12"/>
  <c r="T848" i="12"/>
  <c r="T835" i="12"/>
  <c r="T856" i="12"/>
  <c r="T830" i="12"/>
  <c r="T846" i="12"/>
  <c r="T824" i="12"/>
  <c r="T914" i="12"/>
  <c r="T887" i="12"/>
  <c r="T859" i="12"/>
  <c r="T836" i="12"/>
  <c r="T895" i="12"/>
  <c r="T833" i="12"/>
  <c r="T849" i="12"/>
  <c r="T865" i="12"/>
  <c r="T880" i="12"/>
  <c r="T888" i="12"/>
  <c r="T896" i="12"/>
  <c r="T904" i="12"/>
  <c r="T912" i="12"/>
  <c r="T867" i="12"/>
  <c r="T875" i="12"/>
  <c r="T832" i="12"/>
  <c r="T854" i="12"/>
  <c r="T827" i="12"/>
  <c r="T874" i="12"/>
  <c r="T847" i="12"/>
  <c r="T840" i="12"/>
  <c r="T919" i="12"/>
  <c r="T885" i="12"/>
  <c r="T907" i="12"/>
  <c r="T834" i="12"/>
  <c r="T868" i="12"/>
  <c r="T889" i="12"/>
  <c r="T883" i="12"/>
  <c r="T871" i="12"/>
  <c r="T863" i="12"/>
  <c r="T905" i="12"/>
  <c r="T821" i="12"/>
  <c r="T837" i="12"/>
  <c r="T853" i="12"/>
  <c r="T869" i="12"/>
  <c r="T882" i="12"/>
  <c r="T890" i="12"/>
  <c r="T898" i="12"/>
  <c r="T906" i="12"/>
  <c r="T916" i="12"/>
  <c r="T844" i="12"/>
  <c r="T828" i="12"/>
  <c r="T858" i="12"/>
  <c r="T822" i="12"/>
  <c r="T317" i="11"/>
  <c r="W56" i="11"/>
  <c r="P442" i="11" s="1"/>
  <c r="T439" i="11"/>
  <c r="W48" i="11"/>
  <c r="L317" i="11"/>
  <c r="L319" i="11"/>
  <c r="O862" i="12"/>
  <c r="F486" i="12"/>
  <c r="F430" i="12"/>
  <c r="F421" i="12"/>
  <c r="F471" i="12"/>
  <c r="F479" i="12"/>
  <c r="F500" i="12"/>
  <c r="F409" i="12"/>
  <c r="F510" i="12" s="1"/>
  <c r="F511" i="12" s="1"/>
  <c r="F512" i="12" s="1"/>
  <c r="F445" i="12"/>
  <c r="F508" i="12"/>
  <c r="F482" i="12"/>
  <c r="F443" i="12"/>
  <c r="F422" i="12"/>
  <c r="F481" i="12"/>
  <c r="F441" i="12"/>
  <c r="F470" i="12"/>
  <c r="F417" i="12"/>
  <c r="F436" i="12"/>
  <c r="F414" i="12"/>
  <c r="F454" i="12"/>
  <c r="F457" i="12"/>
  <c r="F415" i="12"/>
  <c r="F496" i="12"/>
  <c r="F501" i="12"/>
  <c r="F460" i="12"/>
  <c r="E494" i="12"/>
  <c r="E444" i="12"/>
  <c r="A17" i="11"/>
  <c r="AH462" i="11" s="1"/>
  <c r="S317" i="11"/>
  <c r="AD53" i="11"/>
  <c r="N317" i="11"/>
  <c r="R439" i="11"/>
  <c r="N439" i="11"/>
  <c r="R317" i="11"/>
  <c r="U317" i="11"/>
  <c r="M317" i="11"/>
  <c r="Q317" i="11"/>
  <c r="O891" i="12"/>
  <c r="O887" i="12"/>
  <c r="S431" i="11"/>
  <c r="S454" i="11" s="1"/>
  <c r="K821" i="12"/>
  <c r="K896" i="12"/>
  <c r="K897" i="12"/>
  <c r="B508" i="12"/>
  <c r="B507" i="12"/>
  <c r="B416" i="12"/>
  <c r="B493" i="12"/>
  <c r="B429" i="12"/>
  <c r="P307" i="11"/>
  <c r="K832" i="12"/>
  <c r="K878" i="12"/>
  <c r="K871" i="12"/>
  <c r="K851" i="12"/>
  <c r="B466" i="12"/>
  <c r="B417" i="12"/>
  <c r="B444" i="12"/>
  <c r="B431" i="12"/>
  <c r="B410" i="12"/>
  <c r="B446" i="12"/>
  <c r="B486" i="12"/>
  <c r="K884" i="12"/>
  <c r="K874" i="12"/>
  <c r="K858" i="12"/>
  <c r="B460" i="12"/>
  <c r="B495" i="12"/>
  <c r="B439" i="12"/>
  <c r="B478" i="12"/>
  <c r="B425" i="12"/>
  <c r="B457" i="12"/>
  <c r="B409" i="12"/>
  <c r="B510" i="12" s="1"/>
  <c r="E458" i="12"/>
  <c r="L430" i="11"/>
  <c r="L453" i="11" s="1"/>
  <c r="Q430" i="11"/>
  <c r="I308" i="11"/>
  <c r="M308" i="11"/>
  <c r="R430" i="11"/>
  <c r="R453" i="11" s="1"/>
  <c r="J430" i="11"/>
  <c r="J453" i="11" s="1"/>
  <c r="O308" i="11"/>
  <c r="G308" i="11"/>
  <c r="R308" i="11"/>
  <c r="AD44" i="11"/>
  <c r="H308" i="11"/>
  <c r="O430" i="11"/>
  <c r="O453" i="11" s="1"/>
  <c r="N308" i="11"/>
  <c r="S308" i="11"/>
  <c r="S430" i="11"/>
  <c r="S453" i="11" s="1"/>
  <c r="N430" i="11"/>
  <c r="N453" i="11" s="1"/>
  <c r="T430" i="11"/>
  <c r="K430" i="11"/>
  <c r="K453" i="11" s="1"/>
  <c r="Q308" i="11"/>
  <c r="L308" i="11"/>
  <c r="J308" i="11"/>
  <c r="A8" i="11"/>
  <c r="AH453" i="11" s="1"/>
  <c r="E508" i="12"/>
  <c r="E450" i="12"/>
  <c r="E464" i="12"/>
  <c r="E445" i="12"/>
  <c r="E441" i="12"/>
  <c r="E456" i="12"/>
  <c r="E468" i="12"/>
  <c r="E485" i="12"/>
  <c r="E477" i="12"/>
  <c r="E470" i="12"/>
  <c r="E422" i="12"/>
  <c r="E417" i="12"/>
  <c r="E423" i="12"/>
  <c r="E434" i="12"/>
  <c r="E501" i="12"/>
  <c r="E425" i="12"/>
  <c r="E487" i="12"/>
  <c r="E495" i="12"/>
  <c r="E452" i="12"/>
  <c r="E454" i="12"/>
  <c r="E469" i="12"/>
  <c r="E498" i="12"/>
  <c r="E484" i="12"/>
  <c r="E476" i="12"/>
  <c r="E463" i="12"/>
  <c r="E455" i="12"/>
  <c r="E421" i="12"/>
  <c r="E502" i="12"/>
  <c r="E427" i="12"/>
  <c r="E428" i="12"/>
  <c r="E506" i="12"/>
  <c r="E414" i="12"/>
  <c r="E472" i="12"/>
  <c r="E504" i="12"/>
  <c r="E466" i="12"/>
  <c r="E503" i="12"/>
  <c r="E412" i="12"/>
  <c r="E411" i="12"/>
  <c r="E483" i="12"/>
  <c r="E462" i="12"/>
  <c r="E435" i="12"/>
  <c r="E499" i="12"/>
  <c r="E474" i="12"/>
  <c r="E481" i="12"/>
  <c r="E447" i="12"/>
  <c r="E429" i="12"/>
  <c r="E410" i="12"/>
  <c r="E418" i="12"/>
  <c r="E453" i="12"/>
  <c r="E440" i="12"/>
  <c r="E432" i="12"/>
  <c r="E488" i="12"/>
  <c r="E493" i="12"/>
  <c r="E424" i="12"/>
  <c r="E449" i="12"/>
  <c r="E489" i="12"/>
  <c r="E465" i="12"/>
  <c r="E436" i="12"/>
  <c r="E480" i="12"/>
  <c r="E413" i="12"/>
  <c r="E416" i="12"/>
  <c r="E442" i="12"/>
  <c r="E471" i="12"/>
  <c r="E448" i="12"/>
  <c r="E431" i="12"/>
  <c r="E482" i="12"/>
  <c r="E415" i="12"/>
  <c r="E451" i="12"/>
  <c r="E409" i="12"/>
  <c r="E510" i="12" s="1"/>
  <c r="E511" i="12" s="1"/>
  <c r="E512" i="12" s="1"/>
  <c r="E513" i="12" s="1"/>
  <c r="E438" i="12"/>
  <c r="E507" i="12"/>
  <c r="E497" i="12"/>
  <c r="E420" i="12"/>
  <c r="E496" i="12"/>
  <c r="E437" i="12"/>
  <c r="E419" i="12"/>
  <c r="E460" i="12"/>
  <c r="E478" i="12"/>
  <c r="E500" i="12"/>
  <c r="E475" i="12"/>
  <c r="E430" i="12"/>
  <c r="E457" i="12"/>
  <c r="E433" i="12"/>
  <c r="E459" i="12"/>
  <c r="E479" i="12"/>
  <c r="E505" i="12"/>
  <c r="E317" i="11"/>
  <c r="E441" i="11"/>
  <c r="W41" i="11"/>
  <c r="J427" i="11" s="1"/>
  <c r="C319" i="11"/>
  <c r="C317" i="11"/>
  <c r="W39" i="11"/>
  <c r="J303" i="11" s="1"/>
  <c r="C439" i="11"/>
  <c r="C307" i="11"/>
  <c r="C441" i="11"/>
  <c r="C308" i="11"/>
  <c r="C928" i="12"/>
  <c r="C925" i="12"/>
  <c r="C926" i="12"/>
  <c r="E308" i="11"/>
  <c r="E307" i="11"/>
  <c r="E309" i="11"/>
  <c r="E439" i="11"/>
  <c r="D308" i="11"/>
  <c r="D411" i="12"/>
  <c r="D512" i="12" s="1"/>
  <c r="D409" i="12"/>
  <c r="D410" i="12"/>
  <c r="D439" i="11"/>
  <c r="D307" i="11"/>
  <c r="B432" i="12"/>
  <c r="B498" i="12"/>
  <c r="B436" i="12"/>
  <c r="B462" i="12"/>
  <c r="B501" i="12"/>
  <c r="B502" i="12"/>
  <c r="B450" i="12"/>
  <c r="B419" i="12"/>
  <c r="B485" i="12"/>
  <c r="B424" i="12"/>
  <c r="B441" i="12"/>
  <c r="B479" i="12"/>
  <c r="B422" i="12"/>
  <c r="B492" i="12"/>
  <c r="B447" i="12"/>
  <c r="B415" i="12"/>
  <c r="B487" i="12"/>
  <c r="B482" i="12"/>
  <c r="B452" i="12"/>
  <c r="B473" i="12"/>
  <c r="B454" i="12"/>
  <c r="B476" i="12"/>
  <c r="B465" i="12"/>
  <c r="B475" i="12"/>
  <c r="B477" i="12"/>
  <c r="B423" i="12"/>
  <c r="B441" i="11"/>
  <c r="B308" i="11"/>
  <c r="B439" i="11"/>
  <c r="B434" i="12"/>
  <c r="B464" i="12"/>
  <c r="B503" i="12"/>
  <c r="B480" i="12"/>
  <c r="B483" i="12"/>
  <c r="B421" i="12"/>
  <c r="B484" i="12"/>
  <c r="B505" i="12"/>
  <c r="B420" i="12"/>
  <c r="B414" i="12"/>
  <c r="B451" i="12"/>
  <c r="B494" i="12"/>
  <c r="B413" i="12"/>
  <c r="B489" i="12"/>
  <c r="B426" i="12"/>
  <c r="B440" i="12"/>
  <c r="B455" i="12"/>
  <c r="B463" i="12"/>
  <c r="B418" i="12"/>
  <c r="B481" i="12"/>
  <c r="B435" i="12"/>
  <c r="B506" i="12"/>
  <c r="B496" i="12"/>
  <c r="B459" i="12"/>
  <c r="B472" i="12"/>
  <c r="B490" i="12"/>
  <c r="B428" i="12"/>
  <c r="B488" i="12"/>
  <c r="B412" i="12"/>
  <c r="B448" i="12"/>
  <c r="B442" i="12"/>
  <c r="B497" i="12"/>
  <c r="B437" i="12"/>
  <c r="B445" i="12"/>
  <c r="B469" i="12"/>
  <c r="B467" i="12"/>
  <c r="B461" i="12"/>
  <c r="B453" i="12"/>
  <c r="B430" i="12"/>
  <c r="B500" i="12"/>
  <c r="B433" i="12"/>
  <c r="B427" i="12"/>
  <c r="B491" i="12"/>
  <c r="B438" i="12"/>
  <c r="B471" i="12"/>
  <c r="B456" i="12"/>
  <c r="B458" i="12"/>
  <c r="B411" i="12"/>
  <c r="B928" i="12"/>
  <c r="H8" i="15" s="1"/>
  <c r="B925" i="12"/>
  <c r="H5" i="15" s="1"/>
  <c r="B926" i="12"/>
  <c r="H6" i="15" s="1"/>
  <c r="K843" i="12"/>
  <c r="K830" i="12"/>
  <c r="K911" i="12"/>
  <c r="K889" i="12"/>
  <c r="K902" i="12"/>
  <c r="K875" i="12"/>
  <c r="K867" i="12"/>
  <c r="K842" i="12"/>
  <c r="K847" i="12"/>
  <c r="K872" i="12"/>
  <c r="K910" i="12"/>
  <c r="K837" i="12"/>
  <c r="K859" i="12"/>
  <c r="K877" i="12"/>
  <c r="K903" i="12"/>
  <c r="K873" i="12"/>
  <c r="K852" i="12"/>
  <c r="K866" i="12"/>
  <c r="K849" i="12"/>
  <c r="K885" i="12"/>
  <c r="K864" i="12"/>
  <c r="K834" i="12"/>
  <c r="K841" i="12"/>
  <c r="K868" i="12"/>
  <c r="K825" i="12"/>
  <c r="K854" i="12"/>
  <c r="K904" i="12"/>
  <c r="K853" i="12"/>
  <c r="K879" i="12"/>
  <c r="K850" i="12"/>
  <c r="K909" i="12"/>
  <c r="K870" i="12"/>
  <c r="K860" i="12"/>
  <c r="K892" i="12"/>
  <c r="K898" i="12"/>
  <c r="K833" i="12"/>
  <c r="K855" i="12"/>
  <c r="K836" i="12"/>
  <c r="K856" i="12"/>
  <c r="K920" i="12"/>
  <c r="K848" i="12"/>
  <c r="K869" i="12"/>
  <c r="K894" i="12"/>
  <c r="K895" i="12"/>
  <c r="K916" i="12"/>
  <c r="K890" i="12"/>
  <c r="K912" i="12"/>
  <c r="K840" i="12"/>
  <c r="K861" i="12"/>
  <c r="K886" i="12"/>
  <c r="K887" i="12"/>
  <c r="K900" i="12"/>
  <c r="K906" i="12"/>
  <c r="K908" i="12"/>
  <c r="K913" i="12"/>
  <c r="K914" i="12"/>
  <c r="K915" i="12"/>
  <c r="K857" i="12"/>
  <c r="K829" i="12"/>
  <c r="K838" i="12"/>
  <c r="K822" i="12"/>
  <c r="K831" i="12"/>
  <c r="K846" i="12"/>
  <c r="K824" i="12"/>
  <c r="K888" i="12"/>
  <c r="K901" i="12"/>
  <c r="K827" i="12"/>
  <c r="K862" i="12"/>
  <c r="K863" i="12"/>
  <c r="K844" i="12"/>
  <c r="K891" i="12"/>
  <c r="K880" i="12"/>
  <c r="K893" i="12"/>
  <c r="K918" i="12"/>
  <c r="K919" i="12"/>
  <c r="K839" i="12"/>
  <c r="K905" i="12"/>
  <c r="K907" i="12"/>
  <c r="K876" i="12"/>
  <c r="K881" i="12"/>
  <c r="K882" i="12"/>
  <c r="K883" i="12"/>
  <c r="K835" i="12"/>
  <c r="K828" i="12"/>
  <c r="K865" i="12"/>
  <c r="K823" i="12"/>
  <c r="B924" i="12"/>
  <c r="C924" i="12"/>
  <c r="D927" i="12"/>
  <c r="D926" i="12"/>
  <c r="Q488" i="12"/>
  <c r="Q451" i="12"/>
  <c r="Q482" i="12"/>
  <c r="Q455" i="12"/>
  <c r="Q498" i="12"/>
  <c r="Q420" i="12"/>
  <c r="Q474" i="12"/>
  <c r="Q458" i="12"/>
  <c r="Q450" i="12"/>
  <c r="Q501" i="12"/>
  <c r="Q473" i="12"/>
  <c r="Q417" i="12"/>
  <c r="Q487" i="12"/>
  <c r="Q496" i="12"/>
  <c r="Q507" i="12"/>
  <c r="Q448" i="12"/>
  <c r="Q500" i="12"/>
  <c r="Q508" i="12"/>
  <c r="Q470" i="12"/>
  <c r="Q489" i="12"/>
  <c r="Q421" i="12"/>
  <c r="Q423" i="12"/>
  <c r="Q454" i="12"/>
  <c r="Q480" i="12"/>
  <c r="Q435" i="12"/>
  <c r="Q491" i="12"/>
  <c r="Q504" i="12"/>
  <c r="Q449" i="12"/>
  <c r="Q414" i="12"/>
  <c r="Q453" i="12"/>
  <c r="Q457" i="12"/>
  <c r="Q433" i="12"/>
  <c r="Q477" i="12"/>
  <c r="Q497" i="12"/>
  <c r="Q468" i="12"/>
  <c r="Q466" i="12"/>
  <c r="Q493" i="12"/>
  <c r="Q443" i="12"/>
  <c r="Q481" i="12"/>
  <c r="Q456" i="12"/>
  <c r="Q445" i="12"/>
  <c r="Q505" i="12"/>
  <c r="Q459" i="12"/>
  <c r="Q485" i="12"/>
  <c r="Q475" i="12"/>
  <c r="Q461" i="12"/>
  <c r="Q415" i="12"/>
  <c r="Q422" i="12"/>
  <c r="Q437" i="12"/>
  <c r="Q440" i="12"/>
  <c r="Q409" i="12"/>
  <c r="Q427" i="12"/>
  <c r="Q439" i="12"/>
  <c r="Q430" i="12"/>
  <c r="Q486" i="12"/>
  <c r="Q499" i="12"/>
  <c r="Q492" i="12"/>
  <c r="Q467" i="12"/>
  <c r="Q462" i="12"/>
  <c r="Q469" i="12"/>
  <c r="Q431" i="12"/>
  <c r="Q447" i="12"/>
  <c r="Q426" i="12"/>
  <c r="Q429" i="12"/>
  <c r="Q438" i="12"/>
  <c r="Q419" i="12"/>
  <c r="Q432" i="12"/>
  <c r="Q476" i="12"/>
  <c r="Q436" i="12"/>
  <c r="Q464" i="12"/>
  <c r="Q465" i="12"/>
  <c r="Q506" i="12"/>
  <c r="Q478" i="12"/>
  <c r="Q490" i="12"/>
  <c r="Q503" i="12"/>
  <c r="Q479" i="12"/>
  <c r="Q483" i="12"/>
  <c r="Q452" i="12"/>
  <c r="Q412" i="12"/>
  <c r="Q411" i="12"/>
  <c r="Q495" i="12"/>
  <c r="Q425" i="12"/>
  <c r="Q424" i="12"/>
  <c r="Q418" i="12"/>
  <c r="Q519" i="12" s="1"/>
  <c r="Q520" i="12" s="1"/>
  <c r="Q521" i="12" s="1"/>
  <c r="Q434" i="12"/>
  <c r="Q416" i="12"/>
  <c r="Q494" i="12"/>
  <c r="Q463" i="12"/>
  <c r="Q484" i="12"/>
  <c r="Q502" i="12"/>
  <c r="Q471" i="12"/>
  <c r="Q460" i="12"/>
  <c r="Q413" i="12"/>
  <c r="Q428" i="12"/>
  <c r="Q446" i="12"/>
  <c r="Q444" i="12"/>
  <c r="Q410" i="12"/>
  <c r="Q442" i="12"/>
  <c r="Q441" i="12"/>
  <c r="I462" i="12"/>
  <c r="I436" i="12"/>
  <c r="I421" i="12"/>
  <c r="I457" i="12"/>
  <c r="AI27" i="3"/>
  <c r="AI26" i="3" s="1"/>
  <c r="AI33" i="3"/>
  <c r="K308" i="11"/>
  <c r="O470" i="12"/>
  <c r="O501" i="12"/>
  <c r="O445" i="12"/>
  <c r="O464" i="12"/>
  <c r="O434" i="12"/>
  <c r="O430" i="12"/>
  <c r="O421" i="12"/>
  <c r="O411" i="12"/>
  <c r="O451" i="12"/>
  <c r="O460" i="12"/>
  <c r="O497" i="12"/>
  <c r="O495" i="12"/>
  <c r="O462" i="12"/>
  <c r="O474" i="12"/>
  <c r="O426" i="12"/>
  <c r="O493" i="12"/>
  <c r="O467" i="12"/>
  <c r="O458"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503" i="12"/>
  <c r="O438" i="12"/>
  <c r="O504" i="12"/>
  <c r="O480" i="12"/>
  <c r="O473" i="12"/>
  <c r="O431" i="12"/>
  <c r="O492" i="12"/>
  <c r="O472" i="12"/>
  <c r="O487" i="12"/>
  <c r="O448" i="12"/>
  <c r="O447" i="12"/>
  <c r="O499" i="12"/>
  <c r="O479" i="12"/>
  <c r="O490" i="12"/>
  <c r="O452" i="12"/>
  <c r="O498" i="12"/>
  <c r="O461" i="12"/>
  <c r="O489" i="12"/>
  <c r="O425" i="12"/>
  <c r="O433" i="12"/>
  <c r="O488" i="12"/>
  <c r="O455" i="12"/>
  <c r="O446" i="12"/>
  <c r="O420" i="12"/>
  <c r="O521" i="12" s="1"/>
  <c r="O409" i="12"/>
  <c r="O478" i="12"/>
  <c r="O491" i="12"/>
  <c r="O437" i="12"/>
  <c r="O485" i="12"/>
  <c r="O477" i="12"/>
  <c r="O476" i="12"/>
  <c r="O486" i="12"/>
  <c r="O482" i="12"/>
  <c r="O507" i="12"/>
  <c r="O424" i="12"/>
  <c r="O441" i="12"/>
  <c r="O496" i="12"/>
  <c r="O465" i="12"/>
  <c r="O428" i="12"/>
  <c r="O466" i="12"/>
  <c r="O427" i="12"/>
  <c r="O416" i="12"/>
  <c r="A9" i="11"/>
  <c r="AH454" i="11" s="1"/>
  <c r="Q309" i="11"/>
  <c r="T309" i="11"/>
  <c r="S309" i="11"/>
  <c r="AD45" i="11"/>
  <c r="M309" i="11"/>
  <c r="L309" i="11"/>
  <c r="N309" i="11"/>
  <c r="R309" i="11"/>
  <c r="U309" i="11"/>
  <c r="P309" i="11"/>
  <c r="O309" i="11"/>
  <c r="H309" i="11"/>
  <c r="C309" i="11"/>
  <c r="I479" i="12"/>
  <c r="I467" i="12"/>
  <c r="I444" i="12"/>
  <c r="I466" i="12"/>
  <c r="I452" i="12"/>
  <c r="I418" i="12"/>
  <c r="I455" i="12"/>
  <c r="I431" i="12"/>
  <c r="S450" i="11"/>
  <c r="AI24" i="3"/>
  <c r="AI25" i="3"/>
  <c r="AI32" i="3"/>
  <c r="V669" i="11"/>
  <c r="W669" i="11" s="1"/>
  <c r="J683" i="11" s="1"/>
  <c r="J684" i="11" s="1"/>
  <c r="I309" i="11"/>
  <c r="I439" i="12"/>
  <c r="I491" i="12"/>
  <c r="I429" i="12"/>
  <c r="I434" i="12"/>
  <c r="I409" i="12"/>
  <c r="I477" i="12"/>
  <c r="I442" i="12"/>
  <c r="I441" i="12"/>
  <c r="I487" i="12"/>
  <c r="I461" i="12"/>
  <c r="I424" i="12"/>
  <c r="I508" i="12"/>
  <c r="I450" i="12"/>
  <c r="I478" i="12"/>
  <c r="I499" i="12"/>
  <c r="I486" i="12"/>
  <c r="I413" i="12"/>
  <c r="I422" i="12"/>
  <c r="I489" i="12"/>
  <c r="I470" i="12"/>
  <c r="I492" i="12"/>
  <c r="I480" i="12"/>
  <c r="I505" i="12"/>
  <c r="I445" i="12"/>
  <c r="I476" i="12"/>
  <c r="I471" i="12"/>
  <c r="I415" i="12"/>
  <c r="I432" i="12"/>
  <c r="I446" i="12"/>
  <c r="I490" i="12"/>
  <c r="I501" i="12"/>
  <c r="I507" i="12"/>
  <c r="I483" i="12"/>
  <c r="I458" i="12"/>
  <c r="I419" i="12"/>
  <c r="I504" i="12"/>
  <c r="I430" i="12"/>
  <c r="I506" i="12"/>
  <c r="I464" i="12"/>
  <c r="I465" i="12"/>
  <c r="I410" i="12"/>
  <c r="I511" i="12" s="1"/>
  <c r="I512" i="12" s="1"/>
  <c r="I513" i="12" s="1"/>
  <c r="I514" i="12" s="1"/>
  <c r="I423" i="12"/>
  <c r="I503" i="12"/>
  <c r="I463" i="12"/>
  <c r="I485" i="12"/>
  <c r="I454" i="12"/>
  <c r="I449" i="12"/>
  <c r="I459" i="12"/>
  <c r="I460" i="12"/>
  <c r="I412" i="12"/>
  <c r="I484" i="12"/>
  <c r="I448" i="12"/>
  <c r="I451" i="12"/>
  <c r="I440" i="12"/>
  <c r="I494" i="12"/>
  <c r="I497" i="12"/>
  <c r="I498" i="12"/>
  <c r="I468" i="12"/>
  <c r="I493" i="12"/>
  <c r="I453" i="12"/>
  <c r="I474" i="12"/>
  <c r="I502" i="12"/>
  <c r="I438" i="12"/>
  <c r="I425" i="12"/>
  <c r="I456" i="12"/>
  <c r="I420" i="12"/>
  <c r="I472" i="12"/>
  <c r="I488" i="12"/>
  <c r="I481" i="12"/>
  <c r="I414" i="12"/>
  <c r="I500" i="12"/>
  <c r="I437" i="12"/>
  <c r="I411" i="12"/>
  <c r="I443" i="12"/>
  <c r="I427" i="12"/>
  <c r="I447" i="12"/>
  <c r="I426" i="12"/>
  <c r="I416" i="12"/>
  <c r="I473" i="12"/>
  <c r="I435" i="12"/>
  <c r="K431" i="11"/>
  <c r="K454" i="11" s="1"/>
  <c r="F466" i="11"/>
  <c r="K466" i="11"/>
  <c r="AI28" i="3"/>
  <c r="D483" i="12"/>
  <c r="D502" i="12"/>
  <c r="D497" i="12"/>
  <c r="D494" i="12"/>
  <c r="D442" i="12"/>
  <c r="D431" i="12"/>
  <c r="D500" i="12"/>
  <c r="D484" i="12"/>
  <c r="D496" i="12"/>
  <c r="D465" i="12"/>
  <c r="D450" i="12"/>
  <c r="D480" i="12"/>
  <c r="D429" i="12"/>
  <c r="D412" i="12"/>
  <c r="D486" i="12"/>
  <c r="D433" i="12"/>
  <c r="D413" i="12"/>
  <c r="D498" i="12"/>
  <c r="D457" i="12"/>
  <c r="D423" i="12"/>
  <c r="D424" i="12"/>
  <c r="D437" i="12"/>
  <c r="D503" i="12"/>
  <c r="D492" i="12"/>
  <c r="D439" i="12"/>
  <c r="D418" i="12"/>
  <c r="D499" i="12"/>
  <c r="D454" i="12"/>
  <c r="D438" i="12"/>
  <c r="D466" i="12"/>
  <c r="D420" i="12"/>
  <c r="D493" i="12"/>
  <c r="D453" i="12"/>
  <c r="D475" i="12"/>
  <c r="D456" i="12"/>
  <c r="D478" i="12"/>
  <c r="D435" i="12"/>
  <c r="D445" i="12"/>
  <c r="D476" i="12"/>
  <c r="D504" i="12"/>
  <c r="D426" i="12"/>
  <c r="D473" i="12"/>
  <c r="D468" i="12"/>
  <c r="D506" i="12"/>
  <c r="D487" i="12"/>
  <c r="D460" i="12"/>
  <c r="D508" i="12"/>
  <c r="D447" i="12"/>
  <c r="D448" i="12"/>
  <c r="D432" i="12"/>
  <c r="D434" i="12"/>
  <c r="D469" i="12"/>
  <c r="D470" i="12"/>
  <c r="D488" i="12"/>
  <c r="D415" i="12"/>
  <c r="D449" i="12"/>
  <c r="D443" i="12"/>
  <c r="D467" i="12"/>
  <c r="D472" i="12"/>
  <c r="D436" i="12"/>
  <c r="D430" i="12"/>
  <c r="D479" i="12"/>
  <c r="D416" i="12"/>
  <c r="D427" i="12"/>
  <c r="D491" i="12"/>
  <c r="D477" i="12"/>
  <c r="D451" i="12"/>
  <c r="D455" i="12"/>
  <c r="D463" i="12"/>
  <c r="D417" i="12"/>
  <c r="D507" i="12"/>
  <c r="D421" i="12"/>
  <c r="D505" i="12"/>
  <c r="D464" i="12"/>
  <c r="D495" i="12"/>
  <c r="D474" i="12"/>
  <c r="D458" i="12"/>
  <c r="D446" i="12"/>
  <c r="D489" i="12"/>
  <c r="D462" i="12"/>
  <c r="D461" i="12"/>
  <c r="D459" i="12"/>
  <c r="D425" i="12"/>
  <c r="D490" i="12"/>
  <c r="D481" i="12"/>
  <c r="D444" i="12"/>
  <c r="D419" i="12"/>
  <c r="D501" i="12"/>
  <c r="D452" i="12"/>
  <c r="D428" i="12"/>
  <c r="D482" i="12"/>
  <c r="D414" i="12"/>
  <c r="D440" i="12"/>
  <c r="D485" i="12"/>
  <c r="D441" i="12"/>
  <c r="D422" i="12"/>
  <c r="D471" i="12"/>
  <c r="Q472" i="12"/>
  <c r="I417" i="12"/>
  <c r="I433" i="12"/>
  <c r="I495" i="12"/>
  <c r="I496" i="12"/>
  <c r="I428" i="12"/>
  <c r="I482" i="12"/>
  <c r="I469" i="12"/>
  <c r="L431" i="11"/>
  <c r="L454" i="11" s="1"/>
  <c r="L307" i="11"/>
  <c r="O307" i="11"/>
  <c r="H307" i="11"/>
  <c r="I307" i="11"/>
  <c r="E319" i="11"/>
  <c r="W47" i="11"/>
  <c r="K311" i="11" s="1"/>
  <c r="K317" i="11"/>
  <c r="K309" i="11"/>
  <c r="K429" i="11"/>
  <c r="K452" i="11" s="1"/>
  <c r="K319" i="11"/>
  <c r="K307"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J310" i="11" s="1"/>
  <c r="J309" i="11"/>
  <c r="J317" i="11"/>
  <c r="J319" i="11"/>
  <c r="F6" i="15"/>
  <c r="F7" i="15"/>
  <c r="F4" i="15"/>
  <c r="F5" i="15"/>
  <c r="H473" i="12"/>
  <c r="B915" i="12"/>
  <c r="B877" i="12"/>
  <c r="B869" i="12"/>
  <c r="B824" i="12"/>
  <c r="B873" i="12"/>
  <c r="B835" i="12"/>
  <c r="B913" i="12"/>
  <c r="B886" i="12"/>
  <c r="B864" i="12"/>
  <c r="B882" i="12"/>
  <c r="B838" i="12"/>
  <c r="B870" i="12"/>
  <c r="B899" i="12"/>
  <c r="B911" i="12"/>
  <c r="B823" i="12"/>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W40" i="11"/>
  <c r="D309" i="11"/>
  <c r="D317" i="11"/>
  <c r="D319" i="11"/>
  <c r="W38" i="11"/>
  <c r="F302" i="11" s="1"/>
  <c r="B309" i="11"/>
  <c r="B317" i="11"/>
  <c r="B319" i="11"/>
  <c r="B30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510" i="12" s="1"/>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G489" i="12"/>
  <c r="G446" i="12"/>
  <c r="G458" i="12"/>
  <c r="G508" i="12"/>
  <c r="G462" i="12"/>
  <c r="M432" i="12"/>
  <c r="G413" i="12"/>
  <c r="G452" i="12"/>
  <c r="G472" i="12"/>
  <c r="G441" i="12"/>
  <c r="G476" i="12"/>
  <c r="G457" i="12"/>
  <c r="G501" i="12"/>
  <c r="G431" i="12"/>
  <c r="G496" i="12"/>
  <c r="G445" i="12"/>
  <c r="G500" i="12"/>
  <c r="G463" i="12"/>
  <c r="G419" i="12"/>
  <c r="G438" i="12"/>
  <c r="G473" i="12"/>
  <c r="G502" i="12"/>
  <c r="G432" i="12"/>
  <c r="G443" i="12"/>
  <c r="G417" i="12"/>
  <c r="G518" i="12" s="1"/>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420" i="12"/>
  <c r="M424" i="12"/>
  <c r="M471" i="12"/>
  <c r="M505" i="12"/>
  <c r="M410" i="12"/>
  <c r="M501" i="12"/>
  <c r="M464" i="12"/>
  <c r="M422" i="12"/>
  <c r="M475" i="12"/>
  <c r="M443" i="12"/>
  <c r="M490" i="12"/>
  <c r="M421" i="12"/>
  <c r="M460" i="12"/>
  <c r="M425" i="12"/>
  <c r="M447" i="12"/>
  <c r="M423" i="12"/>
  <c r="M524" i="12" s="1"/>
  <c r="M502" i="12"/>
  <c r="M483" i="12"/>
  <c r="M439" i="12"/>
  <c r="M437" i="12"/>
  <c r="M488" i="12"/>
  <c r="M449" i="12"/>
  <c r="M451" i="12"/>
  <c r="M467" i="12"/>
  <c r="M419" i="12"/>
  <c r="M456" i="12"/>
  <c r="G421" i="12"/>
  <c r="G479" i="12"/>
  <c r="G427" i="12"/>
  <c r="G456" i="12"/>
  <c r="G460" i="12"/>
  <c r="G469" i="12"/>
  <c r="G412" i="12"/>
  <c r="G488" i="12"/>
  <c r="G414" i="12"/>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S452" i="11"/>
  <c r="S449" i="11"/>
  <c r="G466" i="11"/>
  <c r="R466" i="11"/>
  <c r="R447" i="11"/>
  <c r="R450" i="11"/>
  <c r="J450" i="11"/>
  <c r="J447" i="11"/>
  <c r="E466" i="11"/>
  <c r="T466" i="11"/>
  <c r="X443" i="11"/>
  <c r="P466" i="11"/>
  <c r="T453" i="11"/>
  <c r="X430" i="11"/>
  <c r="Q453" i="11"/>
  <c r="U452" i="11"/>
  <c r="X429" i="11"/>
  <c r="Q452" i="11"/>
  <c r="T452" i="11"/>
  <c r="P452" i="11"/>
  <c r="R452" i="11"/>
  <c r="R449" i="11"/>
  <c r="D463" i="11"/>
  <c r="T463" i="11"/>
  <c r="P463" i="11"/>
  <c r="X440" i="11"/>
  <c r="Q463" i="11"/>
  <c r="U463" i="11"/>
  <c r="B463" i="11"/>
  <c r="B455" i="11"/>
  <c r="X424" i="11"/>
  <c r="T447" i="11"/>
  <c r="P460" i="11"/>
  <c r="X437" i="11"/>
  <c r="F463" i="11"/>
  <c r="T449" i="11"/>
  <c r="X426" i="11"/>
  <c r="X432" i="11"/>
  <c r="C463" i="11"/>
  <c r="E463" i="11"/>
  <c r="U450" i="11"/>
  <c r="X427" i="11"/>
  <c r="T450" i="11"/>
  <c r="Q450" i="11"/>
  <c r="Q451" i="11"/>
  <c r="U451" i="11"/>
  <c r="X428" i="11"/>
  <c r="X436" i="11"/>
  <c r="P459" i="11"/>
  <c r="B1750" i="12"/>
  <c r="E6" i="15" s="1"/>
  <c r="B1749" i="12"/>
  <c r="E5" i="15" s="1"/>
  <c r="W42" i="11"/>
  <c r="F309" i="11"/>
  <c r="F439" i="11"/>
  <c r="F319" i="11"/>
  <c r="F317" i="11"/>
  <c r="F308" i="11"/>
  <c r="F307" i="11"/>
  <c r="H939" i="12"/>
  <c r="H943" i="12"/>
  <c r="H1355" i="12" s="1"/>
  <c r="H1458" i="12"/>
  <c r="H1561" i="12" s="1"/>
  <c r="F932" i="12"/>
  <c r="F1344" i="12" s="1"/>
  <c r="F930" i="12"/>
  <c r="F1342" i="12" s="1"/>
  <c r="F927" i="12"/>
  <c r="F933" i="12"/>
  <c r="F1345" i="12" s="1"/>
  <c r="F931" i="12"/>
  <c r="F1343" i="12" s="1"/>
  <c r="F925" i="12"/>
  <c r="F1337" i="12" s="1"/>
  <c r="F928" i="12"/>
  <c r="F1340" i="12" s="1"/>
  <c r="F1440" i="12"/>
  <c r="F1543" i="12" s="1"/>
  <c r="F926" i="12"/>
  <c r="F1338" i="12" s="1"/>
  <c r="F929" i="12"/>
  <c r="F1341" i="12" s="1"/>
  <c r="F924" i="12"/>
  <c r="F1336" i="12" s="1"/>
  <c r="J445" i="12"/>
  <c r="J485" i="12"/>
  <c r="J487" i="12"/>
  <c r="J507" i="12"/>
  <c r="J455" i="12"/>
  <c r="J429" i="12"/>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10" i="12" s="1"/>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R454" i="11"/>
  <c r="X431" i="11"/>
  <c r="T454" i="11"/>
  <c r="Q454" i="11"/>
  <c r="U1181" i="12" l="1"/>
  <c r="U1284" i="12" s="1"/>
  <c r="U1387" i="12"/>
  <c r="U1490" i="12"/>
  <c r="U1593" i="12" s="1"/>
  <c r="U1696" i="12" a="1"/>
  <c r="U1696" i="12" s="1"/>
  <c r="U1799" i="12" s="1"/>
  <c r="C1696" i="12" a="1"/>
  <c r="C1696" i="12" s="1"/>
  <c r="C1799" i="12" s="1"/>
  <c r="R1696" i="12" a="1"/>
  <c r="R1696" i="12" s="1"/>
  <c r="D55" i="15" s="1"/>
  <c r="G55" i="15"/>
  <c r="R1387" i="12"/>
  <c r="R1490" i="12"/>
  <c r="R1181" i="12"/>
  <c r="C1387" i="12"/>
  <c r="C1490" i="12"/>
  <c r="C1593" i="12" s="1"/>
  <c r="C1181" i="12"/>
  <c r="C1284" i="12" s="1"/>
  <c r="S1159" i="12"/>
  <c r="S1262" i="12" s="1"/>
  <c r="S1468" i="12"/>
  <c r="S1571" i="12" s="1"/>
  <c r="S1365" i="12"/>
  <c r="AE33" i="15" s="1"/>
  <c r="S1674" i="12" a="1"/>
  <c r="S1674" i="12" s="1"/>
  <c r="S1777" i="12" s="1"/>
  <c r="D1686" i="12" a="1"/>
  <c r="D1686" i="12" s="1"/>
  <c r="D1789" i="12" s="1"/>
  <c r="D1377" i="12"/>
  <c r="D1171" i="12"/>
  <c r="D1274" i="12" s="1"/>
  <c r="D1480" i="12"/>
  <c r="D1583" i="12" s="1"/>
  <c r="B1480" i="12"/>
  <c r="B1583" i="12" s="1"/>
  <c r="B1377" i="12"/>
  <c r="B1171" i="12"/>
  <c r="B1274" i="12" s="1"/>
  <c r="G45" i="15"/>
  <c r="R1480" i="12"/>
  <c r="R1171" i="12"/>
  <c r="R1377" i="12"/>
  <c r="F1171" i="12"/>
  <c r="F1274" i="12" s="1"/>
  <c r="F1480" i="12"/>
  <c r="F1583" i="12" s="1"/>
  <c r="F1377" i="12"/>
  <c r="R1686" i="12" a="1"/>
  <c r="R1686" i="12" s="1"/>
  <c r="D45" i="15" s="1"/>
  <c r="F1686" i="12" a="1"/>
  <c r="F1686" i="12" s="1"/>
  <c r="F1789" i="12" s="1"/>
  <c r="B1656" i="12" a="1"/>
  <c r="B1656" i="12" s="1"/>
  <c r="B1759" i="12" s="1"/>
  <c r="B1686" i="12" a="1"/>
  <c r="B1686" i="12" s="1"/>
  <c r="B1789" i="12" s="1"/>
  <c r="O1374" i="12"/>
  <c r="AA42" i="15" s="1"/>
  <c r="O1168" i="12"/>
  <c r="O1271" i="12" s="1"/>
  <c r="O1477" i="12"/>
  <c r="O1580" i="12" s="1"/>
  <c r="P1670" i="12" a="1"/>
  <c r="P1670" i="12" s="1"/>
  <c r="P1773" i="12" s="1"/>
  <c r="P1155" i="12"/>
  <c r="P1258" i="12" s="1"/>
  <c r="P1361" i="12"/>
  <c r="AB29" i="15" s="1"/>
  <c r="P1464" i="12"/>
  <c r="P1567" i="12" s="1"/>
  <c r="O1461" i="12"/>
  <c r="O1564" i="12" s="1"/>
  <c r="O1358" i="12"/>
  <c r="AA26" i="15" s="1"/>
  <c r="O1152" i="12"/>
  <c r="O1255" i="12" s="1"/>
  <c r="O1669" i="12" a="1"/>
  <c r="O1669" i="12" s="1"/>
  <c r="O1772" i="12" s="1"/>
  <c r="O1360" i="12"/>
  <c r="AA28" i="15" s="1"/>
  <c r="O1154" i="12"/>
  <c r="O1257" i="12" s="1"/>
  <c r="O1463" i="12"/>
  <c r="O1566" i="12" s="1"/>
  <c r="P1668" i="12" a="1"/>
  <c r="P1668" i="12" s="1"/>
  <c r="P1771" i="12" s="1"/>
  <c r="P1359" i="12"/>
  <c r="P1153" i="12"/>
  <c r="P1256" i="12" s="1"/>
  <c r="P1462" i="12"/>
  <c r="P1565" i="12" s="1"/>
  <c r="O1683" i="12" a="1"/>
  <c r="O1683" i="12" s="1"/>
  <c r="O1786" i="12" s="1"/>
  <c r="O1667" i="12" a="1"/>
  <c r="O1667" i="12" s="1"/>
  <c r="O1770" i="12" s="1"/>
  <c r="U542" i="12"/>
  <c r="U543" i="12" s="1"/>
  <c r="U1149" i="12"/>
  <c r="U1252" i="12" s="1"/>
  <c r="U1458" i="12"/>
  <c r="U1561" i="12" s="1"/>
  <c r="U1355" i="12"/>
  <c r="AG23" i="15" s="1"/>
  <c r="U1473" i="12"/>
  <c r="U1576" i="12" s="1"/>
  <c r="U1370" i="12"/>
  <c r="AG38" i="15" s="1"/>
  <c r="U1164" i="12"/>
  <c r="U1267" i="12" s="1"/>
  <c r="U1664" i="12" a="1"/>
  <c r="U1664" i="12" s="1"/>
  <c r="U1767" i="12" s="1"/>
  <c r="S1675" i="12" a="1"/>
  <c r="S1675" i="12" s="1"/>
  <c r="S1778" i="12" s="1"/>
  <c r="S1676" i="12" a="1"/>
  <c r="S1676" i="12" s="1"/>
  <c r="S1779" i="12" s="1"/>
  <c r="S1366" i="12"/>
  <c r="AE34" i="15" s="1"/>
  <c r="S1160" i="12"/>
  <c r="S1263" i="12" s="1"/>
  <c r="S1469" i="12"/>
  <c r="S1572" i="12" s="1"/>
  <c r="S1367" i="12"/>
  <c r="AE35" i="15" s="1"/>
  <c r="S1470" i="12"/>
  <c r="S1573" i="12" s="1"/>
  <c r="S1161" i="12"/>
  <c r="S1264" i="12" s="1"/>
  <c r="U47" i="11"/>
  <c r="Y57" i="11" s="1"/>
  <c r="U1679" i="12" a="1"/>
  <c r="U1679" i="12" s="1"/>
  <c r="U1782" i="12" s="1"/>
  <c r="P1167" i="12"/>
  <c r="P1270" i="12" s="1"/>
  <c r="P1373" i="12"/>
  <c r="AB41" i="15" s="1"/>
  <c r="P1476" i="12"/>
  <c r="P1579" i="12" s="1"/>
  <c r="P1682" i="12" a="1"/>
  <c r="P1682" i="12" s="1"/>
  <c r="P1785" i="12" s="1"/>
  <c r="P1685" i="12" a="1"/>
  <c r="P1685" i="12" s="1"/>
  <c r="P1788" i="12" s="1"/>
  <c r="P1376" i="12"/>
  <c r="AB44" i="15" s="1"/>
  <c r="P1170" i="12"/>
  <c r="P1273" i="12" s="1"/>
  <c r="P1479" i="12"/>
  <c r="P1582" i="12" s="1"/>
  <c r="H16" i="15"/>
  <c r="O522" i="12"/>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R1657" i="12" a="1"/>
  <c r="R1657" i="12" s="1"/>
  <c r="D16" i="15" s="1"/>
  <c r="R1142" i="12"/>
  <c r="R1245" i="12" s="1"/>
  <c r="R1451" i="12"/>
  <c r="R1554" i="12" s="1"/>
  <c r="R1348" i="12"/>
  <c r="AD16" i="15" s="1"/>
  <c r="Q1348" i="12"/>
  <c r="AC16" i="15" s="1"/>
  <c r="Q1142" i="12"/>
  <c r="Q1245" i="12" s="1"/>
  <c r="Q1451" i="12"/>
  <c r="Q1554" i="12" s="1"/>
  <c r="O1657" i="12" a="1"/>
  <c r="O1657" i="12" s="1"/>
  <c r="O1760" i="12" s="1"/>
  <c r="G1142" i="12"/>
  <c r="G1245" i="12" s="1"/>
  <c r="G1451" i="12"/>
  <c r="G1554" i="12" s="1"/>
  <c r="G1348" i="12"/>
  <c r="J1657" i="12" a="1"/>
  <c r="J1657" i="12" s="1"/>
  <c r="J1760" i="12" s="1"/>
  <c r="G1657" i="12" a="1"/>
  <c r="G1657" i="12" s="1"/>
  <c r="G1760" i="12" s="1"/>
  <c r="J1348" i="12"/>
  <c r="J1142" i="12"/>
  <c r="J1245" i="12" s="1"/>
  <c r="J1451" i="12"/>
  <c r="J1554" i="12" s="1"/>
  <c r="Q522" i="12"/>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Q548" i="12" s="1"/>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O1451" i="12"/>
  <c r="O1554" i="12" s="1"/>
  <c r="O1142" i="12"/>
  <c r="O1245" i="12" s="1"/>
  <c r="O1348" i="12"/>
  <c r="AA16" i="15" s="1"/>
  <c r="Q1657" i="12" a="1"/>
  <c r="Q1657" i="12" s="1"/>
  <c r="Q1760" i="12" s="1"/>
  <c r="N519" i="12"/>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N1654" i="12" a="1"/>
  <c r="N1654" i="12" s="1"/>
  <c r="N1757" i="12" s="1"/>
  <c r="N1448" i="12"/>
  <c r="N1551" i="12" s="1"/>
  <c r="N1345" i="12"/>
  <c r="Z13" i="15" s="1"/>
  <c r="N1139" i="12"/>
  <c r="N1242" i="12" s="1"/>
  <c r="H38" i="15"/>
  <c r="G519" i="12"/>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U465" i="11"/>
  <c r="C465" i="11"/>
  <c r="E465" i="11"/>
  <c r="P465" i="11"/>
  <c r="X442" i="11"/>
  <c r="R465" i="11"/>
  <c r="G465" i="11"/>
  <c r="N1653" i="12" a="1"/>
  <c r="N1653" i="12" s="1"/>
  <c r="N1756" i="12" s="1"/>
  <c r="N1344" i="12"/>
  <c r="Z12" i="15" s="1"/>
  <c r="N1138" i="12"/>
  <c r="N1241" i="12" s="1"/>
  <c r="N1447" i="12"/>
  <c r="N1550" i="12" s="1"/>
  <c r="Q1685" i="12" a="1"/>
  <c r="Q1685" i="12" s="1"/>
  <c r="Q1788" i="12" s="1"/>
  <c r="Q1479" i="12"/>
  <c r="Q1582" i="12" s="1"/>
  <c r="Q1376" i="12"/>
  <c r="AC44" i="15" s="1"/>
  <c r="Q1170" i="12"/>
  <c r="Q1273" i="12" s="1"/>
  <c r="N1678" i="12" a="1"/>
  <c r="N1678" i="12" s="1"/>
  <c r="N1781" i="12" s="1"/>
  <c r="N1472" i="12"/>
  <c r="N1575" i="12" s="1"/>
  <c r="N1369" i="12"/>
  <c r="Z37" i="15" s="1"/>
  <c r="N1163" i="12"/>
  <c r="N1266" i="12" s="1"/>
  <c r="N1148" i="12"/>
  <c r="N1251" i="12" s="1"/>
  <c r="N1457" i="12"/>
  <c r="N1560" i="12" s="1"/>
  <c r="N1354" i="12"/>
  <c r="Z22" i="15" s="1"/>
  <c r="N1663" i="12" a="1"/>
  <c r="N1663" i="12" s="1"/>
  <c r="N1766" i="12" s="1"/>
  <c r="I1138" i="12"/>
  <c r="I1241" i="12" s="1"/>
  <c r="I1447" i="12"/>
  <c r="I1550" i="12" s="1"/>
  <c r="I1344" i="12"/>
  <c r="G1138" i="12"/>
  <c r="G1241" i="12" s="1"/>
  <c r="G1447" i="12"/>
  <c r="G1550" i="12" s="1"/>
  <c r="G1344" i="12"/>
  <c r="I1653" i="12" a="1"/>
  <c r="I1653" i="12" s="1"/>
  <c r="I1756" i="12" s="1"/>
  <c r="J1653" i="12" a="1"/>
  <c r="J1653" i="12" s="1"/>
  <c r="J1756" i="12" s="1"/>
  <c r="J1447" i="12"/>
  <c r="J1550" i="12" s="1"/>
  <c r="J1344" i="12"/>
  <c r="J1138" i="12"/>
  <c r="J1241" i="12" s="1"/>
  <c r="G1653" i="12" a="1"/>
  <c r="G1653" i="12" s="1"/>
  <c r="G1756" i="12" s="1"/>
  <c r="R1447" i="12"/>
  <c r="R1550" i="12" s="1"/>
  <c r="R1138" i="12"/>
  <c r="R1241" i="12" s="1"/>
  <c r="R1344" i="12"/>
  <c r="AD12" i="15" s="1"/>
  <c r="R1687" i="12" a="1"/>
  <c r="R1687" i="12" s="1"/>
  <c r="R1790" i="12" s="1"/>
  <c r="R1653" i="12" a="1"/>
  <c r="R1653" i="12" s="1"/>
  <c r="H31" i="15"/>
  <c r="P1654" i="12" a="1"/>
  <c r="P1654" i="12" s="1"/>
  <c r="P1757" i="12"/>
  <c r="P1345" i="12"/>
  <c r="AB13" i="15" s="1"/>
  <c r="P1139" i="12"/>
  <c r="P1242" i="12" s="1"/>
  <c r="P1448" i="12"/>
  <c r="P1551" i="12" s="1"/>
  <c r="Q1165" i="12"/>
  <c r="Q1268" i="12" s="1"/>
  <c r="Q1371" i="12"/>
  <c r="AC39" i="15" s="1"/>
  <c r="Q1474" i="12"/>
  <c r="Q1577" i="12" s="1"/>
  <c r="Q1680" i="12" a="1"/>
  <c r="Q1680" i="12" s="1"/>
  <c r="Q1783" i="12" s="1"/>
  <c r="Q1166" i="12"/>
  <c r="Q1269" i="12" s="1"/>
  <c r="Q1475" i="12"/>
  <c r="Q1578" i="12" s="1"/>
  <c r="Q1372" i="12"/>
  <c r="AC40" i="15" s="1"/>
  <c r="Q1681" i="12" a="1"/>
  <c r="Q1681" i="12" s="1"/>
  <c r="Q1784" i="12" s="1"/>
  <c r="N1364" i="12"/>
  <c r="Z32" i="15" s="1"/>
  <c r="N1158" i="12"/>
  <c r="N1261" i="12" s="1"/>
  <c r="N1467" i="12"/>
  <c r="N1570" i="12" s="1"/>
  <c r="N1673" i="12" a="1"/>
  <c r="N1673" i="12" s="1"/>
  <c r="N1776" i="12" s="1"/>
  <c r="N1473" i="12"/>
  <c r="N1576" i="12" s="1"/>
  <c r="N1164" i="12"/>
  <c r="N1267" i="12" s="1"/>
  <c r="N1370" i="12"/>
  <c r="Z38" i="15" s="1"/>
  <c r="N1679" i="12" a="1"/>
  <c r="N1679" i="12" s="1"/>
  <c r="N1782" i="12" s="1"/>
  <c r="N1680" i="12" a="1"/>
  <c r="N1680" i="12" s="1"/>
  <c r="N1783" i="12" s="1"/>
  <c r="N1165" i="12"/>
  <c r="N1268" i="12" s="1"/>
  <c r="N1474" i="12"/>
  <c r="N1577" i="12" s="1"/>
  <c r="N1371" i="12"/>
  <c r="Z39" i="15" s="1"/>
  <c r="L1659" i="12" a="1"/>
  <c r="L1659" i="12" s="1"/>
  <c r="L1762" i="12" s="1"/>
  <c r="L1663" i="12" a="1"/>
  <c r="L1663" i="12" s="1"/>
  <c r="L1766" i="12" s="1"/>
  <c r="L1662" i="12" a="1"/>
  <c r="L1662" i="12" s="1"/>
  <c r="L1765" i="12" s="1"/>
  <c r="J1661" i="12" a="1"/>
  <c r="J1661" i="12" s="1"/>
  <c r="J1764" i="12" s="1"/>
  <c r="J1146" i="12"/>
  <c r="J1249" i="12" s="1"/>
  <c r="J1352" i="12"/>
  <c r="J1455" i="12"/>
  <c r="J1558" i="12" s="1"/>
  <c r="H25" i="15"/>
  <c r="G31" i="15"/>
  <c r="M1475" i="12"/>
  <c r="M1578" i="12" s="1"/>
  <c r="M1372" i="12"/>
  <c r="Y40" i="15" s="1"/>
  <c r="M1166" i="12"/>
  <c r="M1269" i="12" s="1"/>
  <c r="M1681" i="12" a="1"/>
  <c r="M1681" i="12" s="1"/>
  <c r="M1784" i="12" s="1"/>
  <c r="M1371" i="12"/>
  <c r="Y39" i="15" s="1"/>
  <c r="M1474" i="12"/>
  <c r="M1577" i="12" s="1"/>
  <c r="M1165" i="12"/>
  <c r="M1268" i="12" s="1"/>
  <c r="M1680" i="12" a="1"/>
  <c r="M1680" i="12" s="1"/>
  <c r="M1783" i="12" s="1"/>
  <c r="M1468" i="12"/>
  <c r="M1571" i="12" s="1"/>
  <c r="M1159" i="12"/>
  <c r="M1262" i="12" s="1"/>
  <c r="M1365" i="12"/>
  <c r="Y33" i="15" s="1"/>
  <c r="M1674" i="12" a="1"/>
  <c r="M1674" i="12" s="1"/>
  <c r="M1777" i="12" s="1"/>
  <c r="M1673" i="12" a="1"/>
  <c r="M1673" i="12" s="1"/>
  <c r="M1776" i="12" s="1"/>
  <c r="M1158" i="12"/>
  <c r="M1261" i="12" s="1"/>
  <c r="M1467" i="12"/>
  <c r="M1570" i="12" s="1"/>
  <c r="M1364" i="12"/>
  <c r="Y32" i="15" s="1"/>
  <c r="K1687" i="12" a="1"/>
  <c r="K1687" i="12" s="1"/>
  <c r="K1790" i="12" s="1"/>
  <c r="K1172" i="12"/>
  <c r="K1275" i="12" s="1"/>
  <c r="K1481" i="12"/>
  <c r="K1584" i="12" s="1"/>
  <c r="K1378" i="12"/>
  <c r="I1481" i="12"/>
  <c r="I1584" i="12" s="1"/>
  <c r="I1378" i="12"/>
  <c r="I1172" i="12"/>
  <c r="I1275" i="12" s="1"/>
  <c r="I1687" i="12" a="1"/>
  <c r="I1687" i="12" s="1"/>
  <c r="I1790" i="12" s="1"/>
  <c r="I1454" i="12"/>
  <c r="I1557" i="12" s="1"/>
  <c r="I1145" i="12"/>
  <c r="I1248" i="12" s="1"/>
  <c r="I1351" i="12"/>
  <c r="I1660" i="12" a="1"/>
  <c r="I1660" i="12" s="1"/>
  <c r="I1763" i="12" s="1"/>
  <c r="I1659" i="12" a="1"/>
  <c r="I1659" i="12" s="1"/>
  <c r="I1762" i="12" s="1"/>
  <c r="I1139" i="12"/>
  <c r="I1242" i="12" s="1"/>
  <c r="I1345" i="12"/>
  <c r="I1448" i="12"/>
  <c r="I1551" i="12" s="1"/>
  <c r="I1677" i="12" a="1"/>
  <c r="I1677" i="12" s="1"/>
  <c r="I1780" i="12" s="1"/>
  <c r="I1654" i="12" a="1"/>
  <c r="I1654" i="12" s="1"/>
  <c r="I1757" i="12" s="1"/>
  <c r="L1680" i="12" a="1"/>
  <c r="L1680" i="12" s="1"/>
  <c r="L1783" i="12" s="1"/>
  <c r="L1371" i="12"/>
  <c r="X39" i="15" s="1"/>
  <c r="L1165" i="12"/>
  <c r="L1268" i="12" s="1"/>
  <c r="L1474" i="12"/>
  <c r="L1577" i="12" s="1"/>
  <c r="H27" i="15"/>
  <c r="H15" i="15"/>
  <c r="H28" i="15"/>
  <c r="S1149" i="12"/>
  <c r="S1252" i="12" s="1"/>
  <c r="S1458" i="12"/>
  <c r="S1561" i="12" s="1"/>
  <c r="S1355" i="12"/>
  <c r="AE23" i="15" s="1"/>
  <c r="S1473" i="12"/>
  <c r="S1576" i="12" s="1"/>
  <c r="S1370" i="12"/>
  <c r="AE38" i="15" s="1"/>
  <c r="S1164" i="12"/>
  <c r="S1267" i="12" s="1"/>
  <c r="M525" i="12"/>
  <c r="M526" i="12" s="1"/>
  <c r="M527" i="12" s="1"/>
  <c r="M528" i="12" s="1"/>
  <c r="M529" i="12" s="1"/>
  <c r="M530" i="12" s="1"/>
  <c r="M531" i="12" s="1"/>
  <c r="M532" i="12" s="1"/>
  <c r="M533" i="12" s="1"/>
  <c r="M534" i="12" s="1"/>
  <c r="M535" i="12" s="1"/>
  <c r="M536" i="12" s="1"/>
  <c r="M537" i="12" s="1"/>
  <c r="M538" i="12" s="1"/>
  <c r="M539" i="12" s="1"/>
  <c r="M540" i="12" s="1"/>
  <c r="M541" i="12" s="1"/>
  <c r="M542" i="12" s="1"/>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K1163" i="12"/>
  <c r="K1266" i="12" s="1"/>
  <c r="K1369" i="12"/>
  <c r="K1472" i="12"/>
  <c r="K1575" i="12" s="1"/>
  <c r="S1664" i="12" a="1"/>
  <c r="S1664" i="12" s="1"/>
  <c r="S1767" i="12" s="1"/>
  <c r="S1679" i="12" a="1"/>
  <c r="S1679" i="12" s="1"/>
  <c r="S1782" i="12" s="1"/>
  <c r="L1370" i="12"/>
  <c r="X38" i="15" s="1"/>
  <c r="L1164" i="12"/>
  <c r="L1267" i="12" s="1"/>
  <c r="L1473" i="12"/>
  <c r="L1576" i="12" s="1"/>
  <c r="J1370" i="12"/>
  <c r="J1473" i="12"/>
  <c r="J1576" i="12" s="1"/>
  <c r="J1164" i="12"/>
  <c r="J1267" i="12" s="1"/>
  <c r="J1679" i="12" a="1"/>
  <c r="J1679" i="12" s="1"/>
  <c r="J1782" i="12" s="1"/>
  <c r="L1654" i="12" a="1"/>
  <c r="L1654" i="12" s="1"/>
  <c r="L1757" i="12" s="1"/>
  <c r="L1679" i="12" a="1"/>
  <c r="L1679" i="12" s="1"/>
  <c r="L1782" i="12" s="1"/>
  <c r="J1678" i="12" a="1"/>
  <c r="J1678" i="12" s="1"/>
  <c r="J1781" i="12" s="1"/>
  <c r="J1369" i="12"/>
  <c r="J1163" i="12"/>
  <c r="J1266" i="12" s="1"/>
  <c r="J1472" i="12"/>
  <c r="J1575" i="12" s="1"/>
  <c r="K1659" i="12" a="1"/>
  <c r="K1659" i="12" s="1"/>
  <c r="K1762" i="12" s="1"/>
  <c r="K1678" i="12" a="1"/>
  <c r="K1678" i="12" s="1"/>
  <c r="K1781" i="12" s="1"/>
  <c r="N1469" i="12"/>
  <c r="N1572" i="12" s="1"/>
  <c r="N1160" i="12"/>
  <c r="N1263" i="12" s="1"/>
  <c r="N1366" i="12"/>
  <c r="Z34" i="15" s="1"/>
  <c r="N1367" i="12"/>
  <c r="Z35" i="15" s="1"/>
  <c r="N1161" i="12"/>
  <c r="N1264" i="12" s="1"/>
  <c r="N1470" i="12"/>
  <c r="N1573" i="12" s="1"/>
  <c r="N1675" i="12" a="1"/>
  <c r="N1675" i="12" s="1"/>
  <c r="N1778" i="12" s="1"/>
  <c r="N1676" i="12" a="1"/>
  <c r="N1676" i="12" s="1"/>
  <c r="N1779" i="12" s="1"/>
  <c r="O1466" i="12"/>
  <c r="O1569" i="12" s="1"/>
  <c r="O1157" i="12"/>
  <c r="O1260" i="12" s="1"/>
  <c r="O1363" i="12"/>
  <c r="AA31" i="15" s="1"/>
  <c r="O1672" i="12" a="1"/>
  <c r="O1672" i="12" s="1"/>
  <c r="O1775" i="12" s="1"/>
  <c r="O1355" i="12"/>
  <c r="AA23" i="15" s="1"/>
  <c r="O1458" i="12"/>
  <c r="O1561" i="12" s="1"/>
  <c r="O1149" i="12"/>
  <c r="O1252" i="12" s="1"/>
  <c r="O1351" i="12"/>
  <c r="AA19" i="15" s="1"/>
  <c r="O1454" i="12"/>
  <c r="O1557" i="12" s="1"/>
  <c r="O1145" i="12"/>
  <c r="O1248" i="12" s="1"/>
  <c r="O1660" i="12" a="1"/>
  <c r="O1660" i="12" s="1"/>
  <c r="O1763" i="12" s="1"/>
  <c r="O1664" i="12" a="1"/>
  <c r="O1664" i="12" s="1"/>
  <c r="O1767" i="12" s="1"/>
  <c r="T1165" i="12"/>
  <c r="T1268" i="12" s="1"/>
  <c r="T1474" i="12"/>
  <c r="T1577" i="12" s="1"/>
  <c r="T1371" i="12"/>
  <c r="AF39" i="15" s="1"/>
  <c r="T1475" i="12"/>
  <c r="T1578" i="12" s="1"/>
  <c r="T1372" i="12"/>
  <c r="AF40" i="15" s="1"/>
  <c r="T1166" i="12"/>
  <c r="T1269" i="12" s="1"/>
  <c r="T1681" i="12" a="1"/>
  <c r="T1681" i="12" s="1"/>
  <c r="T1784" i="12" s="1"/>
  <c r="T1694" i="12" a="1"/>
  <c r="T1694" i="12" s="1"/>
  <c r="T1680" i="12" a="1"/>
  <c r="T1680" i="12" s="1"/>
  <c r="T1783" i="12" s="1"/>
  <c r="N1350" i="12"/>
  <c r="Z18" i="15" s="1"/>
  <c r="N1144" i="12"/>
  <c r="N1247" i="12" s="1"/>
  <c r="N1453" i="12"/>
  <c r="N1556" i="12" s="1"/>
  <c r="N1659" i="12" a="1"/>
  <c r="N1659" i="12" s="1"/>
  <c r="N1762" i="12" s="1"/>
  <c r="N1365" i="12"/>
  <c r="Z33" i="15" s="1"/>
  <c r="N1468" i="12"/>
  <c r="N1571" i="12" s="1"/>
  <c r="N1159" i="12"/>
  <c r="N1262" i="12" s="1"/>
  <c r="N1674" i="12" a="1"/>
  <c r="N1674" i="12" s="1"/>
  <c r="N1777" i="12" s="1"/>
  <c r="M1687" i="12" a="1"/>
  <c r="M1687" i="12" s="1"/>
  <c r="M1790" i="12" s="1"/>
  <c r="M1172" i="12"/>
  <c r="M1275" i="12" s="1"/>
  <c r="M1378" i="12"/>
  <c r="Y46" i="15" s="1"/>
  <c r="M1481" i="12"/>
  <c r="M1584" i="12" s="1"/>
  <c r="N1384" i="12"/>
  <c r="Z52" i="15" s="1"/>
  <c r="N1178" i="12"/>
  <c r="N1281" i="12" s="1"/>
  <c r="N1487" i="12"/>
  <c r="N1590" i="12" s="1"/>
  <c r="N1671" i="12" a="1"/>
  <c r="N1671" i="12" s="1"/>
  <c r="N1774" i="12" s="1"/>
  <c r="N1693" i="12" a="1"/>
  <c r="N1693" i="12" s="1"/>
  <c r="N1796" i="12" s="1"/>
  <c r="M1145" i="12"/>
  <c r="M1248" i="12" s="1"/>
  <c r="M1351" i="12"/>
  <c r="Y19" i="15" s="1"/>
  <c r="M1454" i="12"/>
  <c r="M1557" i="12" s="1"/>
  <c r="M1660" i="12" a="1"/>
  <c r="M1660" i="12" s="1"/>
  <c r="M1763" i="12" s="1"/>
  <c r="M1670" i="12" a="1"/>
  <c r="M1670" i="12" s="1"/>
  <c r="M1773" i="12" s="1"/>
  <c r="M1659" i="12" a="1"/>
  <c r="M1659" i="12" s="1"/>
  <c r="M1762" i="12" s="1"/>
  <c r="M1350" i="12"/>
  <c r="Y18" i="15" s="1"/>
  <c r="M1453" i="12"/>
  <c r="M1556" i="12" s="1"/>
  <c r="M1144" i="12"/>
  <c r="M1247" i="12" s="1"/>
  <c r="L1158" i="12"/>
  <c r="L1261" i="12" s="1"/>
  <c r="L1467" i="12"/>
  <c r="L1570" i="12" s="1"/>
  <c r="L1364" i="12"/>
  <c r="X32" i="15" s="1"/>
  <c r="L1673" i="12" a="1"/>
  <c r="L1673" i="12" s="1"/>
  <c r="L1776" i="12" s="1"/>
  <c r="L1666" i="12" a="1"/>
  <c r="L1666" i="12" s="1"/>
  <c r="L1769" i="12" s="1"/>
  <c r="L1664" i="12" a="1"/>
  <c r="L1664" i="12" s="1"/>
  <c r="L1767" i="12" s="1"/>
  <c r="L1458" i="12"/>
  <c r="L1561" i="12" s="1"/>
  <c r="L1149" i="12"/>
  <c r="L1252" i="12" s="1"/>
  <c r="L1355" i="12"/>
  <c r="X23" i="15" s="1"/>
  <c r="J1654" i="12" a="1"/>
  <c r="J1654" i="12" s="1"/>
  <c r="J1757" i="12" s="1"/>
  <c r="R1662" i="12" a="1"/>
  <c r="R1662" i="12" s="1"/>
  <c r="D21" i="15" s="1"/>
  <c r="J1448" i="12"/>
  <c r="J1551" i="12" s="1"/>
  <c r="J1139" i="12"/>
  <c r="J1242" i="12" s="1"/>
  <c r="J1345" i="12"/>
  <c r="R1693" i="12" a="1"/>
  <c r="R1693" i="12" s="1"/>
  <c r="D52" i="15" s="1"/>
  <c r="R47" i="11"/>
  <c r="Y54" i="11" s="1"/>
  <c r="G1682" i="12" a="1"/>
  <c r="G1682" i="12" s="1"/>
  <c r="G1785" i="12" s="1"/>
  <c r="G1476" i="12"/>
  <c r="G1579" i="12" s="1"/>
  <c r="G1167" i="12"/>
  <c r="G1270" i="12" s="1"/>
  <c r="G1373" i="12"/>
  <c r="B1664" i="12" a="1"/>
  <c r="B1664" i="12" s="1"/>
  <c r="B1672" i="12" a="1"/>
  <c r="B1672" i="12" s="1"/>
  <c r="B1775" i="12" s="1"/>
  <c r="B1363" i="12"/>
  <c r="B1466" i="12"/>
  <c r="B1569" i="12" s="1"/>
  <c r="B1157" i="12"/>
  <c r="B1260" i="12" s="1"/>
  <c r="B1767" i="12"/>
  <c r="B1148" i="12"/>
  <c r="B1251" i="12" s="1"/>
  <c r="B1457" i="12"/>
  <c r="B1560" i="12" s="1"/>
  <c r="B1354" i="12"/>
  <c r="B1663" i="12" a="1"/>
  <c r="B1663" i="12" s="1"/>
  <c r="B1766" i="12" s="1"/>
  <c r="G22" i="15"/>
  <c r="B1659" i="12" a="1"/>
  <c r="B1659" i="12" s="1"/>
  <c r="B1762" i="12" s="1"/>
  <c r="B1660" i="12" a="1"/>
  <c r="B1660" i="12" s="1"/>
  <c r="B1763" i="12" s="1"/>
  <c r="T40" i="11"/>
  <c r="T44" i="11" s="1"/>
  <c r="T46" i="11" s="1"/>
  <c r="X56" i="11" s="1"/>
  <c r="C20" i="16" s="1"/>
  <c r="T1662" i="12" a="1"/>
  <c r="T1662" i="12" s="1"/>
  <c r="T1765" i="12" s="1"/>
  <c r="T1147" i="12"/>
  <c r="T1250" i="12" s="1"/>
  <c r="T1353" i="12"/>
  <c r="AF21" i="15" s="1"/>
  <c r="T1456" i="12"/>
  <c r="T1559" i="12" s="1"/>
  <c r="D465" i="11"/>
  <c r="B1654" i="12" a="1"/>
  <c r="B1654" i="12" s="1"/>
  <c r="B1757" i="12" s="1"/>
  <c r="B1666" i="12" a="1"/>
  <c r="B1666" i="12" s="1"/>
  <c r="B1769" i="12" s="1"/>
  <c r="B1151" i="12"/>
  <c r="B1254" i="12" s="1"/>
  <c r="B1460" i="12"/>
  <c r="B1563" i="12" s="1"/>
  <c r="B1357" i="12"/>
  <c r="G25" i="15"/>
  <c r="R1692" i="12" a="1"/>
  <c r="R1692" i="12" s="1"/>
  <c r="D51" i="15" s="1"/>
  <c r="R1694" i="12" a="1"/>
  <c r="R1694" i="12" s="1"/>
  <c r="D53" i="15" s="1"/>
  <c r="R1661" i="12" a="1"/>
  <c r="R1661" i="12" s="1"/>
  <c r="R1764" i="12" s="1"/>
  <c r="E20" i="15" s="1"/>
  <c r="C1347" i="12"/>
  <c r="C1450" i="12"/>
  <c r="C1553" i="12" s="1"/>
  <c r="C1141" i="12"/>
  <c r="C1244" i="12" s="1"/>
  <c r="C1666" i="12" a="1"/>
  <c r="C1666" i="12" s="1"/>
  <c r="C1769" i="12" s="1"/>
  <c r="C1656" i="12" a="1"/>
  <c r="C1656" i="12" s="1"/>
  <c r="C1759" i="12" s="1"/>
  <c r="G1160" i="12"/>
  <c r="G1263" i="12" s="1"/>
  <c r="G1366" i="12"/>
  <c r="G1469" i="12"/>
  <c r="G1572" i="12" s="1"/>
  <c r="G1675" i="12" a="1"/>
  <c r="G1675" i="12" s="1"/>
  <c r="G1778" i="12" s="1"/>
  <c r="R1663" i="12" a="1"/>
  <c r="R1663" i="12" s="1"/>
  <c r="R1766" i="12" s="1"/>
  <c r="T700" i="11"/>
  <c r="R1660" i="12" a="1"/>
  <c r="R1660" i="12" s="1"/>
  <c r="R1763" i="12" s="1"/>
  <c r="R1669" i="12" a="1"/>
  <c r="R1669" i="12" s="1"/>
  <c r="R1772" i="12" s="1"/>
  <c r="E28" i="15" s="1"/>
  <c r="R1659" i="12" a="1"/>
  <c r="R1659" i="12" s="1"/>
  <c r="R1762" i="12" s="1"/>
  <c r="H54" i="15"/>
  <c r="H32" i="15"/>
  <c r="O464" i="11"/>
  <c r="Q1679" i="12" a="1"/>
  <c r="Q1679" i="12" s="1"/>
  <c r="Q1782" i="12" s="1"/>
  <c r="Q1678" i="12" a="1"/>
  <c r="Q1678" i="12" s="1"/>
  <c r="Q1781" i="12" s="1"/>
  <c r="Q1163" i="12"/>
  <c r="Q1266" i="12" s="1"/>
  <c r="Q1369" i="12"/>
  <c r="AC37" i="15" s="1"/>
  <c r="Q1472" i="12"/>
  <c r="Q1575" i="12" s="1"/>
  <c r="P1368" i="12"/>
  <c r="AB36" i="15" s="1"/>
  <c r="P1162" i="12"/>
  <c r="P1265" i="12" s="1"/>
  <c r="P1471" i="12"/>
  <c r="P1574" i="12" s="1"/>
  <c r="P47" i="11"/>
  <c r="Y52" i="11" s="1"/>
  <c r="P1677" i="12" a="1"/>
  <c r="P1677" i="12" s="1"/>
  <c r="P1780" i="12" s="1"/>
  <c r="E1471" i="12"/>
  <c r="E1574" i="12" s="1"/>
  <c r="E1368" i="12"/>
  <c r="E1162" i="12"/>
  <c r="E1265" i="12" s="1"/>
  <c r="E1656" i="12" a="1"/>
  <c r="E1656" i="12" s="1"/>
  <c r="E1759" i="12" s="1"/>
  <c r="E1677" i="12" a="1"/>
  <c r="E1677" i="12" s="1"/>
  <c r="E1780" i="12" s="1"/>
  <c r="J1141" i="12"/>
  <c r="J1244" i="12" s="1"/>
  <c r="J1450" i="12"/>
  <c r="J1553" i="12" s="1"/>
  <c r="J1347" i="12"/>
  <c r="J1671" i="12" a="1"/>
  <c r="J1671" i="12" s="1"/>
  <c r="J1774" i="12" s="1"/>
  <c r="J1656" i="12" a="1"/>
  <c r="J1656" i="12" s="1"/>
  <c r="J1759" i="12" s="1"/>
  <c r="R1664" i="12" a="1"/>
  <c r="R1664" i="12" s="1"/>
  <c r="R1767" i="12" s="1"/>
  <c r="O1674" i="12" a="1"/>
  <c r="O1674" i="12" s="1"/>
  <c r="O1777" i="12" s="1"/>
  <c r="O1656" i="12" a="1"/>
  <c r="O1656" i="12" s="1"/>
  <c r="O1759" i="12" s="1"/>
  <c r="Q1660" i="12" a="1"/>
  <c r="Q1660" i="12" s="1"/>
  <c r="Q1763" i="12" s="1"/>
  <c r="O1450" i="12"/>
  <c r="O1553" i="12" s="1"/>
  <c r="O1347" i="12"/>
  <c r="AA15" i="15" s="1"/>
  <c r="O1141" i="12"/>
  <c r="O1244" i="12" s="1"/>
  <c r="R1668" i="12" a="1"/>
  <c r="R1668" i="12" s="1"/>
  <c r="Q47" i="11"/>
  <c r="Y53" i="11" s="1"/>
  <c r="Q40" i="11"/>
  <c r="Q44" i="11" s="1"/>
  <c r="Q46" i="11" s="1"/>
  <c r="Q700" i="11" s="1"/>
  <c r="Q1654" i="12" a="1"/>
  <c r="Q1654" i="12" s="1"/>
  <c r="Q1757" i="12" s="1"/>
  <c r="Q1687" i="12" a="1"/>
  <c r="Q1687" i="12" s="1"/>
  <c r="Q1790" i="12" s="1"/>
  <c r="V130" i="11"/>
  <c r="F130" i="11" s="1"/>
  <c r="G65" i="16" s="1"/>
  <c r="Q1673" i="12" a="1"/>
  <c r="Q1673" i="12" s="1"/>
  <c r="Q1776" i="12" s="1"/>
  <c r="Q1664" i="12" a="1"/>
  <c r="Q1664" i="12" s="1"/>
  <c r="Q1767" i="12" s="1"/>
  <c r="Q1695" i="12" a="1"/>
  <c r="Q1695" i="12" s="1"/>
  <c r="Q1798" i="12" s="1"/>
  <c r="M40" i="11"/>
  <c r="M44" i="11" s="1"/>
  <c r="M46" i="11" s="1"/>
  <c r="M1669" i="12" a="1"/>
  <c r="M1669" i="12" s="1"/>
  <c r="M1772" i="12" s="1"/>
  <c r="M1668" i="12" a="1"/>
  <c r="M1668" i="12" s="1"/>
  <c r="M1771" i="12" s="1"/>
  <c r="M47" i="11"/>
  <c r="Y49" i="11" s="1"/>
  <c r="V126" i="11"/>
  <c r="C126" i="11" s="1"/>
  <c r="D61" i="16" s="1"/>
  <c r="M1667" i="12" a="1"/>
  <c r="M1667" i="12" s="1"/>
  <c r="M1770" i="12" s="1"/>
  <c r="T47" i="11"/>
  <c r="Y56" i="11" s="1"/>
  <c r="P1645" i="12" a="1"/>
  <c r="P1645" i="12" s="1"/>
  <c r="P1748" i="12" s="1"/>
  <c r="V129" i="11"/>
  <c r="I129" i="11" s="1"/>
  <c r="J64" i="16" s="1"/>
  <c r="P1648" i="12" a="1"/>
  <c r="P1648" i="12" s="1"/>
  <c r="P1751" i="12" s="1"/>
  <c r="P40" i="11"/>
  <c r="P44" i="11" s="1"/>
  <c r="P46" i="11" s="1"/>
  <c r="R1681" i="12" a="1"/>
  <c r="R1681" i="12" s="1"/>
  <c r="R1648" i="12" a="1"/>
  <c r="R1648" i="12" s="1"/>
  <c r="R1751" i="12" s="1"/>
  <c r="R1680" i="12" a="1"/>
  <c r="R1680" i="12" s="1"/>
  <c r="R1783" i="12" s="1"/>
  <c r="R1667" i="12" a="1"/>
  <c r="R1667" i="12" s="1"/>
  <c r="D26" i="15" s="1"/>
  <c r="R1450" i="12"/>
  <c r="R1553" i="12" s="1"/>
  <c r="R1347" i="12"/>
  <c r="AD15" i="15" s="1"/>
  <c r="R1141" i="12"/>
  <c r="R1244" i="12" s="1"/>
  <c r="G1656" i="12" a="1"/>
  <c r="G1656" i="12" s="1"/>
  <c r="G1759" i="12" s="1"/>
  <c r="G1450" i="12"/>
  <c r="G1553" i="12" s="1"/>
  <c r="G1347" i="12"/>
  <c r="G1141" i="12"/>
  <c r="G1244" i="12" s="1"/>
  <c r="R1656" i="12" a="1"/>
  <c r="R1656" i="12" s="1"/>
  <c r="D15" i="15" s="1"/>
  <c r="V133" i="11"/>
  <c r="R133" i="11" s="1"/>
  <c r="S68" i="16" s="1"/>
  <c r="Q1180" i="12"/>
  <c r="Q1283" i="12" s="1"/>
  <c r="Q1386" i="12"/>
  <c r="AC54" i="15" s="1"/>
  <c r="Q1489" i="12"/>
  <c r="Q1592" i="12" s="1"/>
  <c r="S1386" i="12"/>
  <c r="AE54" i="15" s="1"/>
  <c r="S1180" i="12"/>
  <c r="S1283" i="12" s="1"/>
  <c r="S1489" i="12"/>
  <c r="S1592" i="12" s="1"/>
  <c r="S47" i="11"/>
  <c r="Y55" i="11" s="1"/>
  <c r="S1695" i="12" a="1"/>
  <c r="S1695" i="12" s="1"/>
  <c r="S1798" i="12" s="1"/>
  <c r="R1677" i="12" a="1"/>
  <c r="R1677" i="12" s="1"/>
  <c r="R1780" i="12" s="1"/>
  <c r="R1695" i="12" a="1"/>
  <c r="R1695" i="12" s="1"/>
  <c r="H13" i="15"/>
  <c r="G54" i="15"/>
  <c r="R1180" i="12"/>
  <c r="R1386" i="12"/>
  <c r="R1489" i="12"/>
  <c r="G1695" i="12" a="1"/>
  <c r="G1695" i="12" s="1"/>
  <c r="G1798" i="12" s="1"/>
  <c r="G1180" i="12"/>
  <c r="G1283" i="12" s="1"/>
  <c r="G1386" i="12"/>
  <c r="G1489" i="12"/>
  <c r="G1592" i="12" s="1"/>
  <c r="G1164" i="12"/>
  <c r="G1267" i="12" s="1"/>
  <c r="H37" i="15"/>
  <c r="G1370" i="12"/>
  <c r="T1370" i="12"/>
  <c r="AF38" i="15" s="1"/>
  <c r="T1164" i="12"/>
  <c r="T1267" i="12" s="1"/>
  <c r="T1473" i="12"/>
  <c r="T1576" i="12" s="1"/>
  <c r="G1679" i="12" a="1"/>
  <c r="G1679" i="12" s="1"/>
  <c r="G1782" i="12" s="1"/>
  <c r="R1370" i="12"/>
  <c r="AD38" i="15" s="1"/>
  <c r="R1473" i="12"/>
  <c r="R1576" i="12" s="1"/>
  <c r="R1164" i="12"/>
  <c r="R1267" i="12" s="1"/>
  <c r="R1679" i="12" a="1"/>
  <c r="R1679" i="12" s="1"/>
  <c r="T1679" i="12" a="1"/>
  <c r="T1679" i="12" s="1"/>
  <c r="T1782" i="12" s="1"/>
  <c r="Q1164" i="12"/>
  <c r="Q1267" i="12" s="1"/>
  <c r="Q1473" i="12"/>
  <c r="Q1576" i="12" s="1"/>
  <c r="Q1370" i="12"/>
  <c r="AC38" i="15" s="1"/>
  <c r="G1673" i="12" a="1"/>
  <c r="G1673" i="12" s="1"/>
  <c r="G1776" i="12" s="1"/>
  <c r="G1678" i="12" a="1"/>
  <c r="G1678" i="12" s="1"/>
  <c r="G1781" i="12" s="1"/>
  <c r="R1682" i="12" a="1"/>
  <c r="R1682" i="12" s="1"/>
  <c r="R1678" i="12" a="1"/>
  <c r="R1678" i="12" s="1"/>
  <c r="T1664" i="12" a="1"/>
  <c r="T1664" i="12" s="1"/>
  <c r="T1767" i="12" s="1"/>
  <c r="T1678" i="12" a="1"/>
  <c r="T1678" i="12" s="1"/>
  <c r="T1781" i="12" s="1"/>
  <c r="T1369" i="12"/>
  <c r="AF37" i="15" s="1"/>
  <c r="T1163" i="12"/>
  <c r="T1266" i="12" s="1"/>
  <c r="T1472" i="12"/>
  <c r="T1575" i="12" s="1"/>
  <c r="G1369" i="12"/>
  <c r="G1163" i="12"/>
  <c r="G1266" i="12" s="1"/>
  <c r="G1472" i="12"/>
  <c r="G1575" i="12" s="1"/>
  <c r="R1369" i="12"/>
  <c r="AD37" i="15" s="1"/>
  <c r="R1163" i="12"/>
  <c r="R1266" i="12" s="1"/>
  <c r="R1472" i="12"/>
  <c r="R1575" i="12" s="1"/>
  <c r="R1645" i="12" a="1"/>
  <c r="R1645" i="12" s="1"/>
  <c r="R1748" i="12" s="1"/>
  <c r="V131" i="11"/>
  <c r="R131" i="11" s="1"/>
  <c r="B47" i="11"/>
  <c r="Y38" i="11" s="1"/>
  <c r="R1470" i="12"/>
  <c r="R1367" i="12"/>
  <c r="R1161" i="12"/>
  <c r="E1367" i="12"/>
  <c r="E1470" i="12"/>
  <c r="E1573" i="12" s="1"/>
  <c r="E1161" i="12"/>
  <c r="E1264" i="12" s="1"/>
  <c r="E1676" i="12" a="1"/>
  <c r="E1676" i="12" s="1"/>
  <c r="E1779" i="12" s="1"/>
  <c r="R1654" i="12" a="1"/>
  <c r="R1654" i="12" s="1"/>
  <c r="R1757" i="12" s="1"/>
  <c r="N47" i="11"/>
  <c r="Y50" i="11" s="1"/>
  <c r="N40" i="11"/>
  <c r="N44" i="11" s="1"/>
  <c r="N46" i="11" s="1"/>
  <c r="R40" i="11"/>
  <c r="R44" i="11" s="1"/>
  <c r="R46" i="11" s="1"/>
  <c r="X54" i="11" s="1"/>
  <c r="AB54" i="11" s="1"/>
  <c r="R1676" i="12" a="1"/>
  <c r="R1676" i="12" s="1"/>
  <c r="V127" i="11"/>
  <c r="K127" i="11" s="1"/>
  <c r="L62" i="16" s="1"/>
  <c r="E1469" i="12"/>
  <c r="E1572" i="12" s="1"/>
  <c r="E1160" i="12"/>
  <c r="E1263" i="12" s="1"/>
  <c r="E1366" i="12"/>
  <c r="E1645" i="12" a="1"/>
  <c r="E1645" i="12" s="1"/>
  <c r="E1748" i="12" s="1"/>
  <c r="E1675" i="12" a="1"/>
  <c r="E1675" i="12" s="1"/>
  <c r="E1778" i="12" s="1"/>
  <c r="R1366" i="12"/>
  <c r="R1160" i="12"/>
  <c r="R1469" i="12"/>
  <c r="R1683" i="12" a="1"/>
  <c r="R1683" i="12" s="1"/>
  <c r="R1675" i="12" a="1"/>
  <c r="R1675" i="12" s="1"/>
  <c r="R1666" i="12" a="1"/>
  <c r="R1666" i="12" s="1"/>
  <c r="R1769" i="12" s="1"/>
  <c r="R1671" i="12" a="1"/>
  <c r="R1671" i="12" s="1"/>
  <c r="D30" i="15" s="1"/>
  <c r="R1685" i="12" a="1"/>
  <c r="R1685" i="12" s="1"/>
  <c r="R1670" i="12" a="1"/>
  <c r="R1670" i="12" s="1"/>
  <c r="D29" i="15" s="1"/>
  <c r="R1684" i="12" a="1"/>
  <c r="R1684" i="12" s="1"/>
  <c r="R1665" i="12" a="1"/>
  <c r="R1665" i="12" s="1"/>
  <c r="R1768" i="12" s="1"/>
  <c r="R1674" i="12" a="1"/>
  <c r="R1674" i="12" s="1"/>
  <c r="R1777" i="12" s="1"/>
  <c r="R1673" i="12" a="1"/>
  <c r="R1673" i="12" s="1"/>
  <c r="R1776" i="12" s="1"/>
  <c r="R1672" i="12" a="1"/>
  <c r="R1672" i="12" s="1"/>
  <c r="T1654" i="12" a="1"/>
  <c r="T1654" i="12" s="1"/>
  <c r="T1757" i="12" s="1"/>
  <c r="T1673" i="12" a="1"/>
  <c r="T1673" i="12" s="1"/>
  <c r="T1776" i="12" s="1"/>
  <c r="T1663" i="12" a="1"/>
  <c r="T1663" i="12" s="1"/>
  <c r="T1766" i="12" s="1"/>
  <c r="T1661" i="12" a="1"/>
  <c r="T1661" i="12" s="1"/>
  <c r="T1764" i="12" s="1"/>
  <c r="O40" i="11"/>
  <c r="O44" i="11" s="1"/>
  <c r="O46" i="11" s="1"/>
  <c r="V128" i="11"/>
  <c r="O128" i="11" s="1"/>
  <c r="O437" i="11" s="1"/>
  <c r="O47" i="11"/>
  <c r="Y51" i="11" s="1"/>
  <c r="I47" i="11"/>
  <c r="Y45" i="11" s="1"/>
  <c r="V122" i="11"/>
  <c r="I122" i="11" s="1"/>
  <c r="I431" i="11" s="1"/>
  <c r="B1677" i="12" a="1"/>
  <c r="B1677" i="12" s="1"/>
  <c r="B1780" i="12" s="1"/>
  <c r="N1672" i="12" a="1"/>
  <c r="N1672" i="12" s="1"/>
  <c r="N1775" i="12" s="1"/>
  <c r="B40" i="11"/>
  <c r="B44" i="11" s="1"/>
  <c r="B46" i="11" s="1"/>
  <c r="B700" i="11" s="1"/>
  <c r="B1648" i="12" a="1"/>
  <c r="B1648" i="12" s="1"/>
  <c r="B1751" i="12" s="1"/>
  <c r="B1680" i="12" a="1"/>
  <c r="B1680" i="12" s="1"/>
  <c r="B1783" i="12" s="1"/>
  <c r="B1645" i="12" a="1"/>
  <c r="B1645" i="12" s="1"/>
  <c r="B1748" i="12" s="1"/>
  <c r="I40" i="11"/>
  <c r="I44" i="11" s="1"/>
  <c r="I46" i="11" s="1"/>
  <c r="O1673" i="12" a="1"/>
  <c r="O1673" i="12" s="1"/>
  <c r="O1776" i="12" s="1"/>
  <c r="B1687" i="12" a="1"/>
  <c r="B1687" i="12" s="1"/>
  <c r="B1790" i="12" s="1"/>
  <c r="I1692" i="12" a="1"/>
  <c r="I1692" i="12" s="1"/>
  <c r="I1795" i="12" s="1"/>
  <c r="I1694" i="12" a="1"/>
  <c r="I1694" i="12" s="1"/>
  <c r="I1797" i="12" s="1"/>
  <c r="I1693" i="12" a="1"/>
  <c r="I1693" i="12" s="1"/>
  <c r="I1796" i="12" s="1"/>
  <c r="S1660" i="12" a="1"/>
  <c r="S1660" i="12" s="1"/>
  <c r="S1763" i="12" s="1"/>
  <c r="V125" i="11"/>
  <c r="O125" i="11" s="1"/>
  <c r="P60" i="16" s="1"/>
  <c r="L1665" i="12" a="1"/>
  <c r="L1665" i="12" s="1"/>
  <c r="L1768" i="12" s="1"/>
  <c r="S1659" i="12" a="1"/>
  <c r="S1659" i="12" s="1"/>
  <c r="S1762" i="12" s="1"/>
  <c r="S40" i="11"/>
  <c r="S44" i="11" s="1"/>
  <c r="S46" i="11" s="1"/>
  <c r="S1687" i="12" a="1"/>
  <c r="S1687" i="12" s="1"/>
  <c r="S1790" i="12" s="1"/>
  <c r="V115" i="11"/>
  <c r="N115" i="11" s="1"/>
  <c r="O50" i="16" s="1"/>
  <c r="V132" i="11"/>
  <c r="F132" i="11" s="1"/>
  <c r="G67" i="16" s="1"/>
  <c r="L47" i="11"/>
  <c r="Y48" i="11" s="1"/>
  <c r="U1693" i="12" a="1"/>
  <c r="U1693" i="12" s="1"/>
  <c r="U1796" i="12" s="1"/>
  <c r="C47" i="11"/>
  <c r="Y39" i="11" s="1"/>
  <c r="G1680" i="12" a="1"/>
  <c r="G1680" i="12" s="1"/>
  <c r="G1783" i="12" s="1"/>
  <c r="V134" i="11"/>
  <c r="O134" i="11" s="1"/>
  <c r="P69" i="16" s="1"/>
  <c r="U1692" i="12" a="1"/>
  <c r="U1692" i="12" s="1"/>
  <c r="U1795" i="12" s="1"/>
  <c r="U1694" i="12" a="1"/>
  <c r="U1694" i="12" s="1"/>
  <c r="U1797" i="12" s="1"/>
  <c r="V116" i="11"/>
  <c r="C116" i="11" s="1"/>
  <c r="C425" i="11" s="1"/>
  <c r="U40" i="11"/>
  <c r="U44" i="11" s="1"/>
  <c r="U46" i="11" s="1"/>
  <c r="U1677" i="12" a="1"/>
  <c r="U1677" i="12" s="1"/>
  <c r="U1780" i="12" s="1"/>
  <c r="C1645" i="12" a="1"/>
  <c r="C1645" i="12" s="1"/>
  <c r="C1748" i="12" s="1"/>
  <c r="G1661" i="12" a="1"/>
  <c r="G1661" i="12" s="1"/>
  <c r="G1764" i="12" s="1"/>
  <c r="C1677" i="12" a="1"/>
  <c r="C1677" i="12" s="1"/>
  <c r="C1780" i="12" s="1"/>
  <c r="C40" i="11"/>
  <c r="C44" i="11" s="1"/>
  <c r="C46" i="11" s="1"/>
  <c r="X39" i="11" s="1"/>
  <c r="L40" i="11"/>
  <c r="L44" i="11" s="1"/>
  <c r="L46" i="11" s="1"/>
  <c r="C1130" i="12"/>
  <c r="C1233" i="12" s="1"/>
  <c r="G1371" i="12"/>
  <c r="G1165" i="12"/>
  <c r="G1268" i="12" s="1"/>
  <c r="G1663" i="12" a="1"/>
  <c r="G1663" i="12" s="1"/>
  <c r="G1766" i="12" s="1"/>
  <c r="G1662" i="12" a="1"/>
  <c r="G1662" i="12" s="1"/>
  <c r="G1765" i="12" s="1"/>
  <c r="G1660" i="12" a="1"/>
  <c r="G1660" i="12" s="1"/>
  <c r="G1763" i="12" s="1"/>
  <c r="G1654" i="12" a="1"/>
  <c r="G1654" i="12" s="1"/>
  <c r="G1757" i="12" s="1"/>
  <c r="G47" i="11"/>
  <c r="Y43" i="11" s="1"/>
  <c r="G1664" i="12" a="1"/>
  <c r="G1664" i="12" s="1"/>
  <c r="G1767" i="12" s="1"/>
  <c r="F1681" i="12" a="1"/>
  <c r="F1681" i="12" s="1"/>
  <c r="F1784" i="12" s="1"/>
  <c r="F1682" i="12" a="1"/>
  <c r="F1682" i="12" s="1"/>
  <c r="F1785" i="12" s="1"/>
  <c r="F1167" i="12"/>
  <c r="F1270" i="12" s="1"/>
  <c r="F1476" i="12"/>
  <c r="F1579" i="12" s="1"/>
  <c r="F1373" i="12"/>
  <c r="H1668" i="12" a="1"/>
  <c r="H1668" i="12" s="1"/>
  <c r="H1771" i="12" s="1"/>
  <c r="I1471" i="12"/>
  <c r="I1574" i="12" s="1"/>
  <c r="I1368" i="12"/>
  <c r="I1162" i="12"/>
  <c r="I1265" i="12" s="1"/>
  <c r="G1687" i="12" a="1"/>
  <c r="G1687" i="12" s="1"/>
  <c r="G1790" i="12" s="1"/>
  <c r="G1674" i="12" a="1"/>
  <c r="G1674" i="12" s="1"/>
  <c r="G1777" i="12" s="1"/>
  <c r="G1659" i="12" a="1"/>
  <c r="G1659" i="12" s="1"/>
  <c r="G1762" i="12" s="1"/>
  <c r="G1149" i="12"/>
  <c r="G1252" i="12" s="1"/>
  <c r="F1648" i="12" a="1"/>
  <c r="F1648" i="12" s="1"/>
  <c r="F1751" i="12" s="1"/>
  <c r="K40" i="11"/>
  <c r="K44" i="11" s="1"/>
  <c r="K46" i="11" s="1"/>
  <c r="E1665" i="12" a="1"/>
  <c r="E1665" i="12" s="1"/>
  <c r="E1768" i="12" s="1"/>
  <c r="V118" i="11"/>
  <c r="C118" i="11" s="1"/>
  <c r="D53" i="16" s="1"/>
  <c r="E1666" i="12" a="1"/>
  <c r="E1666" i="12" s="1"/>
  <c r="I1179" i="12"/>
  <c r="I1282" i="12" s="1"/>
  <c r="I1488" i="12"/>
  <c r="I1591" i="12" s="1"/>
  <c r="I1385" i="12"/>
  <c r="V117" i="11"/>
  <c r="H117" i="11" s="1"/>
  <c r="I52" i="16" s="1"/>
  <c r="I1178" i="12"/>
  <c r="I1281" i="12" s="1"/>
  <c r="I1487" i="12"/>
  <c r="I1590" i="12" s="1"/>
  <c r="I1384" i="12"/>
  <c r="I1383" i="12"/>
  <c r="I1177" i="12"/>
  <c r="I1280" i="12" s="1"/>
  <c r="I1486" i="12"/>
  <c r="I1589" i="12" s="1"/>
  <c r="J1673" i="12" a="1"/>
  <c r="J1673" i="12" s="1"/>
  <c r="J1776" i="12" s="1"/>
  <c r="H1648" i="12" a="1"/>
  <c r="H1648" i="12" s="1"/>
  <c r="H1751" i="12" s="1"/>
  <c r="H1684" i="12" a="1"/>
  <c r="H1684" i="12" s="1"/>
  <c r="H1787" i="12" s="1"/>
  <c r="H47" i="11"/>
  <c r="Y44" i="11" s="1"/>
  <c r="H1685" i="12" a="1"/>
  <c r="H1685" i="12" s="1"/>
  <c r="H1788" i="12" s="1"/>
  <c r="H1683" i="12" a="1"/>
  <c r="H1683" i="12" s="1"/>
  <c r="H1786" i="12" s="1"/>
  <c r="H1667" i="12" a="1"/>
  <c r="H1667" i="12" s="1"/>
  <c r="H1770" i="12" s="1"/>
  <c r="H1682" i="12" a="1"/>
  <c r="H1682" i="12" s="1"/>
  <c r="H1785" i="12" s="1"/>
  <c r="V121" i="11"/>
  <c r="G121" i="11" s="1"/>
  <c r="H56" i="16" s="1"/>
  <c r="H1670" i="12" a="1"/>
  <c r="H1670" i="12" s="1"/>
  <c r="H1773" i="12" s="1"/>
  <c r="H1669" i="12" a="1"/>
  <c r="H1669" i="12" s="1"/>
  <c r="H1772" i="12" s="1"/>
  <c r="F47" i="11"/>
  <c r="Y42" i="11" s="1"/>
  <c r="V119" i="11"/>
  <c r="G119" i="11" s="1"/>
  <c r="H54" i="16" s="1"/>
  <c r="F1672" i="12" a="1"/>
  <c r="F1672" i="12" s="1"/>
  <c r="F1775" i="12" s="1"/>
  <c r="F1671" i="12" a="1"/>
  <c r="F1671" i="12" s="1"/>
  <c r="F1774" i="12" s="1"/>
  <c r="H40" i="11"/>
  <c r="H44" i="11" s="1"/>
  <c r="H46" i="11" s="1"/>
  <c r="G40" i="11"/>
  <c r="G44" i="11" s="1"/>
  <c r="G46" i="11" s="1"/>
  <c r="V120" i="11"/>
  <c r="D120" i="11" s="1"/>
  <c r="E55" i="16" s="1"/>
  <c r="K47" i="11"/>
  <c r="Y47" i="11" s="1"/>
  <c r="M692" i="11"/>
  <c r="Y24" i="3" s="1"/>
  <c r="D40" i="11"/>
  <c r="D44" i="11" s="1"/>
  <c r="D46" i="11" s="1"/>
  <c r="D700" i="11" s="1"/>
  <c r="K1664" i="12" a="1"/>
  <c r="K1664" i="12" s="1"/>
  <c r="K1767" i="12" s="1"/>
  <c r="K1660" i="12" a="1"/>
  <c r="K1660" i="12" s="1"/>
  <c r="K1763" i="12" s="1"/>
  <c r="D1680" i="12" a="1"/>
  <c r="D1680" i="12" s="1"/>
  <c r="D1783" i="12" s="1"/>
  <c r="D1672" i="12" a="1"/>
  <c r="D1672" i="12" s="1"/>
  <c r="D1775" i="12" s="1"/>
  <c r="D1648" i="12" a="1"/>
  <c r="D1648" i="12" s="1"/>
  <c r="D1751" i="12" s="1"/>
  <c r="D47" i="11"/>
  <c r="Y40" i="11" s="1"/>
  <c r="V124" i="11"/>
  <c r="D124" i="11" s="1"/>
  <c r="E59" i="16" s="1"/>
  <c r="J1663" i="12" a="1"/>
  <c r="J1663" i="12" s="1"/>
  <c r="J1766" i="12" s="1"/>
  <c r="J40" i="11"/>
  <c r="J44" i="11" s="1"/>
  <c r="J46" i="11" s="1"/>
  <c r="E40" i="11"/>
  <c r="E44" i="11" s="1"/>
  <c r="E46" i="11" s="1"/>
  <c r="J1665" i="12" a="1"/>
  <c r="J1665" i="12" s="1"/>
  <c r="J1768" i="12" s="1"/>
  <c r="E1674" i="12" a="1"/>
  <c r="E1674" i="12" s="1"/>
  <c r="J1660" i="12" a="1"/>
  <c r="J1660" i="12" s="1"/>
  <c r="J1763" i="12" s="1"/>
  <c r="V123" i="11"/>
  <c r="J47" i="11"/>
  <c r="Y46" i="11" s="1"/>
  <c r="J1666" i="12" a="1"/>
  <c r="J1666" i="12" s="1"/>
  <c r="J1769" i="12" s="1"/>
  <c r="J1669" i="12" a="1"/>
  <c r="J1669" i="12" s="1"/>
  <c r="J1772" i="12" s="1"/>
  <c r="E47" i="11"/>
  <c r="Y41" i="11" s="1"/>
  <c r="E1654" i="12" a="1"/>
  <c r="E1654" i="12" s="1"/>
  <c r="E1757" i="12" s="1"/>
  <c r="J1667" i="12" a="1"/>
  <c r="J1667" i="12" s="1"/>
  <c r="J1770" i="12" s="1"/>
  <c r="J1664" i="12" a="1"/>
  <c r="J1664" i="12" s="1"/>
  <c r="J1767" i="12" s="1"/>
  <c r="J1672" i="12" a="1"/>
  <c r="J1672" i="12" s="1"/>
  <c r="J1775" i="12" s="1"/>
  <c r="J1674" i="12" a="1"/>
  <c r="J1674" i="12" s="1"/>
  <c r="J1777" i="12" s="1"/>
  <c r="J1668" i="12" a="1"/>
  <c r="J1668" i="12" s="1"/>
  <c r="J1771" i="12" s="1"/>
  <c r="J1659" i="12" a="1"/>
  <c r="J1659" i="12" s="1"/>
  <c r="J1762" i="12" s="1"/>
  <c r="K1663" i="12" a="1"/>
  <c r="K1663" i="12" s="1"/>
  <c r="K1766" i="12" s="1"/>
  <c r="J1670" i="12" a="1"/>
  <c r="J1670" i="12" s="1"/>
  <c r="J1773" i="12" s="1"/>
  <c r="F40" i="11"/>
  <c r="F44" i="11" s="1"/>
  <c r="F46" i="11" s="1"/>
  <c r="G1681" i="12" a="1"/>
  <c r="G1681" i="12" s="1"/>
  <c r="G1784" i="12" s="1"/>
  <c r="C1151" i="12"/>
  <c r="C1254" i="12" s="1"/>
  <c r="C1460" i="12"/>
  <c r="C1563" i="12" s="1"/>
  <c r="C1357" i="12"/>
  <c r="R1131" i="12"/>
  <c r="R1234" i="12" s="1"/>
  <c r="R1337" i="12"/>
  <c r="AD5" i="15" s="1"/>
  <c r="R1440" i="12"/>
  <c r="R1543" i="12" s="1"/>
  <c r="G46" i="15"/>
  <c r="P511" i="12"/>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P541" i="12" s="1"/>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H46" i="15"/>
  <c r="U1385" i="12"/>
  <c r="AG53" i="15" s="1"/>
  <c r="U1179" i="12"/>
  <c r="U1282" i="12" s="1"/>
  <c r="U1488" i="12"/>
  <c r="U1591" i="12" s="1"/>
  <c r="G53" i="15"/>
  <c r="R1488" i="12"/>
  <c r="R1179" i="12"/>
  <c r="R1385" i="12"/>
  <c r="J53" i="15" s="1"/>
  <c r="H39" i="15"/>
  <c r="H19" i="15"/>
  <c r="H7" i="15"/>
  <c r="H23" i="15"/>
  <c r="H4" i="15"/>
  <c r="G52" i="15"/>
  <c r="R1178" i="12"/>
  <c r="R1487" i="12"/>
  <c r="R1384" i="12"/>
  <c r="G51" i="15"/>
  <c r="R1177" i="12"/>
  <c r="R1486" i="12"/>
  <c r="R1383" i="12"/>
  <c r="H24" i="15"/>
  <c r="H42" i="15"/>
  <c r="B1378" i="12"/>
  <c r="B1172" i="12"/>
  <c r="B1275" i="12" s="1"/>
  <c r="B1481" i="12"/>
  <c r="B1584" i="12" s="1"/>
  <c r="E1159" i="12"/>
  <c r="E1262" i="12" s="1"/>
  <c r="E1365" i="12"/>
  <c r="E1468" i="12"/>
  <c r="E1571" i="12" s="1"/>
  <c r="J1468" i="12"/>
  <c r="J1571" i="12" s="1"/>
  <c r="J1365" i="12"/>
  <c r="J1159" i="12"/>
  <c r="J1262" i="12" s="1"/>
  <c r="O1467" i="12"/>
  <c r="O1570" i="12" s="1"/>
  <c r="O1364" i="12"/>
  <c r="AA32" i="15" s="1"/>
  <c r="O1158" i="12"/>
  <c r="O1261" i="12" s="1"/>
  <c r="O1365" i="12"/>
  <c r="AA33" i="15" s="1"/>
  <c r="O1159" i="12"/>
  <c r="O1262" i="12" s="1"/>
  <c r="O1468" i="12"/>
  <c r="O1571" i="12" s="1"/>
  <c r="G1365" i="12"/>
  <c r="G1468" i="12"/>
  <c r="G1571" i="12" s="1"/>
  <c r="G1159" i="12"/>
  <c r="G1262" i="12" s="1"/>
  <c r="R1159" i="12"/>
  <c r="R1365" i="12"/>
  <c r="R1468" i="12"/>
  <c r="T1158" i="12"/>
  <c r="T1261" i="12" s="1"/>
  <c r="T1467" i="12"/>
  <c r="T1570" i="12" s="1"/>
  <c r="T1364" i="12"/>
  <c r="AF32" i="15" s="1"/>
  <c r="Q1467" i="12"/>
  <c r="Q1570" i="12" s="1"/>
  <c r="Q1364" i="12"/>
  <c r="AC32" i="15" s="1"/>
  <c r="Q1158" i="12"/>
  <c r="Q1261" i="12" s="1"/>
  <c r="G1364" i="12"/>
  <c r="G1158" i="12"/>
  <c r="G1261" i="12" s="1"/>
  <c r="G1467" i="12"/>
  <c r="G1570" i="12" s="1"/>
  <c r="R1364" i="12"/>
  <c r="R1158" i="12"/>
  <c r="R1467" i="12"/>
  <c r="J1467" i="12"/>
  <c r="J1570" i="12" s="1"/>
  <c r="J1364" i="12"/>
  <c r="J1158" i="12"/>
  <c r="J1261" i="12" s="1"/>
  <c r="R1466" i="12"/>
  <c r="R1157" i="12"/>
  <c r="R1363" i="12"/>
  <c r="N1157" i="12"/>
  <c r="N1260" i="12" s="1"/>
  <c r="N1363" i="12"/>
  <c r="Z31" i="15" s="1"/>
  <c r="N1466" i="12"/>
  <c r="N1569" i="12" s="1"/>
  <c r="D1157" i="12"/>
  <c r="D1260" i="12" s="1"/>
  <c r="D1363" i="12"/>
  <c r="D1466" i="12"/>
  <c r="D1569" i="12" s="1"/>
  <c r="F1466" i="12"/>
  <c r="F1569" i="12" s="1"/>
  <c r="F1363" i="12"/>
  <c r="F1157" i="12"/>
  <c r="F1260" i="12" s="1"/>
  <c r="N1362" i="12"/>
  <c r="Z30" i="15" s="1"/>
  <c r="N1156" i="12"/>
  <c r="N1259" i="12" s="1"/>
  <c r="N1465" i="12"/>
  <c r="N1568" i="12" s="1"/>
  <c r="J1363" i="12"/>
  <c r="J1466" i="12"/>
  <c r="J1569" i="12" s="1"/>
  <c r="J1157" i="12"/>
  <c r="J1260" i="12" s="1"/>
  <c r="J1362" i="12"/>
  <c r="J1465" i="12"/>
  <c r="J1568" i="12" s="1"/>
  <c r="J1156" i="12"/>
  <c r="J1259" i="12" s="1"/>
  <c r="F1156" i="12"/>
  <c r="F1259" i="12" s="1"/>
  <c r="F1362" i="12"/>
  <c r="F1465" i="12"/>
  <c r="F1568" i="12" s="1"/>
  <c r="R1465" i="12"/>
  <c r="R1156" i="12"/>
  <c r="R1362" i="12"/>
  <c r="M1155" i="12"/>
  <c r="M1258" i="12" s="1"/>
  <c r="M1361" i="12"/>
  <c r="Y29" i="15" s="1"/>
  <c r="M1464" i="12"/>
  <c r="M1567" i="12" s="1"/>
  <c r="S525" i="12"/>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H1155" i="12"/>
  <c r="H1258" i="12" s="1"/>
  <c r="H1361" i="12"/>
  <c r="H1464" i="12"/>
  <c r="H1567" i="12" s="1"/>
  <c r="R1464" i="12"/>
  <c r="R1155" i="12"/>
  <c r="R1361" i="12"/>
  <c r="J1361" i="12"/>
  <c r="J1155" i="12"/>
  <c r="J1258" i="12" s="1"/>
  <c r="J1464" i="12"/>
  <c r="J1567" i="12" s="1"/>
  <c r="H1154" i="12"/>
  <c r="H1257" i="12" s="1"/>
  <c r="H1360" i="12"/>
  <c r="H1463" i="12"/>
  <c r="H1566" i="12" s="1"/>
  <c r="R1154" i="12"/>
  <c r="R1257" i="12" s="1"/>
  <c r="R1463" i="12"/>
  <c r="R1566" i="12" s="1"/>
  <c r="R1360" i="12"/>
  <c r="AD28" i="15" s="1"/>
  <c r="M1360" i="12"/>
  <c r="Y28" i="15" s="1"/>
  <c r="M1463" i="12"/>
  <c r="M1566" i="12" s="1"/>
  <c r="M1154" i="12"/>
  <c r="M1257" i="12" s="1"/>
  <c r="J1360" i="12"/>
  <c r="J1154" i="12"/>
  <c r="J1257" i="12" s="1"/>
  <c r="J1463" i="12"/>
  <c r="J1566" i="12" s="1"/>
  <c r="H1359" i="12"/>
  <c r="H1153" i="12"/>
  <c r="H1256" i="12" s="1"/>
  <c r="H1462" i="12"/>
  <c r="H1565" i="12" s="1"/>
  <c r="M1462" i="12"/>
  <c r="M1565" i="12" s="1"/>
  <c r="M1153" i="12"/>
  <c r="M1256" i="12" s="1"/>
  <c r="M1359" i="12"/>
  <c r="Y27" i="15" s="1"/>
  <c r="M1461" i="12"/>
  <c r="M1564" i="12" s="1"/>
  <c r="M1358" i="12"/>
  <c r="Y26" i="15" s="1"/>
  <c r="M1152" i="12"/>
  <c r="M1255" i="12" s="1"/>
  <c r="R1153" i="12"/>
  <c r="R1256" i="12" s="1"/>
  <c r="R1462" i="12"/>
  <c r="R1565" i="12" s="1"/>
  <c r="R1359" i="12"/>
  <c r="AD27" i="15" s="1"/>
  <c r="J1462" i="12"/>
  <c r="J1565" i="12" s="1"/>
  <c r="J1359" i="12"/>
  <c r="J1153" i="12"/>
  <c r="J1256" i="12" s="1"/>
  <c r="H1461" i="12"/>
  <c r="H1564" i="12" s="1"/>
  <c r="H1152" i="12"/>
  <c r="H1255" i="12" s="1"/>
  <c r="H1358" i="12"/>
  <c r="R1152" i="12"/>
  <c r="R1461" i="12"/>
  <c r="R1358" i="12"/>
  <c r="J1461" i="12"/>
  <c r="J1564" i="12" s="1"/>
  <c r="J1152" i="12"/>
  <c r="J1255" i="12" s="1"/>
  <c r="J1358" i="12"/>
  <c r="L1357" i="12"/>
  <c r="X25" i="15" s="1"/>
  <c r="L1460" i="12"/>
  <c r="L1563" i="12" s="1"/>
  <c r="L1151" i="12"/>
  <c r="L1254" i="12" s="1"/>
  <c r="L1356" i="12"/>
  <c r="X24" i="15" s="1"/>
  <c r="L1459" i="12"/>
  <c r="L1562" i="12" s="1"/>
  <c r="L1150" i="12"/>
  <c r="L1253" i="12" s="1"/>
  <c r="E1151" i="12"/>
  <c r="E1254" i="12" s="1"/>
  <c r="E1460" i="12"/>
  <c r="E1563" i="12" s="1"/>
  <c r="E1357" i="12"/>
  <c r="J1151" i="12"/>
  <c r="J1254" i="12" s="1"/>
  <c r="J1460" i="12"/>
  <c r="J1563" i="12" s="1"/>
  <c r="J1357" i="12"/>
  <c r="R1151" i="12"/>
  <c r="R1357" i="12"/>
  <c r="R1460" i="12"/>
  <c r="R1150" i="12"/>
  <c r="R1253" i="12" s="1"/>
  <c r="R1459" i="12"/>
  <c r="R1562" i="12" s="1"/>
  <c r="R1356" i="12"/>
  <c r="AD24" i="15" s="1"/>
  <c r="J1356" i="12"/>
  <c r="J1459" i="12"/>
  <c r="J1562" i="12" s="1"/>
  <c r="J1150" i="12"/>
  <c r="J1253" i="12" s="1"/>
  <c r="J1149" i="12"/>
  <c r="J1252" i="12" s="1"/>
  <c r="J1355" i="12"/>
  <c r="J1458" i="12"/>
  <c r="J1561" i="12" s="1"/>
  <c r="T1149" i="12"/>
  <c r="T1252" i="12" s="1"/>
  <c r="T1355" i="12"/>
  <c r="AF23" i="15" s="1"/>
  <c r="T1458" i="12"/>
  <c r="T1561" i="12" s="1"/>
  <c r="Q1355" i="12"/>
  <c r="AC23" i="15" s="1"/>
  <c r="Q1458" i="12"/>
  <c r="Q1561" i="12" s="1"/>
  <c r="Q1149" i="12"/>
  <c r="Q1252" i="12" s="1"/>
  <c r="K1355" i="12"/>
  <c r="K1149" i="12"/>
  <c r="K1252" i="12" s="1"/>
  <c r="K1458" i="12"/>
  <c r="K1561" i="12" s="1"/>
  <c r="R1149" i="12"/>
  <c r="R1252" i="12" s="1"/>
  <c r="R1355" i="12"/>
  <c r="AD23" i="15" s="1"/>
  <c r="R1458" i="12"/>
  <c r="R1561" i="12" s="1"/>
  <c r="J1354" i="12"/>
  <c r="J1148" i="12"/>
  <c r="J1251" i="12" s="1"/>
  <c r="J1457" i="12"/>
  <c r="J1560" i="12" s="1"/>
  <c r="G1457" i="12"/>
  <c r="G1560" i="12" s="1"/>
  <c r="G1354" i="12"/>
  <c r="G1148" i="12"/>
  <c r="G1251" i="12" s="1"/>
  <c r="T1354" i="12"/>
  <c r="AF22" i="15" s="1"/>
  <c r="T1148" i="12"/>
  <c r="T1251" i="12" s="1"/>
  <c r="T1457" i="12"/>
  <c r="T1560" i="12" s="1"/>
  <c r="R1457" i="12"/>
  <c r="R1148" i="12"/>
  <c r="R1354" i="12"/>
  <c r="K1354" i="12"/>
  <c r="K1148" i="12"/>
  <c r="K1251" i="12" s="1"/>
  <c r="K1457" i="12"/>
  <c r="K1560" i="12" s="1"/>
  <c r="R1456" i="12"/>
  <c r="R1353" i="12"/>
  <c r="R1147" i="12"/>
  <c r="G1147" i="12"/>
  <c r="G1250" i="12" s="1"/>
  <c r="G1353" i="12"/>
  <c r="G1456" i="12"/>
  <c r="G1559" i="12" s="1"/>
  <c r="T1352" i="12"/>
  <c r="AF20" i="15" s="1"/>
  <c r="T1455" i="12"/>
  <c r="T1558" i="12" s="1"/>
  <c r="T1146" i="12"/>
  <c r="T1249" i="12" s="1"/>
  <c r="R1146" i="12"/>
  <c r="R1455" i="12"/>
  <c r="R1352" i="12"/>
  <c r="J20" i="15" s="1"/>
  <c r="G1352" i="12"/>
  <c r="G1455" i="12"/>
  <c r="G1558" i="12" s="1"/>
  <c r="G1146" i="12"/>
  <c r="G1249" i="12" s="1"/>
  <c r="T1345" i="12"/>
  <c r="AF13" i="15" s="1"/>
  <c r="T1139" i="12"/>
  <c r="T1242" i="12" s="1"/>
  <c r="T1448" i="12"/>
  <c r="T1551" i="12" s="1"/>
  <c r="Q1454" i="12"/>
  <c r="Q1557" i="12" s="1"/>
  <c r="Q1145" i="12"/>
  <c r="Q1248" i="12" s="1"/>
  <c r="Q1351" i="12"/>
  <c r="AC19" i="15" s="1"/>
  <c r="R1145" i="12"/>
  <c r="R1248" i="12" s="1"/>
  <c r="R1351" i="12"/>
  <c r="AD19" i="15" s="1"/>
  <c r="R1454" i="12"/>
  <c r="R1557" i="12" s="1"/>
  <c r="S1351" i="12"/>
  <c r="AE19" i="15" s="1"/>
  <c r="S1145" i="12"/>
  <c r="S1248" i="12" s="1"/>
  <c r="S1454" i="12"/>
  <c r="S1557" i="12" s="1"/>
  <c r="K1453" i="12"/>
  <c r="K1556" i="12" s="1"/>
  <c r="K1350" i="12"/>
  <c r="K1144" i="12"/>
  <c r="K1247" i="12" s="1"/>
  <c r="R1144" i="12"/>
  <c r="R1247" i="12" s="1"/>
  <c r="R1453" i="12"/>
  <c r="R1556" i="12" s="1"/>
  <c r="R1350" i="12"/>
  <c r="AD18" i="15" s="1"/>
  <c r="S1172" i="12"/>
  <c r="S1275" i="12" s="1"/>
  <c r="S1481" i="12"/>
  <c r="S1584" i="12" s="1"/>
  <c r="S1378" i="12"/>
  <c r="AE46" i="15" s="1"/>
  <c r="S1453" i="12"/>
  <c r="S1556" i="12" s="1"/>
  <c r="S1350" i="12"/>
  <c r="AE18" i="15" s="1"/>
  <c r="S1144" i="12"/>
  <c r="S1247" i="12" s="1"/>
  <c r="U1384" i="12"/>
  <c r="AG52" i="15" s="1"/>
  <c r="U1178" i="12"/>
  <c r="U1281" i="12" s="1"/>
  <c r="U1487" i="12"/>
  <c r="U1590" i="12" s="1"/>
  <c r="U1471" i="12"/>
  <c r="U1574" i="12" s="1"/>
  <c r="U1162" i="12"/>
  <c r="U1265" i="12" s="1"/>
  <c r="U1368" i="12"/>
  <c r="AG36" i="15" s="1"/>
  <c r="U1383" i="12"/>
  <c r="AG51" i="15" s="1"/>
  <c r="U1177" i="12"/>
  <c r="U1280" i="12" s="1"/>
  <c r="U1486" i="12"/>
  <c r="U1589" i="12" s="1"/>
  <c r="R1368" i="12"/>
  <c r="AD36" i="15" s="1"/>
  <c r="R1471" i="12"/>
  <c r="R1574" i="12" s="1"/>
  <c r="R1162" i="12"/>
  <c r="R1265" i="12" s="1"/>
  <c r="C1471" i="12"/>
  <c r="C1574" i="12" s="1"/>
  <c r="C1162" i="12"/>
  <c r="C1265" i="12" s="1"/>
  <c r="C1368" i="12"/>
  <c r="G36" i="15"/>
  <c r="B1368" i="12"/>
  <c r="B1162" i="12"/>
  <c r="B1471" i="12"/>
  <c r="D1371" i="12"/>
  <c r="D1165" i="12"/>
  <c r="D1268" i="12" s="1"/>
  <c r="D1474" i="12"/>
  <c r="D1577" i="12" s="1"/>
  <c r="R1371" i="12"/>
  <c r="AD39" i="15" s="1"/>
  <c r="R1165" i="12"/>
  <c r="R1268" i="12" s="1"/>
  <c r="R1474" i="12"/>
  <c r="R1577" i="12" s="1"/>
  <c r="H1374" i="12"/>
  <c r="H1168" i="12"/>
  <c r="H1271" i="12" s="1"/>
  <c r="H1477" i="12"/>
  <c r="H1580" i="12" s="1"/>
  <c r="R1374" i="12"/>
  <c r="AD42" i="15" s="1"/>
  <c r="R1168" i="12"/>
  <c r="R1271" i="12" s="1"/>
  <c r="R1477" i="12"/>
  <c r="R1580" i="12" s="1"/>
  <c r="R1376" i="12"/>
  <c r="J44" i="15" s="1"/>
  <c r="R1170" i="12"/>
  <c r="R1479" i="12"/>
  <c r="H1170" i="12"/>
  <c r="H1273" i="12" s="1"/>
  <c r="H1479" i="12"/>
  <c r="H1582" i="12" s="1"/>
  <c r="H1376" i="12"/>
  <c r="P1439" i="12"/>
  <c r="P1542" i="12" s="1"/>
  <c r="R1169" i="12"/>
  <c r="R1478" i="12"/>
  <c r="R1375" i="12"/>
  <c r="H1169" i="12"/>
  <c r="H1272" i="12" s="1"/>
  <c r="H1478" i="12"/>
  <c r="H1581" i="12" s="1"/>
  <c r="H1375" i="12"/>
  <c r="R513" i="12"/>
  <c r="R514" i="12" s="1"/>
  <c r="R515" i="12" s="1"/>
  <c r="R516" i="12" s="1"/>
  <c r="R517" i="12" s="1"/>
  <c r="R518" i="12" s="1"/>
  <c r="P1133" i="12"/>
  <c r="P1236" i="12" s="1"/>
  <c r="P1339" i="12"/>
  <c r="AB7" i="15" s="1"/>
  <c r="P1130" i="12"/>
  <c r="P1233" i="12" s="1"/>
  <c r="F1339" i="12"/>
  <c r="Q1448" i="12"/>
  <c r="Q1551" i="12" s="1"/>
  <c r="Q1139" i="12"/>
  <c r="Q1242" i="12" s="1"/>
  <c r="Q1345" i="12"/>
  <c r="AC13" i="15" s="1"/>
  <c r="G1481" i="12"/>
  <c r="G1584" i="12" s="1"/>
  <c r="G1172" i="12"/>
  <c r="G1275" i="12" s="1"/>
  <c r="G1378" i="12"/>
  <c r="R1481" i="12"/>
  <c r="R1378" i="12"/>
  <c r="R1172" i="12"/>
  <c r="F513" i="12"/>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Q1378" i="12"/>
  <c r="AC46" i="15" s="1"/>
  <c r="Q1481" i="12"/>
  <c r="Q1584" i="12" s="1"/>
  <c r="Q1172" i="12"/>
  <c r="Q1275" i="12" s="1"/>
  <c r="G1475" i="12"/>
  <c r="G1578" i="12" s="1"/>
  <c r="G1166" i="12"/>
  <c r="G1269" i="12" s="1"/>
  <c r="G1372" i="12"/>
  <c r="G1345" i="12"/>
  <c r="G1448" i="12"/>
  <c r="G1551" i="12" s="1"/>
  <c r="G1139" i="12"/>
  <c r="G1242" i="12" s="1"/>
  <c r="R1345" i="12"/>
  <c r="AD13" i="15" s="1"/>
  <c r="R1139" i="12"/>
  <c r="R1242" i="12" s="1"/>
  <c r="R1448" i="12"/>
  <c r="R1551" i="12" s="1"/>
  <c r="E1336" i="12"/>
  <c r="E1439" i="12"/>
  <c r="E1542" i="12" s="1"/>
  <c r="E1130" i="12"/>
  <c r="E1233" i="12" s="1"/>
  <c r="E514" i="12"/>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R1339" i="12"/>
  <c r="AD7" i="15" s="1"/>
  <c r="R1442" i="12"/>
  <c r="R1545" i="12" s="1"/>
  <c r="R1133" i="12"/>
  <c r="R1236" i="12" s="1"/>
  <c r="F1442" i="12"/>
  <c r="F1545" i="12" s="1"/>
  <c r="F1133" i="12"/>
  <c r="F1236" i="12" s="1"/>
  <c r="F1475" i="12"/>
  <c r="F1578" i="12" s="1"/>
  <c r="F1372" i="12"/>
  <c r="F1166" i="12"/>
  <c r="F1269" i="12" s="1"/>
  <c r="R1130" i="12"/>
  <c r="R1233" i="12" s="1"/>
  <c r="R1336" i="12"/>
  <c r="AD4" i="15" s="1"/>
  <c r="R1439" i="12"/>
  <c r="R1542" i="12" s="1"/>
  <c r="H1476" i="12"/>
  <c r="H1579" i="12" s="1"/>
  <c r="H1373" i="12"/>
  <c r="H1167" i="12"/>
  <c r="H1270" i="12" s="1"/>
  <c r="R1166" i="12"/>
  <c r="R1475" i="12"/>
  <c r="R1372" i="12"/>
  <c r="R1167" i="12"/>
  <c r="R1476" i="12"/>
  <c r="R1373" i="12"/>
  <c r="I1457" i="12"/>
  <c r="I1560" i="12" s="1"/>
  <c r="I1354" i="12"/>
  <c r="I1148" i="12"/>
  <c r="I1251" i="12" s="1"/>
  <c r="H1354" i="12"/>
  <c r="H1148" i="12"/>
  <c r="H1251" i="12" s="1"/>
  <c r="H1457" i="12"/>
  <c r="H1560" i="12" s="1"/>
  <c r="L1457" i="12"/>
  <c r="L1560" i="12" s="1"/>
  <c r="L1354" i="12"/>
  <c r="X22" i="15" s="1"/>
  <c r="L1148" i="12"/>
  <c r="L1251" i="12" s="1"/>
  <c r="H1147" i="12"/>
  <c r="H1250" i="12" s="1"/>
  <c r="H1456" i="12"/>
  <c r="H1559" i="12" s="1"/>
  <c r="H1353" i="12"/>
  <c r="L1353" i="12"/>
  <c r="X21" i="15" s="1"/>
  <c r="L1147" i="12"/>
  <c r="L1250" i="12" s="1"/>
  <c r="L1456" i="12"/>
  <c r="L1559" i="12" s="1"/>
  <c r="K1146" i="12"/>
  <c r="K1249" i="12" s="1"/>
  <c r="K1455" i="12"/>
  <c r="K1558" i="12" s="1"/>
  <c r="K1352" i="12"/>
  <c r="I1352" i="12"/>
  <c r="I1146" i="12"/>
  <c r="I1249" i="12" s="1"/>
  <c r="I1455" i="12"/>
  <c r="I1558" i="12" s="1"/>
  <c r="H1352" i="12"/>
  <c r="H1146" i="12"/>
  <c r="H1249" i="12" s="1"/>
  <c r="H1455" i="12"/>
  <c r="H1558" i="12" s="1"/>
  <c r="L513" i="12"/>
  <c r="L514" i="12" s="1"/>
  <c r="L515" i="12" s="1"/>
  <c r="L516" i="12" s="1"/>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L1338" i="12"/>
  <c r="X6" i="15" s="1"/>
  <c r="L1132" i="12"/>
  <c r="L1235" i="12" s="1"/>
  <c r="L1441" i="12"/>
  <c r="L1544" i="12" s="1"/>
  <c r="L1133" i="12"/>
  <c r="L1236" i="12" s="1"/>
  <c r="L1442" i="12"/>
  <c r="L1545" i="12" s="1"/>
  <c r="L1339" i="12"/>
  <c r="X7" i="15" s="1"/>
  <c r="L1340" i="12"/>
  <c r="X8" i="15" s="1"/>
  <c r="L1443" i="12"/>
  <c r="L1546" i="12" s="1"/>
  <c r="L1134" i="12"/>
  <c r="L1237" i="12" s="1"/>
  <c r="L1341" i="12"/>
  <c r="X9" i="15" s="1"/>
  <c r="L1135" i="12"/>
  <c r="L1238" i="12" s="1"/>
  <c r="L1444" i="12"/>
  <c r="L1547" i="12" s="1"/>
  <c r="L1447" i="12"/>
  <c r="L1550" i="12" s="1"/>
  <c r="L1344" i="12"/>
  <c r="X12" i="15" s="1"/>
  <c r="L1138" i="12"/>
  <c r="L1241" i="12" s="1"/>
  <c r="L1345" i="12"/>
  <c r="X13" i="15" s="1"/>
  <c r="L1448" i="12"/>
  <c r="L1551" i="12" s="1"/>
  <c r="L1139" i="12"/>
  <c r="L1242" i="12" s="1"/>
  <c r="L1348" i="12"/>
  <c r="X16" i="15" s="1"/>
  <c r="L1142" i="12"/>
  <c r="L1245" i="12" s="1"/>
  <c r="L1451" i="12"/>
  <c r="L1554" i="12" s="1"/>
  <c r="L1144" i="12"/>
  <c r="L1247" i="12" s="1"/>
  <c r="L1350" i="12"/>
  <c r="X18" i="15" s="1"/>
  <c r="L1453" i="12"/>
  <c r="L1556" i="12" s="1"/>
  <c r="L1349" i="12"/>
  <c r="X17" i="15" s="1"/>
  <c r="L1452" i="12"/>
  <c r="L1555" i="12" s="1"/>
  <c r="L1143" i="12"/>
  <c r="L1246" i="12" s="1"/>
  <c r="K1454" i="12"/>
  <c r="K1557" i="12" s="1"/>
  <c r="K1145" i="12"/>
  <c r="K1248" i="12" s="1"/>
  <c r="K1351" i="12"/>
  <c r="K1141" i="12"/>
  <c r="K1244" i="12" s="1"/>
  <c r="K1450" i="12"/>
  <c r="K1553" i="12" s="1"/>
  <c r="K1347" i="12"/>
  <c r="K1140" i="12"/>
  <c r="K1243" i="12" s="1"/>
  <c r="K1346" i="12"/>
  <c r="K1449" i="12"/>
  <c r="K1552" i="12" s="1"/>
  <c r="K1137" i="12"/>
  <c r="K1240" i="12" s="1"/>
  <c r="K1343" i="12"/>
  <c r="K1446" i="12"/>
  <c r="K1549" i="12" s="1"/>
  <c r="K1136" i="12"/>
  <c r="K1239" i="12" s="1"/>
  <c r="K1342" i="12"/>
  <c r="K1445" i="12"/>
  <c r="K1548" i="12" s="1"/>
  <c r="K1336" i="12"/>
  <c r="K1439" i="12"/>
  <c r="K1542" i="12" s="1"/>
  <c r="K1130" i="12"/>
  <c r="K1233" i="12" s="1"/>
  <c r="K511" i="12"/>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K1131" i="12"/>
  <c r="K1234" i="12" s="1"/>
  <c r="K1337" i="12"/>
  <c r="K1440" i="12"/>
  <c r="K1543" i="12" s="1"/>
  <c r="J1442" i="12"/>
  <c r="J1545" i="12" s="1"/>
  <c r="J1339" i="12"/>
  <c r="J1133" i="12"/>
  <c r="J1236" i="12" s="1"/>
  <c r="J1441" i="12"/>
  <c r="J1544" i="12" s="1"/>
  <c r="J1132" i="12"/>
  <c r="J1235" i="12" s="1"/>
  <c r="J1338" i="12"/>
  <c r="J1351" i="12"/>
  <c r="J1145" i="12"/>
  <c r="J1248" i="12" s="1"/>
  <c r="J1454" i="12"/>
  <c r="J1557" i="12" s="1"/>
  <c r="J1144" i="12"/>
  <c r="J1247" i="12" s="1"/>
  <c r="J1453" i="12"/>
  <c r="J1556" i="12" s="1"/>
  <c r="J1350" i="12"/>
  <c r="J1135" i="12"/>
  <c r="J1238" i="12" s="1"/>
  <c r="J1444" i="12"/>
  <c r="J1547" i="12" s="1"/>
  <c r="J1341" i="12"/>
  <c r="J1134" i="12"/>
  <c r="J1237" i="12" s="1"/>
  <c r="J1340" i="12"/>
  <c r="J1443" i="12"/>
  <c r="J1546" i="12" s="1"/>
  <c r="J511" i="12"/>
  <c r="J512" i="12" s="1"/>
  <c r="J513" i="12" s="1"/>
  <c r="J514" i="12" s="1"/>
  <c r="J515" i="12" s="1"/>
  <c r="J516" i="12" s="1"/>
  <c r="J517" i="12" s="1"/>
  <c r="J518" i="12" s="1"/>
  <c r="J519" i="12" s="1"/>
  <c r="J520" i="12" s="1"/>
  <c r="J521" i="12" s="1"/>
  <c r="J522" i="12" s="1"/>
  <c r="J523" i="12" s="1"/>
  <c r="J524" i="12" s="1"/>
  <c r="J525" i="12" s="1"/>
  <c r="J526" i="12" s="1"/>
  <c r="J527" i="12" s="1"/>
  <c r="J528" i="12" s="1"/>
  <c r="J529" i="12" s="1"/>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1337" i="12"/>
  <c r="J1440" i="12"/>
  <c r="J1543" i="12" s="1"/>
  <c r="J1131" i="12"/>
  <c r="J1234" i="12" s="1"/>
  <c r="J1130" i="12"/>
  <c r="J1233" i="12" s="1"/>
  <c r="J1439" i="12"/>
  <c r="J1542" i="12" s="1"/>
  <c r="J1336" i="12"/>
  <c r="H18" i="15"/>
  <c r="H9" i="15"/>
  <c r="X67" i="15"/>
  <c r="X28" i="15"/>
  <c r="X98" i="15"/>
  <c r="X26" i="15"/>
  <c r="X99" i="15"/>
  <c r="X41" i="15"/>
  <c r="X30" i="15"/>
  <c r="X72" i="15"/>
  <c r="X50" i="15"/>
  <c r="X59" i="15"/>
  <c r="X14" i="15"/>
  <c r="X34" i="15"/>
  <c r="X57" i="15"/>
  <c r="X33" i="15"/>
  <c r="X94" i="15"/>
  <c r="X88" i="15"/>
  <c r="X61" i="15"/>
  <c r="X103" i="15"/>
  <c r="X81" i="15"/>
  <c r="X42" i="15"/>
  <c r="X19" i="15"/>
  <c r="X65" i="15"/>
  <c r="X4" i="15"/>
  <c r="X82" i="15"/>
  <c r="X60" i="15"/>
  <c r="X10" i="15"/>
  <c r="X66" i="15"/>
  <c r="X44" i="15"/>
  <c r="X15" i="15"/>
  <c r="X85" i="15"/>
  <c r="X73" i="15"/>
  <c r="X70" i="15"/>
  <c r="X48" i="15"/>
  <c r="X69" i="15"/>
  <c r="X40" i="15"/>
  <c r="X91" i="15"/>
  <c r="X55" i="15"/>
  <c r="X78" i="15"/>
  <c r="X97" i="15"/>
  <c r="X75" i="15"/>
  <c r="X77" i="15"/>
  <c r="X64" i="15"/>
  <c r="X11" i="15"/>
  <c r="X101" i="15"/>
  <c r="X79" i="15"/>
  <c r="X76" i="15"/>
  <c r="X71" i="15"/>
  <c r="X46" i="15"/>
  <c r="X49" i="15"/>
  <c r="X31" i="15"/>
  <c r="X27" i="15"/>
  <c r="X95" i="15"/>
  <c r="X53" i="15"/>
  <c r="X56" i="15"/>
  <c r="X84" i="15"/>
  <c r="X86" i="15"/>
  <c r="X96" i="15"/>
  <c r="X58" i="15"/>
  <c r="X100" i="15"/>
  <c r="X29" i="15"/>
  <c r="X102" i="15"/>
  <c r="X87" i="15"/>
  <c r="X20" i="15"/>
  <c r="X43" i="15"/>
  <c r="X35" i="15"/>
  <c r="X54" i="15"/>
  <c r="X74" i="15"/>
  <c r="X93" i="15"/>
  <c r="AE100" i="15"/>
  <c r="AE14" i="15"/>
  <c r="Y9" i="15"/>
  <c r="Y65" i="15"/>
  <c r="Z55" i="15"/>
  <c r="AE66" i="15"/>
  <c r="AE20" i="15"/>
  <c r="Y14" i="15"/>
  <c r="AE70" i="15"/>
  <c r="AE103" i="15"/>
  <c r="Y64" i="15"/>
  <c r="Y50" i="15"/>
  <c r="Z11" i="15"/>
  <c r="AE17" i="15"/>
  <c r="Y52" i="15"/>
  <c r="Z57" i="15"/>
  <c r="Z15" i="15"/>
  <c r="AC89" i="15"/>
  <c r="AC29" i="15"/>
  <c r="AC74" i="15"/>
  <c r="AC76" i="15"/>
  <c r="AC59" i="15"/>
  <c r="AC64" i="15"/>
  <c r="AC94" i="15"/>
  <c r="AC34" i="15"/>
  <c r="AC45" i="15"/>
  <c r="AC5" i="15"/>
  <c r="AC7" i="15"/>
  <c r="AC63" i="15"/>
  <c r="AC25" i="15"/>
  <c r="AC52" i="15"/>
  <c r="AC67" i="15"/>
  <c r="AC88" i="15"/>
  <c r="AC26" i="15"/>
  <c r="AC43" i="15"/>
  <c r="AC6" i="15"/>
  <c r="AC84" i="15"/>
  <c r="AC90" i="15"/>
  <c r="AC87" i="15"/>
  <c r="AC55" i="15"/>
  <c r="AC60" i="15"/>
  <c r="AC75" i="15"/>
  <c r="AC30" i="15"/>
  <c r="AC50" i="15"/>
  <c r="AC4" i="15"/>
  <c r="Y56" i="15"/>
  <c r="AC33" i="15"/>
  <c r="AF41" i="15"/>
  <c r="AG48" i="15"/>
  <c r="AF64" i="15"/>
  <c r="X62" i="15"/>
  <c r="AB81" i="15"/>
  <c r="X63" i="15"/>
  <c r="AF6" i="15"/>
  <c r="AB88" i="15"/>
  <c r="Y35" i="15"/>
  <c r="AE12" i="15"/>
  <c r="AE10" i="15"/>
  <c r="AF96" i="15"/>
  <c r="AC53" i="15"/>
  <c r="Y43" i="15"/>
  <c r="Y61" i="15"/>
  <c r="AG100" i="15"/>
  <c r="AE53" i="15"/>
  <c r="AE47" i="15"/>
  <c r="AF95" i="15"/>
  <c r="AC62" i="15"/>
  <c r="Y58" i="15"/>
  <c r="AG103" i="15"/>
  <c r="Z45" i="15"/>
  <c r="Z102" i="15"/>
  <c r="AE72" i="15"/>
  <c r="AE78" i="15"/>
  <c r="AC56" i="15"/>
  <c r="Y6" i="15"/>
  <c r="AG16" i="15"/>
  <c r="Z53" i="15"/>
  <c r="Z64" i="15"/>
  <c r="AE24" i="15"/>
  <c r="AC48" i="15"/>
  <c r="AC82" i="15"/>
  <c r="Y94" i="15"/>
  <c r="AG55" i="15"/>
  <c r="AG93" i="15"/>
  <c r="Z61" i="15"/>
  <c r="Z96" i="15"/>
  <c r="AC47" i="15"/>
  <c r="AC61" i="15"/>
  <c r="AG96" i="15"/>
  <c r="Z27" i="15"/>
  <c r="AC80" i="15"/>
  <c r="Y93" i="15"/>
  <c r="AF14" i="15"/>
  <c r="Z90" i="15"/>
  <c r="AC20" i="15"/>
  <c r="AB91" i="15"/>
  <c r="X68" i="15"/>
  <c r="X92" i="15"/>
  <c r="AB27" i="15"/>
  <c r="Y8" i="15"/>
  <c r="Y15" i="15"/>
  <c r="Y54" i="15"/>
  <c r="Y92" i="15"/>
  <c r="Y44" i="15"/>
  <c r="Y25" i="15"/>
  <c r="Y90" i="15"/>
  <c r="Y10" i="15"/>
  <c r="Y49" i="15"/>
  <c r="Y74" i="15"/>
  <c r="Y48" i="15"/>
  <c r="Y85" i="15"/>
  <c r="Y80" i="15"/>
  <c r="Y30" i="15"/>
  <c r="Y24" i="15"/>
  <c r="Y4" i="15"/>
  <c r="Y45" i="15"/>
  <c r="Y73" i="15"/>
  <c r="Y42" i="15"/>
  <c r="Y37" i="15"/>
  <c r="Y100" i="15"/>
  <c r="Y98" i="15"/>
  <c r="Y103" i="15"/>
  <c r="Y16" i="15"/>
  <c r="Y23" i="15"/>
  <c r="AE5" i="15"/>
  <c r="AE92" i="15"/>
  <c r="AE99" i="15"/>
  <c r="AE64" i="15"/>
  <c r="AE28" i="15"/>
  <c r="AE101" i="15"/>
  <c r="AE44" i="15"/>
  <c r="AE87" i="15"/>
  <c r="AE31" i="15"/>
  <c r="AE39" i="15"/>
  <c r="AE82" i="15"/>
  <c r="AE22" i="15"/>
  <c r="AE90" i="15"/>
  <c r="AE96" i="15"/>
  <c r="AE32" i="15"/>
  <c r="AE56" i="15"/>
  <c r="AE65" i="15"/>
  <c r="AE86" i="15"/>
  <c r="AE49" i="15"/>
  <c r="AE41" i="15"/>
  <c r="AE9" i="15"/>
  <c r="AE94" i="15"/>
  <c r="AE58" i="15"/>
  <c r="AE60" i="15"/>
  <c r="AE95" i="15"/>
  <c r="AE51" i="15"/>
  <c r="AE93" i="15"/>
  <c r="I700" i="11"/>
  <c r="AE21" i="15"/>
  <c r="Y75" i="15"/>
  <c r="Y88" i="15"/>
  <c r="Z101" i="15"/>
  <c r="Z94" i="15"/>
  <c r="AE75" i="15"/>
  <c r="AE36" i="15"/>
  <c r="AC21" i="15"/>
  <c r="AC57" i="15"/>
  <c r="Y101" i="15"/>
  <c r="Z89" i="15"/>
  <c r="AE97" i="15"/>
  <c r="AC9" i="15"/>
  <c r="Y17" i="15"/>
  <c r="Y31" i="15"/>
  <c r="Z20" i="15"/>
  <c r="Z48" i="15"/>
  <c r="AE71" i="15"/>
  <c r="AC72" i="15"/>
  <c r="AC77" i="15"/>
  <c r="Y69" i="15"/>
  <c r="AC79" i="15"/>
  <c r="Y59" i="15"/>
  <c r="Z99" i="15"/>
  <c r="AC70" i="15"/>
  <c r="AG11" i="15"/>
  <c r="AG87" i="15"/>
  <c r="AG7" i="15"/>
  <c r="AG37" i="15"/>
  <c r="AG98" i="15"/>
  <c r="AG9" i="15"/>
  <c r="AG57" i="15"/>
  <c r="AG45" i="15"/>
  <c r="AG28" i="15"/>
  <c r="AG42" i="15"/>
  <c r="AG59" i="15"/>
  <c r="AG34" i="15"/>
  <c r="AG77" i="15"/>
  <c r="AG90" i="15"/>
  <c r="AG85" i="15"/>
  <c r="AG56" i="15"/>
  <c r="AG86" i="15"/>
  <c r="AG79" i="15"/>
  <c r="AG62" i="15"/>
  <c r="AG71" i="15"/>
  <c r="AG70" i="15"/>
  <c r="AG26" i="15"/>
  <c r="AG60" i="15"/>
  <c r="AG88" i="15"/>
  <c r="AG75" i="15"/>
  <c r="AG47" i="15"/>
  <c r="AG12" i="15"/>
  <c r="AG27" i="15"/>
  <c r="AG15" i="15"/>
  <c r="AG102" i="15"/>
  <c r="AG4" i="15"/>
  <c r="AG44" i="15"/>
  <c r="AG63" i="15"/>
  <c r="AG81" i="15"/>
  <c r="AG99" i="15"/>
  <c r="AG83" i="15"/>
  <c r="AG40" i="15"/>
  <c r="AE62" i="15"/>
  <c r="AC24" i="15"/>
  <c r="AG68" i="15"/>
  <c r="Z78" i="15"/>
  <c r="AC14" i="15"/>
  <c r="Y102" i="15"/>
  <c r="AB21" i="15"/>
  <c r="AF76" i="15"/>
  <c r="AB92" i="15"/>
  <c r="AF62" i="15"/>
  <c r="AE8" i="15"/>
  <c r="AE15" i="15"/>
  <c r="AC11" i="15"/>
  <c r="Y36" i="15"/>
  <c r="Z59" i="15"/>
  <c r="Z47" i="15"/>
  <c r="AE73" i="15"/>
  <c r="AC91" i="15"/>
  <c r="Y13" i="15"/>
  <c r="Z71" i="15"/>
  <c r="Z24" i="15"/>
  <c r="AE45" i="15"/>
  <c r="AC69" i="15"/>
  <c r="AC17" i="15"/>
  <c r="Y51" i="15"/>
  <c r="Y76" i="15"/>
  <c r="Z81" i="15"/>
  <c r="AE76" i="15"/>
  <c r="AC35" i="15"/>
  <c r="Y38" i="15"/>
  <c r="Z91" i="15"/>
  <c r="AE102" i="15"/>
  <c r="AC22" i="15"/>
  <c r="Y91" i="15"/>
  <c r="Z72" i="15"/>
  <c r="AC65" i="15"/>
  <c r="AE81" i="15"/>
  <c r="Y67" i="15"/>
  <c r="Z14" i="15"/>
  <c r="AF47" i="15"/>
  <c r="AB53" i="15"/>
  <c r="AB17" i="15"/>
  <c r="AB73" i="15"/>
  <c r="AB18" i="15"/>
  <c r="AB45" i="15"/>
  <c r="AB10" i="15"/>
  <c r="AB101" i="15"/>
  <c r="AB59" i="15"/>
  <c r="AB66" i="15"/>
  <c r="AB55" i="15"/>
  <c r="AB93" i="15"/>
  <c r="AB82" i="15"/>
  <c r="AB57" i="15"/>
  <c r="AB60" i="15"/>
  <c r="AB54" i="15"/>
  <c r="AB87" i="15"/>
  <c r="AB32" i="15"/>
  <c r="AB77" i="15"/>
  <c r="AB22" i="15"/>
  <c r="AB100" i="15"/>
  <c r="AB49" i="15"/>
  <c r="AB51" i="15"/>
  <c r="AB56" i="15"/>
  <c r="AB50" i="15"/>
  <c r="AB79" i="15"/>
  <c r="AB69" i="15"/>
  <c r="AB25" i="15"/>
  <c r="AB8" i="15"/>
  <c r="AB47" i="15"/>
  <c r="AB68" i="15"/>
  <c r="AB75" i="15"/>
  <c r="AB67" i="15"/>
  <c r="AB28" i="15"/>
  <c r="AB71" i="15"/>
  <c r="AB78" i="15"/>
  <c r="AB43" i="15"/>
  <c r="AB85" i="15"/>
  <c r="AB46" i="15"/>
  <c r="AB70" i="15"/>
  <c r="AB103" i="15"/>
  <c r="AB96" i="15"/>
  <c r="AB52" i="15"/>
  <c r="AB40" i="15"/>
  <c r="AB5" i="15"/>
  <c r="AB89" i="15"/>
  <c r="AB39" i="15"/>
  <c r="AB58" i="15"/>
  <c r="AB31" i="15"/>
  <c r="AB63" i="15"/>
  <c r="AB24" i="15"/>
  <c r="AB30" i="15"/>
  <c r="AB37" i="15"/>
  <c r="AB23" i="15"/>
  <c r="AB26" i="15"/>
  <c r="AB14" i="15"/>
  <c r="AB61" i="15"/>
  <c r="AB99" i="15"/>
  <c r="AB4" i="15"/>
  <c r="AB76" i="15"/>
  <c r="AB97" i="15"/>
  <c r="AB48" i="15"/>
  <c r="AB86" i="15"/>
  <c r="AB9" i="15"/>
  <c r="AB102" i="15"/>
  <c r="AB94" i="15"/>
  <c r="AB90" i="15"/>
  <c r="AB11" i="15"/>
  <c r="AB42" i="15"/>
  <c r="AB35" i="15"/>
  <c r="AB19" i="15"/>
  <c r="AB15" i="15"/>
  <c r="AB72" i="15"/>
  <c r="AB12" i="15"/>
  <c r="AB95" i="15"/>
  <c r="AB84" i="15"/>
  <c r="AB20" i="15"/>
  <c r="AB38" i="15"/>
  <c r="AF52" i="15"/>
  <c r="AF86" i="15"/>
  <c r="X51" i="15"/>
  <c r="AB16" i="15"/>
  <c r="AE57" i="15"/>
  <c r="AE79" i="15"/>
  <c r="AC83" i="15"/>
  <c r="AF79" i="15"/>
  <c r="Y78" i="15"/>
  <c r="AG31" i="15"/>
  <c r="AG29" i="15"/>
  <c r="Z42" i="15"/>
  <c r="Z88" i="15"/>
  <c r="AE37" i="15"/>
  <c r="Y47" i="15"/>
  <c r="Y70" i="15"/>
  <c r="AG97" i="15"/>
  <c r="Z50" i="15"/>
  <c r="AE26" i="15"/>
  <c r="AC71" i="15"/>
  <c r="Y83" i="15"/>
  <c r="Y22" i="15"/>
  <c r="AG74" i="15"/>
  <c r="Z58" i="15"/>
  <c r="AE83" i="15"/>
  <c r="AC95" i="15"/>
  <c r="Y21" i="15"/>
  <c r="Y81" i="15"/>
  <c r="AG49" i="15"/>
  <c r="AG46" i="15"/>
  <c r="Z66" i="15"/>
  <c r="AE27" i="15"/>
  <c r="AC96" i="15"/>
  <c r="Y12" i="15"/>
  <c r="AG21" i="15"/>
  <c r="AE6" i="15"/>
  <c r="AC41" i="15"/>
  <c r="Z29" i="15"/>
  <c r="AF57" i="15"/>
  <c r="Y99" i="15"/>
  <c r="AE68" i="15"/>
  <c r="AF73" i="15"/>
  <c r="AG50" i="15"/>
  <c r="Z25" i="15"/>
  <c r="X47" i="15"/>
  <c r="AB74" i="15"/>
  <c r="AB65" i="15"/>
  <c r="AF17" i="15"/>
  <c r="X89" i="15"/>
  <c r="H511" i="12"/>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AE84" i="15"/>
  <c r="AF80" i="15"/>
  <c r="Y53" i="15"/>
  <c r="AG95" i="15"/>
  <c r="Z63" i="15"/>
  <c r="Z26" i="15"/>
  <c r="AE80" i="15"/>
  <c r="AE40" i="15"/>
  <c r="AC100" i="15"/>
  <c r="Y79" i="15"/>
  <c r="Y82" i="15"/>
  <c r="AG19" i="15"/>
  <c r="Z73" i="15"/>
  <c r="AE52" i="15"/>
  <c r="AC85" i="15"/>
  <c r="AC51" i="15"/>
  <c r="AG41" i="15"/>
  <c r="Z83" i="15"/>
  <c r="AE67" i="15"/>
  <c r="AE59" i="15"/>
  <c r="AC8" i="15"/>
  <c r="Y55" i="15"/>
  <c r="Y11" i="15"/>
  <c r="AG20" i="15"/>
  <c r="Z60" i="15"/>
  <c r="AE77" i="15"/>
  <c r="AC28" i="15"/>
  <c r="Y57" i="15"/>
  <c r="AG78" i="15"/>
  <c r="AE91" i="15"/>
  <c r="Y63" i="15"/>
  <c r="AG43" i="15"/>
  <c r="Z76" i="15"/>
  <c r="AC103" i="15"/>
  <c r="Y68" i="15"/>
  <c r="AC12" i="15"/>
  <c r="AG17" i="15"/>
  <c r="X80" i="15"/>
  <c r="AB98" i="15"/>
  <c r="X5" i="15"/>
  <c r="AB6" i="15"/>
  <c r="AB83" i="15"/>
  <c r="Z6" i="15"/>
  <c r="Z98" i="15"/>
  <c r="Z17" i="15"/>
  <c r="Z82" i="15"/>
  <c r="Z62" i="15"/>
  <c r="Z40" i="15"/>
  <c r="Z80" i="15"/>
  <c r="Z56" i="15"/>
  <c r="Z28" i="15"/>
  <c r="Z84" i="15"/>
  <c r="Z23" i="15"/>
  <c r="Z97" i="15"/>
  <c r="Z69" i="15"/>
  <c r="Z95" i="15"/>
  <c r="Z86" i="15"/>
  <c r="Z49" i="15"/>
  <c r="Z8" i="15"/>
  <c r="Z4" i="15"/>
  <c r="Z77" i="15"/>
  <c r="Z5" i="15"/>
  <c r="Z36" i="15"/>
  <c r="Z7" i="15"/>
  <c r="Z75" i="15"/>
  <c r="Z10" i="15"/>
  <c r="Z93" i="15"/>
  <c r="Z41" i="15"/>
  <c r="Z67" i="15"/>
  <c r="Z9" i="15"/>
  <c r="Z79" i="15"/>
  <c r="Z68" i="15"/>
  <c r="Z92" i="15"/>
  <c r="Z16" i="15"/>
  <c r="Z19" i="15"/>
  <c r="Z21" i="15"/>
  <c r="Z74" i="15"/>
  <c r="AE4" i="15"/>
  <c r="AE50" i="15"/>
  <c r="AC92" i="15"/>
  <c r="AC78" i="15"/>
  <c r="Y96" i="15"/>
  <c r="AG58" i="15"/>
  <c r="AE98" i="15"/>
  <c r="AE29" i="15"/>
  <c r="AE48" i="15"/>
  <c r="AC36" i="15"/>
  <c r="Y41" i="15"/>
  <c r="AG6" i="15"/>
  <c r="AG54" i="15"/>
  <c r="Z44" i="15"/>
  <c r="AE85" i="15"/>
  <c r="AE16" i="15"/>
  <c r="AC31" i="15"/>
  <c r="AC98" i="15"/>
  <c r="Y89" i="15"/>
  <c r="Y5" i="15"/>
  <c r="AG5" i="15"/>
  <c r="AE61" i="15"/>
  <c r="AF89" i="15"/>
  <c r="AF33" i="15"/>
  <c r="Y87" i="15"/>
  <c r="Y66" i="15"/>
  <c r="Z87" i="15"/>
  <c r="AE11" i="15"/>
  <c r="AC86" i="15"/>
  <c r="Y86" i="15"/>
  <c r="AE74" i="15"/>
  <c r="Y95" i="15"/>
  <c r="Z70" i="15"/>
  <c r="Y97" i="15"/>
  <c r="AE55" i="15"/>
  <c r="AG84" i="15"/>
  <c r="X83" i="15"/>
  <c r="AB34" i="15"/>
  <c r="X45" i="15"/>
  <c r="X90" i="15"/>
  <c r="AB62" i="15"/>
  <c r="AF5" i="15"/>
  <c r="AF50" i="15"/>
  <c r="AF43" i="15"/>
  <c r="AF99" i="15"/>
  <c r="AF36" i="15"/>
  <c r="AF8" i="15"/>
  <c r="AF91" i="15"/>
  <c r="AF75" i="15"/>
  <c r="AF68" i="15"/>
  <c r="AF42" i="15"/>
  <c r="AF53" i="15"/>
  <c r="AF19" i="15"/>
  <c r="AF11" i="15"/>
  <c r="AF70" i="15"/>
  <c r="AF9" i="15"/>
  <c r="AF72" i="15"/>
  <c r="AF101" i="15"/>
  <c r="AF67" i="15"/>
  <c r="AF26" i="15"/>
  <c r="AF46" i="15"/>
  <c r="AF28" i="15"/>
  <c r="AF102" i="15"/>
  <c r="AF56" i="15"/>
  <c r="AF97" i="15"/>
  <c r="AF31" i="15"/>
  <c r="AF65" i="15"/>
  <c r="AF92" i="15"/>
  <c r="AF74" i="15"/>
  <c r="AF82" i="15"/>
  <c r="AF45" i="15"/>
  <c r="AF69" i="15"/>
  <c r="AF78" i="15"/>
  <c r="AF12" i="15"/>
  <c r="AF66" i="15"/>
  <c r="AF88" i="15"/>
  <c r="AF81" i="15"/>
  <c r="AF49" i="15"/>
  <c r="AF71" i="15"/>
  <c r="AF15" i="15"/>
  <c r="AF58" i="15"/>
  <c r="AF44" i="15"/>
  <c r="AF77" i="15"/>
  <c r="AF60" i="15"/>
  <c r="AF30" i="15"/>
  <c r="AF100" i="15"/>
  <c r="AF18" i="15"/>
  <c r="AF59" i="15"/>
  <c r="AF87" i="15"/>
  <c r="AF4" i="15"/>
  <c r="AF55" i="15"/>
  <c r="AF85" i="15"/>
  <c r="AF25" i="15"/>
  <c r="AF35" i="15"/>
  <c r="AF93" i="15"/>
  <c r="AF24" i="15"/>
  <c r="AF51" i="15"/>
  <c r="AF16" i="15"/>
  <c r="AF90" i="15"/>
  <c r="AF61" i="15"/>
  <c r="AF83" i="15"/>
  <c r="AF34" i="15"/>
  <c r="AF10" i="15"/>
  <c r="AF98" i="15"/>
  <c r="AF29" i="15"/>
  <c r="AF84" i="15"/>
  <c r="AF48" i="15"/>
  <c r="AF63" i="15"/>
  <c r="X37" i="15"/>
  <c r="AE88" i="15"/>
  <c r="AE69" i="15"/>
  <c r="AC18" i="15"/>
  <c r="AC73" i="15"/>
  <c r="Y20" i="15"/>
  <c r="AG25" i="15"/>
  <c r="Z100" i="15"/>
  <c r="AE43" i="15"/>
  <c r="AE7" i="15"/>
  <c r="Y84" i="15"/>
  <c r="AG72" i="15"/>
  <c r="AG14" i="15"/>
  <c r="Z65" i="15"/>
  <c r="AE89" i="15"/>
  <c r="AE13" i="15"/>
  <c r="AC99" i="15"/>
  <c r="AC93" i="15"/>
  <c r="Y34" i="15"/>
  <c r="AG35" i="15"/>
  <c r="Z46" i="15"/>
  <c r="AE42" i="15"/>
  <c r="AC15" i="15"/>
  <c r="AC102" i="15"/>
  <c r="Y7" i="15"/>
  <c r="Y72" i="15"/>
  <c r="AG94" i="15"/>
  <c r="Z54" i="15"/>
  <c r="AC81" i="15"/>
  <c r="Z103" i="15"/>
  <c r="AC68" i="15"/>
  <c r="Y62" i="15"/>
  <c r="AE63" i="15"/>
  <c r="AF103" i="15"/>
  <c r="Y77" i="15"/>
  <c r="Z85" i="15"/>
  <c r="AE30" i="15"/>
  <c r="Y71" i="15"/>
  <c r="AG101" i="15"/>
  <c r="Z43" i="15"/>
  <c r="X52" i="15"/>
  <c r="AF94" i="15"/>
  <c r="AB33" i="15"/>
  <c r="AB64" i="15"/>
  <c r="X36" i="15"/>
  <c r="AF54" i="15"/>
  <c r="AD83" i="15"/>
  <c r="AA96" i="15"/>
  <c r="AA68" i="15"/>
  <c r="AA21" i="15"/>
  <c r="AA72" i="15"/>
  <c r="AA101" i="15"/>
  <c r="AA11" i="15"/>
  <c r="AA55" i="15"/>
  <c r="AA67" i="15"/>
  <c r="AA39" i="15"/>
  <c r="AA74" i="15"/>
  <c r="AA78" i="15"/>
  <c r="AA85" i="15"/>
  <c r="AA49" i="15"/>
  <c r="AA13" i="15"/>
  <c r="AA103" i="15"/>
  <c r="AA8" i="15"/>
  <c r="AA37" i="15"/>
  <c r="AD10" i="15"/>
  <c r="AA89" i="15"/>
  <c r="AA51" i="15"/>
  <c r="AA22" i="15"/>
  <c r="AA4" i="15"/>
  <c r="AA91" i="15"/>
  <c r="AA62" i="15"/>
  <c r="AA69" i="15"/>
  <c r="AA52" i="15"/>
  <c r="AA17" i="15"/>
  <c r="AA79" i="15"/>
  <c r="AA75" i="15"/>
  <c r="AD84" i="15"/>
  <c r="AD70" i="15"/>
  <c r="AD82" i="15"/>
  <c r="AD8" i="15"/>
  <c r="AD90" i="15"/>
  <c r="AD65" i="15"/>
  <c r="AA47" i="15"/>
  <c r="AA94" i="15"/>
  <c r="AA6" i="15"/>
  <c r="AA34" i="15"/>
  <c r="AA9" i="15"/>
  <c r="AA84" i="15"/>
  <c r="AA65" i="15"/>
  <c r="AA27" i="15"/>
  <c r="AA60" i="15"/>
  <c r="AD87" i="15"/>
  <c r="AD103" i="15"/>
  <c r="AA90" i="15"/>
  <c r="AA53" i="15"/>
  <c r="AA57" i="15"/>
  <c r="AA63" i="15"/>
  <c r="AA48" i="15"/>
  <c r="AA59" i="15"/>
  <c r="AA20" i="15"/>
  <c r="AA71" i="15"/>
  <c r="AA56" i="15"/>
  <c r="AA70" i="15"/>
  <c r="AA92" i="15"/>
  <c r="AD76" i="15"/>
  <c r="AD92" i="15"/>
  <c r="AD75" i="15"/>
  <c r="AA5" i="15"/>
  <c r="AA38" i="15"/>
  <c r="AA95" i="15"/>
  <c r="AA99" i="15"/>
  <c r="AA61" i="15"/>
  <c r="AA10" i="15"/>
  <c r="AA54" i="15"/>
  <c r="AA80" i="15"/>
  <c r="AA102" i="15"/>
  <c r="AA30" i="15"/>
  <c r="AA98" i="15"/>
  <c r="AA88" i="15"/>
  <c r="AA93" i="15"/>
  <c r="AA41" i="15"/>
  <c r="AA43" i="15"/>
  <c r="AA7" i="15"/>
  <c r="AA66" i="15"/>
  <c r="AA44" i="15"/>
  <c r="AA97" i="15"/>
  <c r="AA50" i="15"/>
  <c r="AA73" i="15"/>
  <c r="AA45" i="15"/>
  <c r="AA25" i="15"/>
  <c r="AA87" i="15"/>
  <c r="P456" i="11"/>
  <c r="H1130" i="12"/>
  <c r="H1233" i="12" s="1"/>
  <c r="H1439" i="12"/>
  <c r="H1542" i="12" s="1"/>
  <c r="H1336" i="12"/>
  <c r="H1337" i="12"/>
  <c r="H1440" i="12"/>
  <c r="H1543" i="12" s="1"/>
  <c r="H1131" i="12"/>
  <c r="H1234" i="12" s="1"/>
  <c r="H1132" i="12"/>
  <c r="H1235" i="12" s="1"/>
  <c r="H1338" i="12"/>
  <c r="H1441" i="12"/>
  <c r="H1544" i="12" s="1"/>
  <c r="H1339" i="12"/>
  <c r="H1442" i="12"/>
  <c r="H1545" i="12" s="1"/>
  <c r="H1133" i="12"/>
  <c r="H1236" i="12" s="1"/>
  <c r="H1342" i="12"/>
  <c r="H1136" i="12"/>
  <c r="H1239" i="12" s="1"/>
  <c r="H1445" i="12"/>
  <c r="H1548" i="12" s="1"/>
  <c r="H1343" i="12"/>
  <c r="H1446" i="12"/>
  <c r="H1549" i="12" s="1"/>
  <c r="H1137" i="12"/>
  <c r="H1240" i="12" s="1"/>
  <c r="H1344" i="12"/>
  <c r="H1447" i="12"/>
  <c r="H1550" i="12" s="1"/>
  <c r="H1138" i="12"/>
  <c r="H1241" i="12" s="1"/>
  <c r="H1448" i="12"/>
  <c r="H1551" i="12" s="1"/>
  <c r="H1345" i="12"/>
  <c r="H1139" i="12"/>
  <c r="H1242" i="12" s="1"/>
  <c r="H1449" i="12"/>
  <c r="H1552" i="12" s="1"/>
  <c r="H1346" i="12"/>
  <c r="H1140" i="12"/>
  <c r="H1243" i="12" s="1"/>
  <c r="H1347" i="12"/>
  <c r="H1450" i="12"/>
  <c r="H1553" i="12" s="1"/>
  <c r="H1141" i="12"/>
  <c r="H1244" i="12" s="1"/>
  <c r="H1142" i="12"/>
  <c r="H1245" i="12" s="1"/>
  <c r="H1348" i="12"/>
  <c r="H1451" i="12"/>
  <c r="H1554" i="12" s="1"/>
  <c r="H1351" i="12"/>
  <c r="H1349" i="12"/>
  <c r="H1452" i="12"/>
  <c r="H1555" i="12" s="1"/>
  <c r="H1143" i="12"/>
  <c r="H1246" i="12" s="1"/>
  <c r="H1454" i="12"/>
  <c r="H1557" i="12" s="1"/>
  <c r="I1144" i="12"/>
  <c r="I1247" i="12" s="1"/>
  <c r="I1350" i="12"/>
  <c r="I1453" i="12"/>
  <c r="I1556" i="12" s="1"/>
  <c r="I515" i="12"/>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I1444" i="12"/>
  <c r="I1547" i="12" s="1"/>
  <c r="I1135" i="12"/>
  <c r="I1238" i="12" s="1"/>
  <c r="I1341" i="12"/>
  <c r="I1131" i="12"/>
  <c r="I1234" i="12" s="1"/>
  <c r="I1337" i="12"/>
  <c r="I1440" i="12"/>
  <c r="I1543" i="12" s="1"/>
  <c r="X433" i="11"/>
  <c r="R464" i="11"/>
  <c r="E464" i="11"/>
  <c r="B517" i="11"/>
  <c r="D517" i="11" s="1"/>
  <c r="F464" i="11"/>
  <c r="X441" i="11"/>
  <c r="D464" i="11"/>
  <c r="B505" i="11"/>
  <c r="B509" i="11"/>
  <c r="U464" i="11"/>
  <c r="I464" i="11"/>
  <c r="B512" i="11"/>
  <c r="H1453" i="12"/>
  <c r="H1556" i="12" s="1"/>
  <c r="H1144" i="12"/>
  <c r="H1247" i="12" s="1"/>
  <c r="H1350" i="12"/>
  <c r="H1135" i="12"/>
  <c r="H1238" i="12" s="1"/>
  <c r="H1341" i="12"/>
  <c r="H1444" i="12"/>
  <c r="H1547" i="12" s="1"/>
  <c r="H1443" i="12"/>
  <c r="H1546" i="12" s="1"/>
  <c r="H1340" i="12"/>
  <c r="H1134" i="12"/>
  <c r="H1237" i="12" s="1"/>
  <c r="H464" i="11"/>
  <c r="P464" i="11"/>
  <c r="B514" i="11"/>
  <c r="N514" i="11" s="1"/>
  <c r="B464" i="11"/>
  <c r="B515" i="11"/>
  <c r="M515" i="11" s="1"/>
  <c r="X493" i="11" s="1"/>
  <c r="B508" i="11"/>
  <c r="N464" i="11"/>
  <c r="P457" i="11"/>
  <c r="B519" i="11"/>
  <c r="L519" i="11" s="1"/>
  <c r="B510" i="11"/>
  <c r="C464" i="11"/>
  <c r="G464" i="11"/>
  <c r="X434" i="11"/>
  <c r="T462" i="11"/>
  <c r="O462" i="11"/>
  <c r="R462" i="11"/>
  <c r="B502" i="11"/>
  <c r="U462" i="11"/>
  <c r="G19" i="15"/>
  <c r="B1145" i="12"/>
  <c r="B1454" i="12"/>
  <c r="B1351" i="12"/>
  <c r="G1144" i="12"/>
  <c r="G1247" i="12" s="1"/>
  <c r="G1453" i="12"/>
  <c r="G1556" i="12" s="1"/>
  <c r="G1350" i="12"/>
  <c r="G1351" i="12"/>
  <c r="G1145" i="12"/>
  <c r="G1248" i="12" s="1"/>
  <c r="G1454" i="12"/>
  <c r="G1557" i="12" s="1"/>
  <c r="G16" i="15"/>
  <c r="B1142" i="12"/>
  <c r="B1451" i="12"/>
  <c r="B1348" i="12"/>
  <c r="J16" i="15" s="1"/>
  <c r="F1452" i="12"/>
  <c r="F1555" i="12" s="1"/>
  <c r="F1349" i="12"/>
  <c r="F1143" i="12"/>
  <c r="F1246" i="12" s="1"/>
  <c r="F1142" i="12"/>
  <c r="F1245" i="12" s="1"/>
  <c r="F1451" i="12"/>
  <c r="F1554" i="12" s="1"/>
  <c r="F1348" i="12"/>
  <c r="E1141" i="12"/>
  <c r="E1244" i="12" s="1"/>
  <c r="E1347" i="12"/>
  <c r="E1450" i="12"/>
  <c r="E1553" i="12" s="1"/>
  <c r="G15" i="15"/>
  <c r="B1141" i="12"/>
  <c r="B1347" i="12"/>
  <c r="B1450" i="12"/>
  <c r="E1346" i="12"/>
  <c r="E1449" i="12"/>
  <c r="E1552" i="12" s="1"/>
  <c r="E1140" i="12"/>
  <c r="E1243" i="12" s="1"/>
  <c r="G14" i="15"/>
  <c r="B1449" i="12"/>
  <c r="B1140" i="12"/>
  <c r="B1346" i="12"/>
  <c r="J14" i="15" s="1"/>
  <c r="G13" i="15"/>
  <c r="B1448" i="12"/>
  <c r="B1345" i="12"/>
  <c r="B1139" i="12"/>
  <c r="E1139" i="12"/>
  <c r="E1242" i="12" s="1"/>
  <c r="E1345" i="12"/>
  <c r="E1448" i="12"/>
  <c r="E1551" i="12" s="1"/>
  <c r="E1447" i="12"/>
  <c r="E1550" i="12" s="1"/>
  <c r="E1344" i="12"/>
  <c r="E1138" i="12"/>
  <c r="E1241" i="12" s="1"/>
  <c r="G12" i="15"/>
  <c r="B1138" i="12"/>
  <c r="B1241" i="12" s="1"/>
  <c r="B1447" i="12"/>
  <c r="B1550" i="12" s="1"/>
  <c r="I12" i="15" s="1"/>
  <c r="B1344" i="12"/>
  <c r="J12" i="15" s="1"/>
  <c r="C1443" i="12"/>
  <c r="C1546" i="12" s="1"/>
  <c r="C1340" i="12"/>
  <c r="C1442" i="12"/>
  <c r="C1545" i="12" s="1"/>
  <c r="C1441" i="12"/>
  <c r="C1544" i="12" s="1"/>
  <c r="D1137" i="12"/>
  <c r="D1240" i="12" s="1"/>
  <c r="D1343" i="12"/>
  <c r="D1446" i="12"/>
  <c r="D1549" i="12" s="1"/>
  <c r="D1136" i="12"/>
  <c r="D1239" i="12" s="1"/>
  <c r="D1445" i="12"/>
  <c r="D1548" i="12" s="1"/>
  <c r="D1342" i="12"/>
  <c r="D462" i="11"/>
  <c r="H462" i="11"/>
  <c r="B518" i="11"/>
  <c r="K518" i="11" s="1"/>
  <c r="B507" i="11"/>
  <c r="B511" i="11"/>
  <c r="B520" i="11"/>
  <c r="G520" i="11" s="1"/>
  <c r="B506" i="11"/>
  <c r="F462" i="11"/>
  <c r="P462" i="11"/>
  <c r="G462" i="11"/>
  <c r="B462" i="11"/>
  <c r="N462" i="11"/>
  <c r="B516" i="11"/>
  <c r="O516" i="11" s="1"/>
  <c r="B513" i="11"/>
  <c r="B503" i="11"/>
  <c r="B501" i="11"/>
  <c r="X439" i="11"/>
  <c r="I462" i="11"/>
  <c r="C462" i="11"/>
  <c r="Q448" i="11"/>
  <c r="T448" i="11"/>
  <c r="S448" i="11"/>
  <c r="X425" i="11"/>
  <c r="S24" i="3"/>
  <c r="R448" i="11"/>
  <c r="G42" i="15"/>
  <c r="B1374" i="12"/>
  <c r="B1477" i="12"/>
  <c r="B1168" i="12"/>
  <c r="G37" i="15"/>
  <c r="B1472" i="12"/>
  <c r="B1163" i="12"/>
  <c r="B1369" i="12"/>
  <c r="G39" i="15"/>
  <c r="B1371" i="12"/>
  <c r="B1165" i="12"/>
  <c r="B1474" i="12"/>
  <c r="G38" i="15"/>
  <c r="B1370" i="12"/>
  <c r="B1164" i="12"/>
  <c r="B1473" i="12"/>
  <c r="G28" i="15"/>
  <c r="B1360" i="12"/>
  <c r="B1463" i="12"/>
  <c r="B1154" i="12"/>
  <c r="C1336" i="12"/>
  <c r="E1463" i="12"/>
  <c r="E1566" i="12" s="1"/>
  <c r="E1154" i="12"/>
  <c r="E1257" i="12" s="1"/>
  <c r="E1360" i="12"/>
  <c r="E1462" i="12"/>
  <c r="E1565" i="12" s="1"/>
  <c r="E1359" i="12"/>
  <c r="E1153" i="12"/>
  <c r="E1256" i="12" s="1"/>
  <c r="E313" i="11"/>
  <c r="G27" i="15"/>
  <c r="B1359" i="12"/>
  <c r="B1462" i="12"/>
  <c r="B1153" i="12"/>
  <c r="G24" i="15"/>
  <c r="B1459" i="12"/>
  <c r="B1356" i="12"/>
  <c r="B1150" i="12"/>
  <c r="E1150" i="12"/>
  <c r="E1253" i="12" s="1"/>
  <c r="E1459" i="12"/>
  <c r="E1562" i="12" s="1"/>
  <c r="E1356" i="12"/>
  <c r="E1355" i="12"/>
  <c r="E1458" i="12"/>
  <c r="E1561" i="12" s="1"/>
  <c r="E1149" i="12"/>
  <c r="E1252" i="12" s="1"/>
  <c r="G23" i="15"/>
  <c r="B1458" i="12"/>
  <c r="B1355" i="12"/>
  <c r="B1149" i="12"/>
  <c r="G18" i="15"/>
  <c r="B1144" i="12"/>
  <c r="B1350" i="12"/>
  <c r="B1453" i="12"/>
  <c r="D1452" i="12"/>
  <c r="D1555" i="12" s="1"/>
  <c r="D1349" i="12"/>
  <c r="D1143" i="12"/>
  <c r="D1246" i="12" s="1"/>
  <c r="D1144" i="12"/>
  <c r="D1247" i="12" s="1"/>
  <c r="D1453" i="12"/>
  <c r="D1556" i="12" s="1"/>
  <c r="D1350" i="12"/>
  <c r="F321" i="11"/>
  <c r="G17" i="15"/>
  <c r="B1349" i="12"/>
  <c r="J17" i="15" s="1"/>
  <c r="B1452" i="12"/>
  <c r="B1143" i="12"/>
  <c r="D313" i="11"/>
  <c r="B435" i="11"/>
  <c r="B458" i="11" s="1"/>
  <c r="J313" i="11"/>
  <c r="C1338" i="12"/>
  <c r="O443" i="11"/>
  <c r="O466" i="11" s="1"/>
  <c r="K321" i="11"/>
  <c r="B321" i="11"/>
  <c r="D321" i="11"/>
  <c r="J321" i="11"/>
  <c r="B313" i="11"/>
  <c r="K313" i="11"/>
  <c r="T313" i="11"/>
  <c r="F313" i="11"/>
  <c r="C1439" i="12"/>
  <c r="C1542" i="12" s="1"/>
  <c r="P313" i="11"/>
  <c r="F435" i="11"/>
  <c r="F458" i="11" s="1"/>
  <c r="D435" i="11"/>
  <c r="D458" i="11" s="1"/>
  <c r="C1342" i="12"/>
  <c r="D434" i="11"/>
  <c r="D457" i="11" s="1"/>
  <c r="B434" i="11"/>
  <c r="B457" i="11" s="1"/>
  <c r="C1445" i="12"/>
  <c r="C1548" i="12" s="1"/>
  <c r="E321" i="11"/>
  <c r="C435" i="11"/>
  <c r="C458" i="11" s="1"/>
  <c r="C313" i="11"/>
  <c r="O313" i="11"/>
  <c r="R321" i="11"/>
  <c r="P435" i="11"/>
  <c r="E435" i="11"/>
  <c r="E458" i="11" s="1"/>
  <c r="T321" i="11"/>
  <c r="N321" i="11"/>
  <c r="R443" i="11"/>
  <c r="P443" i="11"/>
  <c r="C321" i="11"/>
  <c r="L321" i="11"/>
  <c r="T435" i="11"/>
  <c r="T458" i="11" s="1"/>
  <c r="O321" i="11"/>
  <c r="P321" i="11"/>
  <c r="N313" i="11"/>
  <c r="M321" i="11"/>
  <c r="D440" i="11"/>
  <c r="G11" i="15"/>
  <c r="B1343" i="12"/>
  <c r="J11" i="15" s="1"/>
  <c r="B1137" i="12"/>
  <c r="B1446" i="12"/>
  <c r="L440" i="11"/>
  <c r="L463" i="11" s="1"/>
  <c r="C1446" i="12"/>
  <c r="C1549" i="12" s="1"/>
  <c r="C1137" i="12"/>
  <c r="C1240" i="12" s="1"/>
  <c r="C1343" i="12"/>
  <c r="F320" i="11"/>
  <c r="G10" i="15"/>
  <c r="B1445" i="12"/>
  <c r="B1136" i="12"/>
  <c r="B1342" i="12"/>
  <c r="J10" i="15" s="1"/>
  <c r="J315" i="11"/>
  <c r="J320" i="11"/>
  <c r="K442" i="11"/>
  <c r="K465" i="11" s="1"/>
  <c r="L320" i="11"/>
  <c r="T320" i="11"/>
  <c r="B314" i="11"/>
  <c r="E437" i="11"/>
  <c r="E460" i="11" s="1"/>
  <c r="D437" i="11"/>
  <c r="D460" i="11" s="1"/>
  <c r="D320" i="11"/>
  <c r="C442" i="11"/>
  <c r="F442" i="11"/>
  <c r="F465" i="11" s="1"/>
  <c r="B312" i="11"/>
  <c r="D312" i="11"/>
  <c r="J442" i="11"/>
  <c r="J465" i="11" s="1"/>
  <c r="B440" i="11"/>
  <c r="C1339" i="12"/>
  <c r="C312" i="11"/>
  <c r="F434" i="11"/>
  <c r="F457" i="11" s="1"/>
  <c r="T318" i="11"/>
  <c r="C1135" i="12"/>
  <c r="C1238" i="12" s="1"/>
  <c r="C1444" i="12"/>
  <c r="C1547" i="12" s="1"/>
  <c r="C1341" i="12"/>
  <c r="F440" i="11"/>
  <c r="F312" i="11"/>
  <c r="B318" i="11"/>
  <c r="J314" i="11"/>
  <c r="K318" i="11"/>
  <c r="K312" i="11"/>
  <c r="E442" i="11"/>
  <c r="E434" i="11"/>
  <c r="E457" i="11" s="1"/>
  <c r="C320" i="11"/>
  <c r="E440" i="11"/>
  <c r="B511" i="12"/>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R440" i="11"/>
  <c r="G9" i="15"/>
  <c r="B1444" i="12"/>
  <c r="B1547" i="12" s="1"/>
  <c r="B1135" i="12"/>
  <c r="B1238" i="12" s="1"/>
  <c r="K9" i="15" s="1"/>
  <c r="B1341" i="12"/>
  <c r="J9" i="15" s="1"/>
  <c r="B320" i="11"/>
  <c r="B442" i="11"/>
  <c r="J312" i="11"/>
  <c r="K320" i="11"/>
  <c r="C434" i="11"/>
  <c r="C457" i="11" s="1"/>
  <c r="E312" i="11"/>
  <c r="E320" i="11"/>
  <c r="L315" i="11"/>
  <c r="L318" i="11"/>
  <c r="T312" i="11"/>
  <c r="O440" i="11"/>
  <c r="O463" i="11" s="1"/>
  <c r="P318" i="11"/>
  <c r="K440" i="11"/>
  <c r="K463" i="11" s="1"/>
  <c r="C1440" i="12"/>
  <c r="C1543" i="12" s="1"/>
  <c r="A13" i="11"/>
  <c r="AH458" i="11" s="1"/>
  <c r="AD49" i="11"/>
  <c r="I435" i="11"/>
  <c r="I458" i="11" s="1"/>
  <c r="Q313" i="11"/>
  <c r="M313" i="11"/>
  <c r="I313" i="11"/>
  <c r="S313" i="11"/>
  <c r="H313" i="11"/>
  <c r="G313" i="11"/>
  <c r="U313" i="11"/>
  <c r="G435" i="11"/>
  <c r="G458" i="11" s="1"/>
  <c r="L313" i="11"/>
  <c r="H435" i="11"/>
  <c r="H458" i="11" s="1"/>
  <c r="R313" i="11"/>
  <c r="F318" i="11"/>
  <c r="D318" i="11"/>
  <c r="E318" i="11"/>
  <c r="C1337" i="12"/>
  <c r="C440" i="11"/>
  <c r="C318" i="11"/>
  <c r="L442" i="11"/>
  <c r="L465" i="11" s="1"/>
  <c r="O318" i="11"/>
  <c r="N318" i="11"/>
  <c r="R318" i="11"/>
  <c r="U321" i="11"/>
  <c r="AD57" i="11"/>
  <c r="S321" i="11"/>
  <c r="A21" i="11"/>
  <c r="AH466" i="11" s="1"/>
  <c r="Q321" i="11"/>
  <c r="H321" i="11"/>
  <c r="I321" i="11"/>
  <c r="T443" i="11"/>
  <c r="G321" i="11"/>
  <c r="I443" i="11"/>
  <c r="I466" i="11" s="1"/>
  <c r="J318" i="11"/>
  <c r="F438" i="11"/>
  <c r="F461" i="11" s="1"/>
  <c r="B438" i="11"/>
  <c r="B461" i="11" s="1"/>
  <c r="K438" i="11"/>
  <c r="C316" i="11"/>
  <c r="E436" i="11"/>
  <c r="E459" i="11" s="1"/>
  <c r="O438" i="11"/>
  <c r="F436" i="11"/>
  <c r="F459" i="11" s="1"/>
  <c r="F316" i="11"/>
  <c r="K314" i="11"/>
  <c r="K316" i="11"/>
  <c r="C314" i="11"/>
  <c r="C436" i="11"/>
  <c r="C459" i="11" s="1"/>
  <c r="L312" i="11"/>
  <c r="P316" i="11"/>
  <c r="R436" i="11"/>
  <c r="R459" i="11" s="1"/>
  <c r="F314" i="11"/>
  <c r="D314" i="11"/>
  <c r="E314" i="11"/>
  <c r="O314" i="11"/>
  <c r="N314" i="11"/>
  <c r="S314" i="11"/>
  <c r="M314" i="11"/>
  <c r="Q314" i="11"/>
  <c r="H314" i="11"/>
  <c r="P436" i="11"/>
  <c r="P314" i="11"/>
  <c r="AD50" i="11"/>
  <c r="Q436" i="11"/>
  <c r="Q459" i="11" s="1"/>
  <c r="I314" i="11"/>
  <c r="G314" i="11"/>
  <c r="T314" i="11"/>
  <c r="A14" i="11"/>
  <c r="AH459" i="11" s="1"/>
  <c r="T436" i="11"/>
  <c r="T459" i="11" s="1"/>
  <c r="R314" i="11"/>
  <c r="L314" i="11"/>
  <c r="H436" i="11"/>
  <c r="H459" i="11" s="1"/>
  <c r="I436" i="11"/>
  <c r="I459" i="11" s="1"/>
  <c r="U314" i="11"/>
  <c r="S436" i="11"/>
  <c r="S459" i="11" s="1"/>
  <c r="G436" i="11"/>
  <c r="G459" i="11" s="1"/>
  <c r="D436" i="11"/>
  <c r="D459" i="11" s="1"/>
  <c r="S318" i="11"/>
  <c r="M318" i="11"/>
  <c r="U318" i="11"/>
  <c r="AD54" i="11"/>
  <c r="A18" i="11"/>
  <c r="AH463" i="11" s="1"/>
  <c r="Q318" i="11"/>
  <c r="H318" i="11"/>
  <c r="U440" i="11"/>
  <c r="M440" i="11"/>
  <c r="M463" i="11" s="1"/>
  <c r="N440" i="11"/>
  <c r="N463" i="11" s="1"/>
  <c r="I440" i="11"/>
  <c r="I463" i="11" s="1"/>
  <c r="G440" i="11"/>
  <c r="I318" i="11"/>
  <c r="J440" i="11"/>
  <c r="J463" i="11" s="1"/>
  <c r="P440" i="11"/>
  <c r="Q440" i="11"/>
  <c r="H440" i="11"/>
  <c r="H463" i="11" s="1"/>
  <c r="S440" i="11"/>
  <c r="S463" i="11" s="1"/>
  <c r="G318" i="11"/>
  <c r="T440" i="11"/>
  <c r="F437" i="11"/>
  <c r="F460" i="11" s="1"/>
  <c r="D316" i="11"/>
  <c r="E315" i="11"/>
  <c r="C437" i="11"/>
  <c r="C460" i="11" s="1"/>
  <c r="L438" i="11"/>
  <c r="L316" i="11"/>
  <c r="O320" i="11"/>
  <c r="R437" i="11"/>
  <c r="R460" i="11" s="1"/>
  <c r="A15" i="11"/>
  <c r="AH460" i="11" s="1"/>
  <c r="Q315" i="11"/>
  <c r="S437" i="11"/>
  <c r="S460" i="11" s="1"/>
  <c r="H315" i="11"/>
  <c r="U315" i="11"/>
  <c r="N315" i="11"/>
  <c r="AD51" i="11"/>
  <c r="T437" i="11"/>
  <c r="T460" i="11" s="1"/>
  <c r="I315" i="11"/>
  <c r="I437" i="11"/>
  <c r="I460" i="11" s="1"/>
  <c r="R315" i="11"/>
  <c r="G437" i="11"/>
  <c r="G460" i="11" s="1"/>
  <c r="G315" i="11"/>
  <c r="S315" i="11"/>
  <c r="Q437" i="11"/>
  <c r="Q460" i="11" s="1"/>
  <c r="H437" i="11"/>
  <c r="H460" i="11" s="1"/>
  <c r="M315" i="11"/>
  <c r="F315" i="11"/>
  <c r="F310" i="11"/>
  <c r="B315" i="11"/>
  <c r="B310" i="11"/>
  <c r="D315" i="11"/>
  <c r="D438" i="11"/>
  <c r="D461" i="11" s="1"/>
  <c r="J438" i="11"/>
  <c r="J461" i="11" s="1"/>
  <c r="J316" i="11"/>
  <c r="K315" i="11"/>
  <c r="E438" i="11"/>
  <c r="E461" i="11" s="1"/>
  <c r="C315" i="11"/>
  <c r="C438" i="11"/>
  <c r="C461" i="11" s="1"/>
  <c r="E316" i="11"/>
  <c r="N320" i="11"/>
  <c r="M442" i="11"/>
  <c r="M465" i="11" s="1"/>
  <c r="R442" i="11"/>
  <c r="U442" i="11"/>
  <c r="Q442" i="11"/>
  <c r="Q465" i="11" s="1"/>
  <c r="N442" i="11"/>
  <c r="N465" i="11" s="1"/>
  <c r="A20" i="11"/>
  <c r="AH465" i="11" s="1"/>
  <c r="R320" i="11"/>
  <c r="U320" i="11"/>
  <c r="Q320" i="11"/>
  <c r="I320" i="11"/>
  <c r="M320" i="11"/>
  <c r="S320" i="11"/>
  <c r="AD56" i="11"/>
  <c r="G320" i="11"/>
  <c r="I442" i="11"/>
  <c r="I465" i="11" s="1"/>
  <c r="H442" i="11"/>
  <c r="H465" i="11" s="1"/>
  <c r="H320" i="11"/>
  <c r="G442" i="11"/>
  <c r="O315" i="11"/>
  <c r="O442" i="11"/>
  <c r="O465" i="11" s="1"/>
  <c r="O312" i="11"/>
  <c r="P437" i="11"/>
  <c r="P315" i="11"/>
  <c r="T316" i="11"/>
  <c r="M438" i="11"/>
  <c r="R316" i="11"/>
  <c r="A16" i="11"/>
  <c r="AH461" i="11" s="1"/>
  <c r="M316" i="11"/>
  <c r="AD52" i="11"/>
  <c r="U316" i="11"/>
  <c r="U438" i="11"/>
  <c r="S438" i="11"/>
  <c r="S316" i="11"/>
  <c r="N316" i="11"/>
  <c r="Q438" i="11"/>
  <c r="N438" i="11"/>
  <c r="R438" i="11"/>
  <c r="G316" i="11"/>
  <c r="G438" i="11"/>
  <c r="G461" i="11" s="1"/>
  <c r="H316" i="11"/>
  <c r="I316" i="11"/>
  <c r="Q316" i="11"/>
  <c r="H438" i="11"/>
  <c r="H461" i="11" s="1"/>
  <c r="I438" i="11"/>
  <c r="I461" i="11" s="1"/>
  <c r="F432" i="11"/>
  <c r="F455" i="11" s="1"/>
  <c r="B437" i="11"/>
  <c r="B460" i="11" s="1"/>
  <c r="B316" i="11"/>
  <c r="A12" i="11"/>
  <c r="AH457" i="11" s="1"/>
  <c r="R312" i="11"/>
  <c r="S312" i="11"/>
  <c r="U312" i="11"/>
  <c r="AD48" i="11"/>
  <c r="M312" i="11"/>
  <c r="N312" i="11"/>
  <c r="R434" i="11"/>
  <c r="R457" i="11" s="1"/>
  <c r="I312" i="11"/>
  <c r="H434" i="11"/>
  <c r="H457" i="11" s="1"/>
  <c r="Q312" i="11"/>
  <c r="H312" i="11"/>
  <c r="P434" i="11"/>
  <c r="G312" i="11"/>
  <c r="T434" i="11"/>
  <c r="T457" i="11" s="1"/>
  <c r="I434" i="11"/>
  <c r="I457" i="11" s="1"/>
  <c r="T438" i="11"/>
  <c r="O316" i="11"/>
  <c r="P320" i="11"/>
  <c r="P312" i="11"/>
  <c r="P438" i="11"/>
  <c r="B311" i="11"/>
  <c r="F433" i="11"/>
  <c r="F456" i="11" s="1"/>
  <c r="D311" i="11"/>
  <c r="F311" i="11"/>
  <c r="J311" i="11"/>
  <c r="F306" i="11"/>
  <c r="AD41" i="11"/>
  <c r="E305" i="11"/>
  <c r="R427" i="11"/>
  <c r="K305" i="11"/>
  <c r="N305" i="11"/>
  <c r="T305" i="11"/>
  <c r="N427" i="11"/>
  <c r="N450" i="11" s="1"/>
  <c r="C305" i="11"/>
  <c r="L305" i="11"/>
  <c r="Q427" i="11"/>
  <c r="T427" i="11"/>
  <c r="M427" i="11"/>
  <c r="M450" i="11" s="1"/>
  <c r="B305" i="11"/>
  <c r="S427" i="11"/>
  <c r="H305" i="11"/>
  <c r="M305" i="11"/>
  <c r="S305" i="11"/>
  <c r="P305" i="11"/>
  <c r="A5" i="11"/>
  <c r="AH450" i="11" s="1"/>
  <c r="O427" i="11"/>
  <c r="O450" i="11" s="1"/>
  <c r="D305" i="11"/>
  <c r="L427" i="11"/>
  <c r="L450" i="11" s="1"/>
  <c r="U305" i="11"/>
  <c r="Q305" i="11"/>
  <c r="F305" i="11"/>
  <c r="G305" i="11"/>
  <c r="R305" i="11"/>
  <c r="O305" i="11"/>
  <c r="J305" i="11"/>
  <c r="I305" i="11"/>
  <c r="K427" i="11"/>
  <c r="K450" i="11" s="1"/>
  <c r="P427" i="11"/>
  <c r="P450" i="11" s="1"/>
  <c r="D513" i="12"/>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K303" i="11"/>
  <c r="D303" i="11"/>
  <c r="K425" i="11"/>
  <c r="K448" i="11" s="1"/>
  <c r="F303" i="11"/>
  <c r="B303" i="11"/>
  <c r="I303" i="11"/>
  <c r="AD39" i="11"/>
  <c r="P303" i="11"/>
  <c r="H303" i="11"/>
  <c r="G303" i="11"/>
  <c r="S303" i="11"/>
  <c r="N303" i="11"/>
  <c r="U303" i="11"/>
  <c r="L303" i="11"/>
  <c r="A3" i="11"/>
  <c r="AH448" i="11" s="1"/>
  <c r="P425" i="11"/>
  <c r="P448" i="11" s="1"/>
  <c r="R303" i="11"/>
  <c r="O425" i="11"/>
  <c r="O448" i="11" s="1"/>
  <c r="M303" i="11"/>
  <c r="Q303" i="11"/>
  <c r="M425" i="11"/>
  <c r="M448" i="11" s="1"/>
  <c r="L425" i="11"/>
  <c r="L448" i="11" s="1"/>
  <c r="S425" i="11"/>
  <c r="T425" i="11"/>
  <c r="T303" i="11"/>
  <c r="N425" i="11"/>
  <c r="N448" i="11" s="1"/>
  <c r="O303" i="11"/>
  <c r="Q425" i="11"/>
  <c r="R425" i="11"/>
  <c r="E303" i="11"/>
  <c r="J425" i="11"/>
  <c r="J448" i="11" s="1"/>
  <c r="C303" i="11"/>
  <c r="G8" i="15"/>
  <c r="B1443" i="12"/>
  <c r="B1340" i="12"/>
  <c r="J8" i="15" s="1"/>
  <c r="B1134" i="12"/>
  <c r="B1338" i="12"/>
  <c r="J6" i="15" s="1"/>
  <c r="F304" i="11"/>
  <c r="D310" i="11"/>
  <c r="B304" i="11"/>
  <c r="P310" i="11"/>
  <c r="S310" i="11"/>
  <c r="T310" i="11"/>
  <c r="I310" i="11"/>
  <c r="N310" i="11"/>
  <c r="Q310" i="11"/>
  <c r="O310" i="11"/>
  <c r="A10" i="11"/>
  <c r="AH455" i="11" s="1"/>
  <c r="M310" i="11"/>
  <c r="AD46" i="11"/>
  <c r="L310" i="11"/>
  <c r="U310" i="11"/>
  <c r="R310" i="11"/>
  <c r="C310" i="11"/>
  <c r="G310" i="11"/>
  <c r="H310" i="11"/>
  <c r="G432" i="11"/>
  <c r="G455" i="11" s="1"/>
  <c r="I432" i="11"/>
  <c r="I455" i="11" s="1"/>
  <c r="P432" i="11"/>
  <c r="P455" i="11" s="1"/>
  <c r="C432" i="11"/>
  <c r="C455" i="11" s="1"/>
  <c r="D432" i="11"/>
  <c r="D455" i="11" s="1"/>
  <c r="H432" i="11"/>
  <c r="H455" i="11" s="1"/>
  <c r="E432" i="11"/>
  <c r="E455" i="11" s="1"/>
  <c r="E310" i="11"/>
  <c r="T432" i="11"/>
  <c r="T455" i="11" s="1"/>
  <c r="B432" i="11"/>
  <c r="R432" i="11"/>
  <c r="R455" i="11" s="1"/>
  <c r="K310" i="11"/>
  <c r="A11" i="11"/>
  <c r="AH456" i="11" s="1"/>
  <c r="P311" i="11"/>
  <c r="N311" i="11"/>
  <c r="Q311" i="11"/>
  <c r="L311" i="11"/>
  <c r="S311" i="11"/>
  <c r="R311" i="11"/>
  <c r="O311" i="11"/>
  <c r="C311" i="11"/>
  <c r="AD47" i="11"/>
  <c r="I311" i="11"/>
  <c r="M311" i="11"/>
  <c r="U311" i="11"/>
  <c r="T311" i="11"/>
  <c r="H311" i="11"/>
  <c r="I433" i="11"/>
  <c r="I456" i="11" s="1"/>
  <c r="T433" i="11"/>
  <c r="T456" i="11" s="1"/>
  <c r="P433" i="11"/>
  <c r="D433" i="11"/>
  <c r="D456" i="11" s="1"/>
  <c r="C433" i="11"/>
  <c r="C456" i="11" s="1"/>
  <c r="H433" i="11"/>
  <c r="H456" i="11" s="1"/>
  <c r="E433" i="11"/>
  <c r="E456" i="11" s="1"/>
  <c r="R433" i="11"/>
  <c r="R456" i="11" s="1"/>
  <c r="G311" i="11"/>
  <c r="E311" i="11"/>
  <c r="B433" i="11"/>
  <c r="B456" i="11" s="1"/>
  <c r="G433" i="11"/>
  <c r="G456" i="11" s="1"/>
  <c r="B1133" i="12"/>
  <c r="B1236" i="12" s="1"/>
  <c r="B1339" i="12"/>
  <c r="G7" i="15"/>
  <c r="B1442" i="12"/>
  <c r="B1545" i="12" s="1"/>
  <c r="D1339" i="12"/>
  <c r="D1442" i="12"/>
  <c r="D1545" i="12" s="1"/>
  <c r="D1133" i="12"/>
  <c r="D1236" i="12" s="1"/>
  <c r="D1132" i="12"/>
  <c r="D1235" i="12" s="1"/>
  <c r="D1441" i="12"/>
  <c r="D1544" i="12" s="1"/>
  <c r="D1338" i="12"/>
  <c r="B1441" i="12"/>
  <c r="B1544" i="12" s="1"/>
  <c r="I6" i="15" s="1"/>
  <c r="B1132" i="12"/>
  <c r="B1235" i="12" s="1"/>
  <c r="K6" i="15"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I5" i="15" s="1"/>
  <c r="B1337" i="12"/>
  <c r="J5" i="15" s="1"/>
  <c r="B1131" i="12"/>
  <c r="B1234" i="12" s="1"/>
  <c r="K5" i="15" s="1"/>
  <c r="G4" i="15"/>
  <c r="B1130" i="12"/>
  <c r="B1233" i="12" s="1"/>
  <c r="B1439" i="12"/>
  <c r="B1542" i="12" s="1"/>
  <c r="B1436" i="12"/>
  <c r="B1336" i="12"/>
  <c r="D304" i="11"/>
  <c r="B302" i="11"/>
  <c r="U302" i="11"/>
  <c r="M302" i="11"/>
  <c r="R302" i="11"/>
  <c r="L302" i="11"/>
  <c r="AD38" i="11"/>
  <c r="I302" i="11"/>
  <c r="S302" i="11"/>
  <c r="N302" i="11"/>
  <c r="K302" i="11"/>
  <c r="J302" i="11"/>
  <c r="O302" i="11"/>
  <c r="P302" i="11"/>
  <c r="T302" i="11"/>
  <c r="A2" i="11"/>
  <c r="AH447" i="11" s="1"/>
  <c r="Q302" i="11"/>
  <c r="H302" i="11"/>
  <c r="G302" i="11"/>
  <c r="C302" i="11"/>
  <c r="L424" i="11"/>
  <c r="L447" i="11" s="1"/>
  <c r="S424" i="11"/>
  <c r="T424" i="11"/>
  <c r="J424" i="11"/>
  <c r="Q424" i="11"/>
  <c r="Q447" i="11" s="1"/>
  <c r="M424" i="11"/>
  <c r="M447" i="11" s="1"/>
  <c r="E302" i="11"/>
  <c r="U424" i="11"/>
  <c r="U447" i="11" s="1"/>
  <c r="N424" i="11"/>
  <c r="N447" i="11" s="1"/>
  <c r="K424" i="11"/>
  <c r="K447" i="11" s="1"/>
  <c r="R424" i="11"/>
  <c r="P424" i="11"/>
  <c r="P447" i="11" s="1"/>
  <c r="O424" i="11"/>
  <c r="O447" i="11" s="1"/>
  <c r="D302" i="11"/>
  <c r="E304" i="11"/>
  <c r="O304" i="11"/>
  <c r="L304" i="11"/>
  <c r="R304" i="11"/>
  <c r="U304" i="11"/>
  <c r="I304" i="11"/>
  <c r="AD40" i="11"/>
  <c r="J304" i="11"/>
  <c r="M304" i="11"/>
  <c r="T304" i="11"/>
  <c r="N304" i="11"/>
  <c r="A4" i="11"/>
  <c r="AH449" i="11" s="1"/>
  <c r="K304" i="11"/>
  <c r="C304" i="11"/>
  <c r="Q304" i="11"/>
  <c r="P304" i="11"/>
  <c r="S304" i="11"/>
  <c r="G304" i="11"/>
  <c r="R426" i="11"/>
  <c r="J426" i="11"/>
  <c r="J449" i="11" s="1"/>
  <c r="N426" i="11"/>
  <c r="N449" i="11" s="1"/>
  <c r="H304" i="11"/>
  <c r="K426" i="11"/>
  <c r="K449" i="11" s="1"/>
  <c r="O426" i="11"/>
  <c r="O449" i="11" s="1"/>
  <c r="L426" i="11"/>
  <c r="L449" i="11" s="1"/>
  <c r="M426" i="11"/>
  <c r="M449" i="11" s="1"/>
  <c r="P426" i="11"/>
  <c r="P449" i="11" s="1"/>
  <c r="Q426" i="11"/>
  <c r="Q449" i="11" s="1"/>
  <c r="N4" i="15" a="1"/>
  <c r="R8" i="15" s="1"/>
  <c r="N306" i="11"/>
  <c r="L306" i="11"/>
  <c r="AD42" i="11"/>
  <c r="E306" i="11"/>
  <c r="O306" i="11"/>
  <c r="T306" i="11"/>
  <c r="R306" i="11"/>
  <c r="A6" i="11"/>
  <c r="AH451" i="11" s="1"/>
  <c r="P306" i="11"/>
  <c r="P428" i="11"/>
  <c r="P451" i="11" s="1"/>
  <c r="K428" i="11"/>
  <c r="K451" i="11" s="1"/>
  <c r="M428" i="11"/>
  <c r="M451" i="11" s="1"/>
  <c r="T428" i="11"/>
  <c r="T451" i="11" s="1"/>
  <c r="G306" i="11"/>
  <c r="H306" i="11"/>
  <c r="M306" i="11"/>
  <c r="Q306" i="11"/>
  <c r="S306" i="11"/>
  <c r="U306" i="11"/>
  <c r="J306" i="11"/>
  <c r="D306" i="11"/>
  <c r="I306" i="11"/>
  <c r="B306" i="11"/>
  <c r="K306" i="11"/>
  <c r="J428" i="11"/>
  <c r="J451" i="11" s="1"/>
  <c r="Q428" i="11"/>
  <c r="N428" i="11"/>
  <c r="N451" i="11" s="1"/>
  <c r="R428" i="11"/>
  <c r="O428" i="11"/>
  <c r="O451" i="11" s="1"/>
  <c r="C306" i="11"/>
  <c r="S428" i="11"/>
  <c r="S451" i="11" s="1"/>
  <c r="L428" i="11"/>
  <c r="L451" i="11" s="1"/>
  <c r="R1284" i="12" l="1"/>
  <c r="K55" i="15"/>
  <c r="R1593" i="12"/>
  <c r="I55" i="15" s="1"/>
  <c r="J55" i="15"/>
  <c r="AD55" i="15"/>
  <c r="R1799" i="12"/>
  <c r="E55" i="15" s="1"/>
  <c r="J45" i="15"/>
  <c r="AD45" i="15"/>
  <c r="R1274" i="12"/>
  <c r="K45" i="15" s="1"/>
  <c r="R1583" i="12"/>
  <c r="I45" i="15"/>
  <c r="R1789" i="12"/>
  <c r="E45" i="15" s="1"/>
  <c r="E39" i="15"/>
  <c r="J38" i="15"/>
  <c r="J15" i="15"/>
  <c r="R1760" i="12"/>
  <c r="E16" i="15" s="1"/>
  <c r="J24" i="15"/>
  <c r="J37" i="15"/>
  <c r="K12" i="15"/>
  <c r="J4" i="15"/>
  <c r="R1756" i="12"/>
  <c r="E12" i="15" s="1"/>
  <c r="D12" i="15"/>
  <c r="D28" i="15"/>
  <c r="J25" i="15"/>
  <c r="D31" i="15"/>
  <c r="T445" i="12"/>
  <c r="T444" i="12"/>
  <c r="D20" i="15"/>
  <c r="D22" i="15"/>
  <c r="E23" i="15"/>
  <c r="E7" i="15"/>
  <c r="E18" i="15"/>
  <c r="E36" i="15"/>
  <c r="R1771" i="12"/>
  <c r="E27" i="15" s="1"/>
  <c r="D27" i="15"/>
  <c r="D18" i="15"/>
  <c r="E32" i="15"/>
  <c r="R1784" i="12"/>
  <c r="E40" i="15" s="1"/>
  <c r="D40" i="15"/>
  <c r="R1765" i="12"/>
  <c r="E21" i="15" s="1"/>
  <c r="R1796" i="12"/>
  <c r="E52" i="15" s="1"/>
  <c r="P156" i="11"/>
  <c r="P180" i="11" s="1"/>
  <c r="P276" i="11" s="1"/>
  <c r="P298" i="11" s="1"/>
  <c r="T156" i="11"/>
  <c r="T180" i="11" s="1"/>
  <c r="T276" i="11" s="1"/>
  <c r="T298" i="11" s="1"/>
  <c r="T139" i="11"/>
  <c r="T163" i="11" s="1"/>
  <c r="T259" i="11" s="1"/>
  <c r="T281" i="11" s="1"/>
  <c r="Q156" i="11"/>
  <c r="Q180" i="11" s="1"/>
  <c r="Q276" i="11" s="1"/>
  <c r="Q298" i="11" s="1"/>
  <c r="AB56" i="11"/>
  <c r="Z56" i="11"/>
  <c r="E22" i="15"/>
  <c r="E19" i="15"/>
  <c r="R1797" i="12"/>
  <c r="E53" i="15" s="1"/>
  <c r="R1795" i="12"/>
  <c r="E51" i="15" s="1"/>
  <c r="E13" i="15"/>
  <c r="D130" i="11"/>
  <c r="E65" i="16" s="1"/>
  <c r="P126" i="11"/>
  <c r="Q61" i="16" s="1"/>
  <c r="B126" i="11"/>
  <c r="C61" i="16" s="1"/>
  <c r="U126" i="11"/>
  <c r="U435" i="11" s="1"/>
  <c r="U458" i="11" s="1"/>
  <c r="H126" i="11"/>
  <c r="I61" i="16" s="1"/>
  <c r="D126" i="11"/>
  <c r="E61" i="16" s="1"/>
  <c r="C130" i="11"/>
  <c r="C562" i="11" s="1"/>
  <c r="I126" i="11"/>
  <c r="I580" i="11" s="1"/>
  <c r="I602" i="11" s="1"/>
  <c r="O434" i="11"/>
  <c r="O457" i="11" s="1"/>
  <c r="L126" i="11"/>
  <c r="L435" i="11" s="1"/>
  <c r="L458" i="11" s="1"/>
  <c r="R130" i="11"/>
  <c r="R584" i="11" s="1"/>
  <c r="R606" i="11" s="1"/>
  <c r="S130" i="11"/>
  <c r="K436" i="11"/>
  <c r="K459" i="11" s="1"/>
  <c r="T126" i="11"/>
  <c r="U61" i="16" s="1"/>
  <c r="Q126" i="11"/>
  <c r="L130" i="11"/>
  <c r="S126" i="11"/>
  <c r="J126" i="11"/>
  <c r="K61" i="16" s="1"/>
  <c r="J130" i="11"/>
  <c r="T130" i="11"/>
  <c r="U65" i="16" s="1"/>
  <c r="K126" i="11"/>
  <c r="L61" i="16" s="1"/>
  <c r="F126" i="11"/>
  <c r="G61" i="16" s="1"/>
  <c r="M126" i="11"/>
  <c r="M435" i="11" s="1"/>
  <c r="K130" i="11"/>
  <c r="Q130" i="11"/>
  <c r="B130" i="11"/>
  <c r="C65" i="16" s="1"/>
  <c r="G126" i="11"/>
  <c r="G342" i="11" s="1"/>
  <c r="N126" i="11"/>
  <c r="O61" i="16" s="1"/>
  <c r="O126" i="11"/>
  <c r="O435" i="11" s="1"/>
  <c r="O458" i="11" s="1"/>
  <c r="N130" i="11"/>
  <c r="O65" i="16" s="1"/>
  <c r="I130" i="11"/>
  <c r="J65" i="16" s="1"/>
  <c r="P130" i="11"/>
  <c r="P346" i="11" s="1"/>
  <c r="E126" i="11"/>
  <c r="E342" i="11" s="1"/>
  <c r="R126" i="11"/>
  <c r="S61" i="16" s="1"/>
  <c r="M130" i="11"/>
  <c r="E130" i="11"/>
  <c r="F65" i="16" s="1"/>
  <c r="X47" i="11"/>
  <c r="AB47" i="11" s="1"/>
  <c r="K700" i="11"/>
  <c r="X49" i="11"/>
  <c r="Z49" i="11" s="1"/>
  <c r="M700" i="11"/>
  <c r="X48" i="11"/>
  <c r="C12" i="16" s="1"/>
  <c r="F12" i="16" s="1"/>
  <c r="L700" i="11"/>
  <c r="X51" i="11"/>
  <c r="L151" i="11" s="1"/>
  <c r="L175" i="11" s="1"/>
  <c r="L271" i="11" s="1"/>
  <c r="L293" i="11" s="1"/>
  <c r="O700" i="11"/>
  <c r="N156" i="11"/>
  <c r="N180" i="11" s="1"/>
  <c r="N276" i="11" s="1"/>
  <c r="N298" i="11" s="1"/>
  <c r="N700" i="11"/>
  <c r="X46" i="11"/>
  <c r="C10" i="16" s="1"/>
  <c r="E10" i="16" s="1"/>
  <c r="J700" i="11"/>
  <c r="I133" i="11"/>
  <c r="J68" i="16" s="1"/>
  <c r="D32" i="15"/>
  <c r="U130" i="11"/>
  <c r="O130" i="11"/>
  <c r="P65" i="16" s="1"/>
  <c r="G130" i="11"/>
  <c r="G562" i="11" s="1"/>
  <c r="H130" i="11"/>
  <c r="H584" i="11" s="1"/>
  <c r="H606" i="11" s="1"/>
  <c r="E46" i="15"/>
  <c r="D19" i="15"/>
  <c r="D54" i="15"/>
  <c r="D23" i="15"/>
  <c r="AI472" i="11"/>
  <c r="X55" i="11"/>
  <c r="Z55" i="11" s="1"/>
  <c r="S700" i="11"/>
  <c r="W440" i="11"/>
  <c r="W439" i="11"/>
  <c r="W442" i="11"/>
  <c r="W441" i="11"/>
  <c r="W437" i="11"/>
  <c r="W435" i="11"/>
  <c r="W443" i="11"/>
  <c r="W436" i="11"/>
  <c r="W434" i="11"/>
  <c r="W433" i="11"/>
  <c r="W432" i="11"/>
  <c r="W438" i="11"/>
  <c r="C513" i="11" s="1"/>
  <c r="D13" i="15"/>
  <c r="J54" i="15"/>
  <c r="Q129" i="11"/>
  <c r="R64" i="16" s="1"/>
  <c r="AD54" i="15"/>
  <c r="X52" i="11"/>
  <c r="P152" i="11" s="1"/>
  <c r="P176" i="11" s="1"/>
  <c r="P272" i="11" s="1"/>
  <c r="P294" i="11" s="1"/>
  <c r="N133" i="11"/>
  <c r="O68" i="16" s="1"/>
  <c r="E129" i="11"/>
  <c r="F64" i="16" s="1"/>
  <c r="X53" i="11"/>
  <c r="C17" i="16" s="1"/>
  <c r="G17" i="16" s="1"/>
  <c r="R17" i="11" s="1"/>
  <c r="X50" i="11"/>
  <c r="L150" i="11" s="1"/>
  <c r="L174" i="11" s="1"/>
  <c r="L270" i="11" s="1"/>
  <c r="L292" i="11" s="1"/>
  <c r="M133" i="11"/>
  <c r="N68" i="16" s="1"/>
  <c r="T133" i="11"/>
  <c r="B133" i="11"/>
  <c r="C68" i="16" s="1"/>
  <c r="P133" i="11"/>
  <c r="Q68" i="16" s="1"/>
  <c r="I554" i="11"/>
  <c r="J133" i="11"/>
  <c r="K68" i="16" s="1"/>
  <c r="O133" i="11"/>
  <c r="P68" i="16" s="1"/>
  <c r="I576" i="11"/>
  <c r="I598" i="11" s="1"/>
  <c r="I620" i="11" s="1"/>
  <c r="I642" i="11" s="1"/>
  <c r="L133" i="11"/>
  <c r="M68" i="16" s="1"/>
  <c r="K133" i="11"/>
  <c r="L68" i="16" s="1"/>
  <c r="F133" i="11"/>
  <c r="G68" i="16" s="1"/>
  <c r="C133" i="11"/>
  <c r="D68" i="16" s="1"/>
  <c r="E133" i="11"/>
  <c r="F68" i="16" s="1"/>
  <c r="S133" i="11"/>
  <c r="Q133" i="11"/>
  <c r="R68" i="16" s="1"/>
  <c r="H133" i="11"/>
  <c r="I68" i="16" s="1"/>
  <c r="D133" i="11"/>
  <c r="D565" i="11" s="1"/>
  <c r="U133" i="11"/>
  <c r="V68" i="16" s="1"/>
  <c r="G133" i="11"/>
  <c r="H68" i="16" s="1"/>
  <c r="R129" i="11"/>
  <c r="S64" i="16" s="1"/>
  <c r="U129" i="11"/>
  <c r="V64" i="16" s="1"/>
  <c r="C129" i="11"/>
  <c r="D64" i="16" s="1"/>
  <c r="R1774" i="12"/>
  <c r="E30" i="15" s="1"/>
  <c r="H129" i="11"/>
  <c r="I64" i="16" s="1"/>
  <c r="L129" i="11"/>
  <c r="M64" i="16" s="1"/>
  <c r="P129" i="11"/>
  <c r="S129" i="11"/>
  <c r="T64" i="16" s="1"/>
  <c r="J129" i="11"/>
  <c r="K64" i="16" s="1"/>
  <c r="T129" i="11"/>
  <c r="U64" i="16" s="1"/>
  <c r="K129" i="11"/>
  <c r="L64" i="16" s="1"/>
  <c r="F129" i="11"/>
  <c r="G64" i="16" s="1"/>
  <c r="G129" i="11"/>
  <c r="H64" i="16" s="1"/>
  <c r="O129" i="11"/>
  <c r="P64" i="16" s="1"/>
  <c r="B129" i="11"/>
  <c r="C64" i="16" s="1"/>
  <c r="M156" i="11"/>
  <c r="M180" i="11" s="1"/>
  <c r="M276" i="11" s="1"/>
  <c r="M298" i="11" s="1"/>
  <c r="N129" i="11"/>
  <c r="O64" i="16" s="1"/>
  <c r="M129" i="11"/>
  <c r="N64" i="16" s="1"/>
  <c r="D129" i="11"/>
  <c r="E64" i="16" s="1"/>
  <c r="N131" i="11"/>
  <c r="O66" i="16" s="1"/>
  <c r="D131" i="11"/>
  <c r="E66" i="16" s="1"/>
  <c r="L131" i="11"/>
  <c r="M66" i="16" s="1"/>
  <c r="M131" i="11"/>
  <c r="N66" i="16" s="1"/>
  <c r="F128" i="11"/>
  <c r="G63" i="16" s="1"/>
  <c r="N128" i="11"/>
  <c r="H131" i="11"/>
  <c r="I66" i="16" s="1"/>
  <c r="I131" i="11"/>
  <c r="J66" i="16" s="1"/>
  <c r="B131" i="11"/>
  <c r="C66" i="16" s="1"/>
  <c r="R563" i="11"/>
  <c r="C131" i="11"/>
  <c r="D66" i="16" s="1"/>
  <c r="T131" i="11"/>
  <c r="U66" i="16" s="1"/>
  <c r="S131" i="11"/>
  <c r="T66" i="16" s="1"/>
  <c r="P131" i="11"/>
  <c r="Q66" i="16" s="1"/>
  <c r="J131" i="11"/>
  <c r="K66" i="16" s="1"/>
  <c r="U131" i="11"/>
  <c r="V66" i="16" s="1"/>
  <c r="F131" i="11"/>
  <c r="G66" i="16" s="1"/>
  <c r="Q131" i="11"/>
  <c r="R66" i="16" s="1"/>
  <c r="G131" i="11"/>
  <c r="H66" i="16" s="1"/>
  <c r="E131" i="11"/>
  <c r="F66" i="16" s="1"/>
  <c r="K131" i="11"/>
  <c r="L66" i="16" s="1"/>
  <c r="O131" i="11"/>
  <c r="P66" i="16" s="1"/>
  <c r="R1770" i="12"/>
  <c r="E26" i="15" s="1"/>
  <c r="R1775" i="12"/>
  <c r="E31" i="15" s="1"/>
  <c r="Q154" i="11"/>
  <c r="Q178" i="11" s="1"/>
  <c r="Q274" i="11" s="1"/>
  <c r="Q296" i="11" s="1"/>
  <c r="R156" i="11"/>
  <c r="R180" i="11" s="1"/>
  <c r="R204" i="11" s="1"/>
  <c r="R229" i="11" s="1"/>
  <c r="R251" i="11" s="1"/>
  <c r="Z54" i="11"/>
  <c r="P154" i="11"/>
  <c r="P178" i="11" s="1"/>
  <c r="N154" i="11"/>
  <c r="N178" i="11" s="1"/>
  <c r="N274" i="11" s="1"/>
  <c r="N296" i="11" s="1"/>
  <c r="C18" i="16"/>
  <c r="E18" i="16" s="1"/>
  <c r="R1773" i="12"/>
  <c r="E29" i="15" s="1"/>
  <c r="T154" i="11"/>
  <c r="T178" i="11" s="1"/>
  <c r="T274" i="11" s="1"/>
  <c r="T296" i="11" s="1"/>
  <c r="R154" i="11"/>
  <c r="R178" i="11" s="1"/>
  <c r="R274" i="11" s="1"/>
  <c r="R296" i="11" s="1"/>
  <c r="M154" i="11"/>
  <c r="M178" i="11" s="1"/>
  <c r="M274" i="11" s="1"/>
  <c r="M296" i="11" s="1"/>
  <c r="I127" i="11"/>
  <c r="I581" i="11" s="1"/>
  <c r="I603" i="11" s="1"/>
  <c r="D127" i="11"/>
  <c r="D343" i="11" s="1"/>
  <c r="I4" i="15"/>
  <c r="R1759" i="12"/>
  <c r="E15" i="15" s="1"/>
  <c r="M127" i="11"/>
  <c r="E127" i="11"/>
  <c r="E581" i="11" s="1"/>
  <c r="E603" i="11" s="1"/>
  <c r="U127" i="11"/>
  <c r="F127" i="11"/>
  <c r="G62" i="16" s="1"/>
  <c r="E24" i="15"/>
  <c r="G127" i="11"/>
  <c r="H62" i="16" s="1"/>
  <c r="J127" i="11"/>
  <c r="C127" i="11"/>
  <c r="C559" i="11" s="1"/>
  <c r="N127" i="11"/>
  <c r="P127" i="11"/>
  <c r="Q62" i="16" s="1"/>
  <c r="H127" i="11"/>
  <c r="H581" i="11" s="1"/>
  <c r="H603" i="11" s="1"/>
  <c r="Q127" i="11"/>
  <c r="Q581" i="11" s="1"/>
  <c r="Q603" i="11" s="1"/>
  <c r="S127" i="11"/>
  <c r="T62" i="16" s="1"/>
  <c r="B127" i="11"/>
  <c r="C62" i="16" s="1"/>
  <c r="R127" i="11"/>
  <c r="R581" i="11" s="1"/>
  <c r="R603" i="11" s="1"/>
  <c r="O127" i="11"/>
  <c r="T127" i="11"/>
  <c r="T559" i="11" s="1"/>
  <c r="L127" i="11"/>
  <c r="R1592" i="12"/>
  <c r="I54" i="15"/>
  <c r="R1283" i="12"/>
  <c r="K54" i="15" s="1"/>
  <c r="R1798" i="12"/>
  <c r="E54" i="15" s="1"/>
  <c r="AD34" i="15"/>
  <c r="J34" i="15"/>
  <c r="R1264" i="12"/>
  <c r="K35" i="15" s="1"/>
  <c r="R1788" i="12"/>
  <c r="E44" i="15" s="1"/>
  <c r="D44" i="15"/>
  <c r="AD35" i="15"/>
  <c r="J35" i="15"/>
  <c r="R1781" i="12"/>
  <c r="E37" i="15" s="1"/>
  <c r="D37" i="15"/>
  <c r="R1782" i="12"/>
  <c r="E38" i="15" s="1"/>
  <c r="D38" i="15"/>
  <c r="I154" i="11"/>
  <c r="I178" i="11" s="1"/>
  <c r="R1573" i="12"/>
  <c r="I35" i="15" s="1"/>
  <c r="R1785" i="12"/>
  <c r="E41" i="15" s="1"/>
  <c r="D41" i="15"/>
  <c r="J42" i="15"/>
  <c r="R1778" i="12"/>
  <c r="E34" i="15" s="1"/>
  <c r="D34" i="15"/>
  <c r="R1786" i="12"/>
  <c r="E42" i="15" s="1"/>
  <c r="D42" i="15"/>
  <c r="J23" i="15"/>
  <c r="R1572" i="12"/>
  <c r="I34" i="15" s="1"/>
  <c r="R1787" i="12"/>
  <c r="E43" i="15" s="1"/>
  <c r="D43" i="15"/>
  <c r="R1263" i="12"/>
  <c r="K34" i="15" s="1"/>
  <c r="R1779" i="12"/>
  <c r="E35" i="15" s="1"/>
  <c r="D35" i="15"/>
  <c r="T442" i="12"/>
  <c r="T443" i="12"/>
  <c r="Q128" i="11"/>
  <c r="R63" i="16" s="1"/>
  <c r="I128" i="11"/>
  <c r="I344" i="11" s="1"/>
  <c r="U128" i="11"/>
  <c r="T128" i="11"/>
  <c r="T582" i="11" s="1"/>
  <c r="B128" i="11"/>
  <c r="C63" i="16" s="1"/>
  <c r="M128" i="11"/>
  <c r="P128" i="11"/>
  <c r="P344" i="11" s="1"/>
  <c r="S128" i="11"/>
  <c r="S582" i="11" s="1"/>
  <c r="S604" i="11" s="1"/>
  <c r="J128" i="11"/>
  <c r="G128" i="11"/>
  <c r="G582" i="11" s="1"/>
  <c r="G604" i="11" s="1"/>
  <c r="H128" i="11"/>
  <c r="H560" i="11" s="1"/>
  <c r="E128" i="11"/>
  <c r="E560" i="11" s="1"/>
  <c r="C128" i="11"/>
  <c r="C344" i="11" s="1"/>
  <c r="K128" i="11"/>
  <c r="R128" i="11"/>
  <c r="R344" i="11" s="1"/>
  <c r="D128" i="11"/>
  <c r="E63" i="16" s="1"/>
  <c r="L128" i="11"/>
  <c r="F122" i="11"/>
  <c r="F431" i="11" s="1"/>
  <c r="F454" i="11" s="1"/>
  <c r="O154" i="11"/>
  <c r="O178" i="11" s="1"/>
  <c r="O274" i="11" s="1"/>
  <c r="O296" i="11" s="1"/>
  <c r="O156" i="11"/>
  <c r="O180" i="11" s="1"/>
  <c r="O276" i="11" s="1"/>
  <c r="O298" i="11" s="1"/>
  <c r="D7" i="15"/>
  <c r="D156" i="11"/>
  <c r="D180" i="11" s="1"/>
  <c r="D276" i="11" s="1"/>
  <c r="D298" i="11" s="1"/>
  <c r="D154" i="11"/>
  <c r="D178" i="11" s="1"/>
  <c r="D274" i="11" s="1"/>
  <c r="D296" i="11" s="1"/>
  <c r="J122" i="11"/>
  <c r="K57" i="16" s="1"/>
  <c r="I384" i="11"/>
  <c r="I406" i="11" s="1"/>
  <c r="D122" i="11"/>
  <c r="E57" i="16" s="1"/>
  <c r="N122" i="11"/>
  <c r="O57" i="16" s="1"/>
  <c r="S122" i="11"/>
  <c r="T57" i="16" s="1"/>
  <c r="K122" i="11"/>
  <c r="L57" i="16" s="1"/>
  <c r="O122" i="11"/>
  <c r="O554" i="11" s="1"/>
  <c r="H122" i="11"/>
  <c r="I57" i="16" s="1"/>
  <c r="C122" i="11"/>
  <c r="B154" i="11"/>
  <c r="B178" i="11" s="1"/>
  <c r="B274" i="11" s="1"/>
  <c r="B296" i="11" s="1"/>
  <c r="B156" i="11"/>
  <c r="B180" i="11" s="1"/>
  <c r="B276" i="11" s="1"/>
  <c r="B298" i="11" s="1"/>
  <c r="R122" i="11"/>
  <c r="S57" i="16" s="1"/>
  <c r="B122" i="11"/>
  <c r="B338" i="11" s="1"/>
  <c r="U122" i="11"/>
  <c r="V57" i="16" s="1"/>
  <c r="E122" i="11"/>
  <c r="F57" i="16" s="1"/>
  <c r="M122" i="11"/>
  <c r="N57" i="16" s="1"/>
  <c r="P122" i="11"/>
  <c r="Q57" i="16" s="1"/>
  <c r="AD53" i="15"/>
  <c r="AD25" i="15"/>
  <c r="I338" i="11"/>
  <c r="X38" i="11"/>
  <c r="Z38" i="11" s="1"/>
  <c r="D39" i="15"/>
  <c r="T122" i="11"/>
  <c r="U57" i="16" s="1"/>
  <c r="X45" i="11"/>
  <c r="T145" i="11" s="1"/>
  <c r="T169" i="11" s="1"/>
  <c r="G139" i="11"/>
  <c r="G163" i="11" s="1"/>
  <c r="G259" i="11" s="1"/>
  <c r="G281" i="11" s="1"/>
  <c r="I156" i="11"/>
  <c r="I180" i="11" s="1"/>
  <c r="I276" i="11" s="1"/>
  <c r="I298" i="11" s="1"/>
  <c r="E4" i="15"/>
  <c r="X40" i="11"/>
  <c r="D140" i="11" s="1"/>
  <c r="D164" i="11" s="1"/>
  <c r="C139" i="11"/>
  <c r="C163" i="11" s="1"/>
  <c r="C259" i="11" s="1"/>
  <c r="C281" i="11" s="1"/>
  <c r="G122" i="11"/>
  <c r="G554" i="11" s="1"/>
  <c r="L122" i="11"/>
  <c r="M57" i="16" s="1"/>
  <c r="L154" i="11"/>
  <c r="L178" i="11" s="1"/>
  <c r="L274" i="11" s="1"/>
  <c r="L296" i="11" s="1"/>
  <c r="Q122" i="11"/>
  <c r="R57" i="16" s="1"/>
  <c r="D36" i="15"/>
  <c r="D4" i="15"/>
  <c r="L156" i="11"/>
  <c r="L180" i="11" s="1"/>
  <c r="K134" i="11"/>
  <c r="E134" i="11"/>
  <c r="E443" i="11" s="1"/>
  <c r="T134" i="11"/>
  <c r="T350" i="11" s="1"/>
  <c r="R134" i="11"/>
  <c r="J134" i="11"/>
  <c r="H125" i="11"/>
  <c r="I60" i="16" s="1"/>
  <c r="P134" i="11"/>
  <c r="P350" i="11" s="1"/>
  <c r="G134" i="11"/>
  <c r="G443" i="11" s="1"/>
  <c r="S134" i="11"/>
  <c r="S443" i="11" s="1"/>
  <c r="S466" i="11" s="1"/>
  <c r="C134" i="11"/>
  <c r="C443" i="11" s="1"/>
  <c r="D134" i="11"/>
  <c r="E69" i="16" s="1"/>
  <c r="O566" i="11"/>
  <c r="F134" i="11"/>
  <c r="G69" i="16" s="1"/>
  <c r="M134" i="11"/>
  <c r="Q125" i="11"/>
  <c r="N134" i="11"/>
  <c r="N443" i="11" s="1"/>
  <c r="N466" i="11" s="1"/>
  <c r="H134" i="11"/>
  <c r="I69" i="16" s="1"/>
  <c r="Q134" i="11"/>
  <c r="R125" i="11"/>
  <c r="S60" i="16" s="1"/>
  <c r="M116" i="11"/>
  <c r="N51" i="16" s="1"/>
  <c r="C125" i="11"/>
  <c r="D60" i="16" s="1"/>
  <c r="N116" i="11"/>
  <c r="O51" i="16" s="1"/>
  <c r="N125" i="11"/>
  <c r="L125" i="11"/>
  <c r="L434" i="11" s="1"/>
  <c r="B125" i="11"/>
  <c r="C60" i="16" s="1"/>
  <c r="G125" i="11"/>
  <c r="H60" i="16" s="1"/>
  <c r="L134" i="11"/>
  <c r="U134" i="11"/>
  <c r="U443" i="11" s="1"/>
  <c r="I134" i="11"/>
  <c r="F125" i="11"/>
  <c r="G60" i="16" s="1"/>
  <c r="B134" i="11"/>
  <c r="B443" i="11" s="1"/>
  <c r="B466" i="11" s="1"/>
  <c r="J125" i="11"/>
  <c r="G116" i="11"/>
  <c r="H51" i="16" s="1"/>
  <c r="R116" i="11"/>
  <c r="S51" i="16" s="1"/>
  <c r="D116" i="11"/>
  <c r="D425" i="11" s="1"/>
  <c r="D448" i="11" s="1"/>
  <c r="B116" i="11"/>
  <c r="C51" i="16" s="1"/>
  <c r="U116" i="11"/>
  <c r="V51" i="16" s="1"/>
  <c r="S116" i="11"/>
  <c r="T51" i="16" s="1"/>
  <c r="L116" i="11"/>
  <c r="M51" i="16" s="1"/>
  <c r="I116" i="11"/>
  <c r="I332" i="11" s="1"/>
  <c r="I355" i="11" s="1"/>
  <c r="D46" i="15"/>
  <c r="U125" i="11"/>
  <c r="D125" i="11"/>
  <c r="E60" i="16" s="1"/>
  <c r="S125" i="11"/>
  <c r="I125" i="11"/>
  <c r="J60" i="16" s="1"/>
  <c r="K125" i="11"/>
  <c r="H116" i="11"/>
  <c r="I51" i="16" s="1"/>
  <c r="O116" i="11"/>
  <c r="P51" i="16" s="1"/>
  <c r="J116" i="11"/>
  <c r="K51" i="16" s="1"/>
  <c r="F116" i="11"/>
  <c r="G51" i="16" s="1"/>
  <c r="S156" i="11"/>
  <c r="S180" i="11" s="1"/>
  <c r="S276" i="11" s="1"/>
  <c r="S298" i="11" s="1"/>
  <c r="U154" i="11"/>
  <c r="U178" i="11" s="1"/>
  <c r="U274" i="11" s="1"/>
  <c r="U296" i="11" s="1"/>
  <c r="C187" i="11"/>
  <c r="C212" i="11" s="1"/>
  <c r="C234" i="11" s="1"/>
  <c r="U156" i="11"/>
  <c r="U180" i="11" s="1"/>
  <c r="U276" i="11" s="1"/>
  <c r="U298" i="11" s="1"/>
  <c r="T116" i="11"/>
  <c r="U51" i="16" s="1"/>
  <c r="X57" i="11"/>
  <c r="U157" i="11" s="1"/>
  <c r="U181" i="11" s="1"/>
  <c r="U277" i="11" s="1"/>
  <c r="U299" i="11" s="1"/>
  <c r="S154" i="11"/>
  <c r="S178" i="11" s="1"/>
  <c r="S274" i="11" s="1"/>
  <c r="S296" i="11" s="1"/>
  <c r="P116" i="11"/>
  <c r="Q51" i="16" s="1"/>
  <c r="M125" i="11"/>
  <c r="K116" i="11"/>
  <c r="L51" i="16" s="1"/>
  <c r="T125" i="11"/>
  <c r="U60" i="16" s="1"/>
  <c r="E116" i="11"/>
  <c r="F51" i="16" s="1"/>
  <c r="E125" i="11"/>
  <c r="F60" i="16" s="1"/>
  <c r="P125" i="11"/>
  <c r="Q60" i="16" s="1"/>
  <c r="H115" i="11"/>
  <c r="I50" i="16" s="1"/>
  <c r="J115" i="11"/>
  <c r="K50" i="16" s="1"/>
  <c r="Q116" i="11"/>
  <c r="R51" i="16" s="1"/>
  <c r="S115" i="11"/>
  <c r="T50" i="16" s="1"/>
  <c r="Q132" i="11"/>
  <c r="D139" i="11"/>
  <c r="D163" i="11" s="1"/>
  <c r="U120" i="11"/>
  <c r="V55" i="16" s="1"/>
  <c r="K120" i="11"/>
  <c r="L55" i="16" s="1"/>
  <c r="G120" i="11"/>
  <c r="G429" i="11" s="1"/>
  <c r="B139" i="11"/>
  <c r="B163" i="11" s="1"/>
  <c r="T121" i="11"/>
  <c r="T553" i="11" s="1"/>
  <c r="U115" i="11"/>
  <c r="V50" i="16" s="1"/>
  <c r="S132" i="11"/>
  <c r="S441" i="11" s="1"/>
  <c r="R132" i="11"/>
  <c r="D115" i="11"/>
  <c r="E50" i="16" s="1"/>
  <c r="T132" i="11"/>
  <c r="O139" i="11"/>
  <c r="O163" i="11" s="1"/>
  <c r="O259" i="11" s="1"/>
  <c r="O281" i="11" s="1"/>
  <c r="I118" i="11"/>
  <c r="J53" i="16" s="1"/>
  <c r="F115" i="11"/>
  <c r="G50" i="16" s="1"/>
  <c r="O132" i="11"/>
  <c r="P67" i="16" s="1"/>
  <c r="O115" i="11"/>
  <c r="P50" i="16" s="1"/>
  <c r="L115" i="11"/>
  <c r="M50" i="16" s="1"/>
  <c r="C154" i="11"/>
  <c r="C178" i="11" s="1"/>
  <c r="L132" i="11"/>
  <c r="P115" i="11"/>
  <c r="Q50" i="16" s="1"/>
  <c r="M132" i="11"/>
  <c r="N132" i="11"/>
  <c r="N348" i="11" s="1"/>
  <c r="E132" i="11"/>
  <c r="F67" i="16" s="1"/>
  <c r="C132" i="11"/>
  <c r="C348" i="11" s="1"/>
  <c r="R139" i="11"/>
  <c r="R163" i="11" s="1"/>
  <c r="N139" i="11"/>
  <c r="N163" i="11" s="1"/>
  <c r="S139" i="11"/>
  <c r="S163" i="11" s="1"/>
  <c r="I132" i="11"/>
  <c r="E115" i="11"/>
  <c r="E331" i="11" s="1"/>
  <c r="U139" i="11"/>
  <c r="U163" i="11" s="1"/>
  <c r="T115" i="11"/>
  <c r="U50" i="16" s="1"/>
  <c r="D132" i="11"/>
  <c r="G132" i="11"/>
  <c r="H67" i="16" s="1"/>
  <c r="AB39" i="11"/>
  <c r="C700" i="11"/>
  <c r="Q139" i="11"/>
  <c r="Q163" i="11" s="1"/>
  <c r="Q259" i="11" s="1"/>
  <c r="Q281" i="11" s="1"/>
  <c r="C3" i="16"/>
  <c r="E3" i="11" s="1"/>
  <c r="G1" i="11" s="1"/>
  <c r="P132" i="11"/>
  <c r="P564" i="11" s="1"/>
  <c r="B132" i="11"/>
  <c r="C67" i="16" s="1"/>
  <c r="G115" i="11"/>
  <c r="H50" i="16" s="1"/>
  <c r="J132" i="11"/>
  <c r="H132" i="11"/>
  <c r="I67" i="16" s="1"/>
  <c r="M115" i="11"/>
  <c r="N50" i="16" s="1"/>
  <c r="C121" i="11"/>
  <c r="D56" i="16" s="1"/>
  <c r="Q115" i="11"/>
  <c r="R50" i="16" s="1"/>
  <c r="P139" i="11"/>
  <c r="P163" i="11" s="1"/>
  <c r="P259" i="11" s="1"/>
  <c r="P281" i="11" s="1"/>
  <c r="L139" i="11"/>
  <c r="L163" i="11" s="1"/>
  <c r="L259" i="11" s="1"/>
  <c r="L281" i="11" s="1"/>
  <c r="I139" i="11"/>
  <c r="I163" i="11" s="1"/>
  <c r="U132" i="11"/>
  <c r="B115" i="11"/>
  <c r="B424" i="11" s="1"/>
  <c r="R115" i="11"/>
  <c r="S50" i="16" s="1"/>
  <c r="Z39" i="11"/>
  <c r="M139" i="11"/>
  <c r="M163" i="11" s="1"/>
  <c r="C156" i="11"/>
  <c r="C180" i="11" s="1"/>
  <c r="K115" i="11"/>
  <c r="L50" i="16" s="1"/>
  <c r="K132" i="11"/>
  <c r="I115" i="11"/>
  <c r="I569" i="11" s="1"/>
  <c r="I591" i="11" s="1"/>
  <c r="C115" i="11"/>
  <c r="C569" i="11" s="1"/>
  <c r="C591" i="11" s="1"/>
  <c r="N118" i="11"/>
  <c r="O53" i="16" s="1"/>
  <c r="H118" i="11"/>
  <c r="H334" i="11" s="1"/>
  <c r="P118" i="11"/>
  <c r="Q53" i="16" s="1"/>
  <c r="C334" i="11"/>
  <c r="O118" i="11"/>
  <c r="P53" i="16" s="1"/>
  <c r="C427" i="11"/>
  <c r="C450" i="11" s="1"/>
  <c r="R118" i="11"/>
  <c r="S53" i="16" s="1"/>
  <c r="S118" i="11"/>
  <c r="T53" i="16" s="1"/>
  <c r="D118" i="11"/>
  <c r="E53" i="16" s="1"/>
  <c r="B118" i="11"/>
  <c r="B572" i="11" s="1"/>
  <c r="B594" i="11" s="1"/>
  <c r="T118" i="11"/>
  <c r="U53" i="16" s="1"/>
  <c r="M118" i="11"/>
  <c r="N53" i="16" s="1"/>
  <c r="U118" i="11"/>
  <c r="H119" i="11"/>
  <c r="I54" i="16" s="1"/>
  <c r="L118" i="11"/>
  <c r="M53" i="16" s="1"/>
  <c r="Q118" i="11"/>
  <c r="R53" i="16" s="1"/>
  <c r="E120" i="11"/>
  <c r="F55" i="16" s="1"/>
  <c r="E118" i="11"/>
  <c r="E427" i="11" s="1"/>
  <c r="G118" i="11"/>
  <c r="H53" i="16" s="1"/>
  <c r="K118" i="11"/>
  <c r="L53" i="16" s="1"/>
  <c r="G156" i="11"/>
  <c r="G180" i="11" s="1"/>
  <c r="G276" i="11" s="1"/>
  <c r="G298" i="11" s="1"/>
  <c r="S119" i="11"/>
  <c r="T54" i="16" s="1"/>
  <c r="U119" i="11"/>
  <c r="V54" i="16" s="1"/>
  <c r="U117" i="11"/>
  <c r="V52" i="16" s="1"/>
  <c r="J117" i="11"/>
  <c r="K52" i="16" s="1"/>
  <c r="K117" i="11"/>
  <c r="L52" i="16" s="1"/>
  <c r="R119" i="11"/>
  <c r="S54" i="16" s="1"/>
  <c r="B117" i="11"/>
  <c r="C52" i="16" s="1"/>
  <c r="N117" i="11"/>
  <c r="O52" i="16" s="1"/>
  <c r="Q117" i="11"/>
  <c r="R52" i="16" s="1"/>
  <c r="D119" i="11"/>
  <c r="E54" i="16" s="1"/>
  <c r="T117" i="11"/>
  <c r="E1777" i="12"/>
  <c r="E33" i="15" s="1"/>
  <c r="D33" i="15"/>
  <c r="M119" i="11"/>
  <c r="N54" i="16" s="1"/>
  <c r="L117" i="11"/>
  <c r="M52" i="16" s="1"/>
  <c r="C117" i="11"/>
  <c r="D52" i="16" s="1"/>
  <c r="K119" i="11"/>
  <c r="L54" i="16" s="1"/>
  <c r="F564" i="11"/>
  <c r="E119" i="11"/>
  <c r="F54" i="16" s="1"/>
  <c r="J119" i="11"/>
  <c r="K54" i="16" s="1"/>
  <c r="O119" i="11"/>
  <c r="P54" i="16" s="1"/>
  <c r="G117" i="11"/>
  <c r="H52" i="16" s="1"/>
  <c r="I119" i="11"/>
  <c r="I551" i="11" s="1"/>
  <c r="C119" i="11"/>
  <c r="D54" i="16" s="1"/>
  <c r="E117" i="11"/>
  <c r="F52" i="16" s="1"/>
  <c r="S117" i="11"/>
  <c r="I117" i="11"/>
  <c r="I571" i="11" s="1"/>
  <c r="I593" i="11" s="1"/>
  <c r="T119" i="11"/>
  <c r="U54" i="16" s="1"/>
  <c r="N119" i="11"/>
  <c r="O54" i="16" s="1"/>
  <c r="D24" i="15"/>
  <c r="F119" i="11"/>
  <c r="F428" i="11" s="1"/>
  <c r="L119" i="11"/>
  <c r="M54" i="16" s="1"/>
  <c r="M117" i="11"/>
  <c r="N52" i="16" s="1"/>
  <c r="E1769" i="12"/>
  <c r="E25" i="15" s="1"/>
  <c r="D25" i="15"/>
  <c r="H426" i="11"/>
  <c r="H449" i="11" s="1"/>
  <c r="P119" i="11"/>
  <c r="Q54" i="16" s="1"/>
  <c r="D117" i="11"/>
  <c r="D426" i="11" s="1"/>
  <c r="J154" i="11"/>
  <c r="J178" i="11" s="1"/>
  <c r="J274" i="11" s="1"/>
  <c r="J296" i="11" s="1"/>
  <c r="F117" i="11"/>
  <c r="G52" i="16" s="1"/>
  <c r="T120" i="11"/>
  <c r="K139" i="11"/>
  <c r="K163" i="11" s="1"/>
  <c r="K259" i="11" s="1"/>
  <c r="K281" i="11" s="1"/>
  <c r="G154" i="11"/>
  <c r="G178" i="11" s="1"/>
  <c r="G274" i="11" s="1"/>
  <c r="G296" i="11" s="1"/>
  <c r="I120" i="11"/>
  <c r="I429" i="11" s="1"/>
  <c r="I452" i="11" s="1"/>
  <c r="O120" i="11"/>
  <c r="P55" i="16" s="1"/>
  <c r="J120" i="11"/>
  <c r="K55" i="16" s="1"/>
  <c r="M120" i="11"/>
  <c r="N55" i="16" s="1"/>
  <c r="P120" i="11"/>
  <c r="Q55" i="16" s="1"/>
  <c r="U428" i="11"/>
  <c r="N120" i="11"/>
  <c r="O55" i="16" s="1"/>
  <c r="O117" i="11"/>
  <c r="P52" i="16" s="1"/>
  <c r="P117" i="11"/>
  <c r="Q52" i="16" s="1"/>
  <c r="K154" i="11"/>
  <c r="K178" i="11" s="1"/>
  <c r="K274" i="11" s="1"/>
  <c r="K296" i="11" s="1"/>
  <c r="R120" i="11"/>
  <c r="R336" i="11" s="1"/>
  <c r="K156" i="11"/>
  <c r="K180" i="11" s="1"/>
  <c r="H120" i="11"/>
  <c r="I55" i="16" s="1"/>
  <c r="C120" i="11"/>
  <c r="C429" i="11" s="1"/>
  <c r="C452" i="11" s="1"/>
  <c r="R117" i="11"/>
  <c r="S52" i="16" s="1"/>
  <c r="F120" i="11"/>
  <c r="G55" i="16" s="1"/>
  <c r="L120" i="11"/>
  <c r="M55" i="16" s="1"/>
  <c r="J118" i="11"/>
  <c r="K53" i="16" s="1"/>
  <c r="F118" i="11"/>
  <c r="F334" i="11" s="1"/>
  <c r="G700" i="11"/>
  <c r="F348" i="11"/>
  <c r="F586" i="11"/>
  <c r="F608" i="11" s="1"/>
  <c r="X43" i="11"/>
  <c r="U143" i="11" s="1"/>
  <c r="U167" i="11" s="1"/>
  <c r="F121" i="11"/>
  <c r="F337" i="11" s="1"/>
  <c r="S121" i="11"/>
  <c r="T56" i="16" s="1"/>
  <c r="U121" i="11"/>
  <c r="K121" i="11"/>
  <c r="N121" i="11"/>
  <c r="R121" i="11"/>
  <c r="R337" i="11" s="1"/>
  <c r="L121" i="11"/>
  <c r="L553" i="11" s="1"/>
  <c r="J121" i="11"/>
  <c r="K56" i="16" s="1"/>
  <c r="P121" i="11"/>
  <c r="P553" i="11" s="1"/>
  <c r="D121" i="11"/>
  <c r="E56" i="16" s="1"/>
  <c r="E121" i="11"/>
  <c r="F56" i="16" s="1"/>
  <c r="Q121" i="11"/>
  <c r="H156" i="11"/>
  <c r="H180" i="11" s="1"/>
  <c r="H154" i="11"/>
  <c r="H178" i="11" s="1"/>
  <c r="H274" i="11" s="1"/>
  <c r="H296" i="11" s="1"/>
  <c r="H121" i="11"/>
  <c r="H337" i="11" s="1"/>
  <c r="M121" i="11"/>
  <c r="I121" i="11"/>
  <c r="I430" i="11" s="1"/>
  <c r="I453" i="11" s="1"/>
  <c r="O121" i="11"/>
  <c r="B121" i="11"/>
  <c r="H139" i="11"/>
  <c r="H163" i="11" s="1"/>
  <c r="H259" i="11" s="1"/>
  <c r="H281" i="11" s="1"/>
  <c r="N124" i="11"/>
  <c r="E154" i="11"/>
  <c r="E178" i="11" s="1"/>
  <c r="E274" i="11" s="1"/>
  <c r="E296" i="11" s="1"/>
  <c r="E124" i="11"/>
  <c r="F59" i="16" s="1"/>
  <c r="R124" i="11"/>
  <c r="S59" i="16" s="1"/>
  <c r="H700" i="11"/>
  <c r="K124" i="11"/>
  <c r="X44" i="11"/>
  <c r="M144" i="11" s="1"/>
  <c r="M168" i="11" s="1"/>
  <c r="J124" i="11"/>
  <c r="Q120" i="11"/>
  <c r="B120" i="11"/>
  <c r="S120" i="11"/>
  <c r="B119" i="11"/>
  <c r="B573" i="11" s="1"/>
  <c r="B595" i="11" s="1"/>
  <c r="Q119" i="11"/>
  <c r="R54" i="16" s="1"/>
  <c r="X42" i="11"/>
  <c r="I142" i="11" s="1"/>
  <c r="I166" i="11" s="1"/>
  <c r="I262" i="11" s="1"/>
  <c r="I284" i="11" s="1"/>
  <c r="F700" i="11"/>
  <c r="G553" i="11"/>
  <c r="F154" i="11"/>
  <c r="F178" i="11" s="1"/>
  <c r="B124" i="11"/>
  <c r="C59" i="16" s="1"/>
  <c r="T124" i="11"/>
  <c r="U59" i="16" s="1"/>
  <c r="M124" i="11"/>
  <c r="G124" i="11"/>
  <c r="H59" i="16" s="1"/>
  <c r="Q124" i="11"/>
  <c r="I124" i="11"/>
  <c r="J59" i="16" s="1"/>
  <c r="S124" i="11"/>
  <c r="F124" i="11"/>
  <c r="G59" i="16" s="1"/>
  <c r="O124" i="11"/>
  <c r="P124" i="11"/>
  <c r="Q59" i="16" s="1"/>
  <c r="C124" i="11"/>
  <c r="D59" i="16" s="1"/>
  <c r="L124" i="11"/>
  <c r="U124" i="11"/>
  <c r="H124" i="11"/>
  <c r="I59" i="16" s="1"/>
  <c r="G428" i="11"/>
  <c r="G451" i="11" s="1"/>
  <c r="D429" i="11"/>
  <c r="D452" i="11" s="1"/>
  <c r="F156" i="11"/>
  <c r="F180" i="11" s="1"/>
  <c r="F139" i="11"/>
  <c r="F163" i="11" s="1"/>
  <c r="G575" i="11"/>
  <c r="G597" i="11" s="1"/>
  <c r="D336" i="11"/>
  <c r="G337" i="11"/>
  <c r="G430" i="11"/>
  <c r="G453" i="11" s="1"/>
  <c r="Z497" i="11"/>
  <c r="AA497" i="11" s="1"/>
  <c r="E123" i="11"/>
  <c r="F58" i="16" s="1"/>
  <c r="L123" i="11"/>
  <c r="M123" i="11"/>
  <c r="H123" i="11"/>
  <c r="I58" i="16" s="1"/>
  <c r="T123" i="11"/>
  <c r="U58" i="16" s="1"/>
  <c r="U123" i="11"/>
  <c r="Q123" i="11"/>
  <c r="B123" i="11"/>
  <c r="C58" i="16" s="1"/>
  <c r="P123" i="11"/>
  <c r="Q58" i="16" s="1"/>
  <c r="G123" i="11"/>
  <c r="H58" i="16" s="1"/>
  <c r="N123" i="11"/>
  <c r="C123" i="11"/>
  <c r="D58" i="16" s="1"/>
  <c r="F123" i="11"/>
  <c r="G58" i="16" s="1"/>
  <c r="O123" i="11"/>
  <c r="S123" i="11"/>
  <c r="K123" i="11"/>
  <c r="I123" i="11"/>
  <c r="J58" i="16" s="1"/>
  <c r="R123" i="11"/>
  <c r="S58" i="16" s="1"/>
  <c r="D123" i="11"/>
  <c r="E58" i="16" s="1"/>
  <c r="J139" i="11"/>
  <c r="J163" i="11" s="1"/>
  <c r="E156" i="11"/>
  <c r="E180" i="11" s="1"/>
  <c r="E700" i="11"/>
  <c r="X41" i="11"/>
  <c r="F141" i="11" s="1"/>
  <c r="F165" i="11" s="1"/>
  <c r="J156" i="11"/>
  <c r="J180" i="11" s="1"/>
  <c r="G434" i="11"/>
  <c r="G457" i="11" s="1"/>
  <c r="E139" i="11"/>
  <c r="E163" i="11" s="1"/>
  <c r="E259" i="11" s="1"/>
  <c r="E281" i="11" s="1"/>
  <c r="J123" i="11"/>
  <c r="L429" i="11"/>
  <c r="L452" i="11" s="1"/>
  <c r="W424" i="11"/>
  <c r="W430" i="11"/>
  <c r="AD20" i="15"/>
  <c r="J19" i="15"/>
  <c r="H443" i="11"/>
  <c r="H466" i="11" s="1"/>
  <c r="F443" i="11"/>
  <c r="R1282" i="12"/>
  <c r="K53" i="15" s="1"/>
  <c r="R1591" i="12"/>
  <c r="I53" i="15" s="1"/>
  <c r="I7" i="15"/>
  <c r="W427" i="11"/>
  <c r="J52" i="15"/>
  <c r="AD52" i="15"/>
  <c r="R1281" i="12"/>
  <c r="K52" i="15" s="1"/>
  <c r="J27" i="15"/>
  <c r="R1590" i="12"/>
  <c r="I52" i="15"/>
  <c r="J28" i="15"/>
  <c r="R456" i="12"/>
  <c r="R457" i="12"/>
  <c r="J39" i="15"/>
  <c r="J13" i="15"/>
  <c r="R1570" i="12"/>
  <c r="I32" i="15" s="1"/>
  <c r="AD44" i="15"/>
  <c r="AD33" i="15"/>
  <c r="J33" i="15"/>
  <c r="AD22" i="15"/>
  <c r="J22" i="15"/>
  <c r="AD29" i="15"/>
  <c r="J29" i="15"/>
  <c r="AD31" i="15"/>
  <c r="J31" i="15"/>
  <c r="AD32" i="15"/>
  <c r="J32" i="15"/>
  <c r="R1563" i="12"/>
  <c r="I25" i="15" s="1"/>
  <c r="AD41" i="15"/>
  <c r="J41" i="15"/>
  <c r="AD46" i="15"/>
  <c r="J46" i="15"/>
  <c r="R1558" i="12"/>
  <c r="I20" i="15" s="1"/>
  <c r="R1579" i="12"/>
  <c r="I41" i="15" s="1"/>
  <c r="R1584" i="12"/>
  <c r="I46" i="15" s="1"/>
  <c r="AD21" i="15"/>
  <c r="J21" i="15"/>
  <c r="R1560" i="12"/>
  <c r="I22" i="15" s="1"/>
  <c r="AD26" i="15"/>
  <c r="J26" i="15"/>
  <c r="R1567" i="12"/>
  <c r="I29" i="15" s="1"/>
  <c r="AD30" i="15"/>
  <c r="J30" i="15"/>
  <c r="R1569" i="12"/>
  <c r="I31" i="15" s="1"/>
  <c r="J51" i="15"/>
  <c r="AD51" i="15"/>
  <c r="R1571" i="12"/>
  <c r="I33" i="15" s="1"/>
  <c r="R1559" i="12"/>
  <c r="I21" i="15" s="1"/>
  <c r="R1564" i="12"/>
  <c r="I26" i="15" s="1"/>
  <c r="R1589" i="12"/>
  <c r="I51" i="15" s="1"/>
  <c r="AD40" i="15"/>
  <c r="J40" i="15"/>
  <c r="AD43" i="15"/>
  <c r="J43" i="15"/>
  <c r="R1582" i="12"/>
  <c r="I44" i="15" s="1"/>
  <c r="R1568" i="12"/>
  <c r="I30" i="15" s="1"/>
  <c r="R1280" i="12"/>
  <c r="K51" i="15" s="1"/>
  <c r="J7" i="15"/>
  <c r="R1578" i="12"/>
  <c r="I40" i="15" s="1"/>
  <c r="R1581" i="12"/>
  <c r="I43" i="15" s="1"/>
  <c r="J36" i="15"/>
  <c r="F562" i="11"/>
  <c r="F346" i="11"/>
  <c r="F584" i="11"/>
  <c r="F606" i="11" s="1"/>
  <c r="K7" i="15"/>
  <c r="K4" i="15"/>
  <c r="R1270" i="12"/>
  <c r="K41" i="15" s="1"/>
  <c r="R1259" i="12"/>
  <c r="K30" i="15" s="1"/>
  <c r="R1255" i="12"/>
  <c r="K26" i="15" s="1"/>
  <c r="R1269" i="12"/>
  <c r="K40" i="15" s="1"/>
  <c r="R1272" i="12"/>
  <c r="K43" i="15" s="1"/>
  <c r="R1261" i="12"/>
  <c r="K32" i="15" s="1"/>
  <c r="R1275" i="12"/>
  <c r="K46" i="15" s="1"/>
  <c r="R1254" i="12"/>
  <c r="K25" i="15" s="1"/>
  <c r="R1262" i="12"/>
  <c r="K33" i="15" s="1"/>
  <c r="R1273" i="12"/>
  <c r="K44" i="15" s="1"/>
  <c r="R1250" i="12"/>
  <c r="K21" i="15" s="1"/>
  <c r="R1251" i="12"/>
  <c r="K22" i="15" s="1"/>
  <c r="R1258" i="12"/>
  <c r="K29" i="15" s="1"/>
  <c r="R1260" i="12"/>
  <c r="K31" i="15" s="1"/>
  <c r="R1249" i="12"/>
  <c r="K20" i="15" s="1"/>
  <c r="AE51" i="11"/>
  <c r="T428" i="12"/>
  <c r="T437" i="12"/>
  <c r="AE50" i="11"/>
  <c r="AE49" i="11"/>
  <c r="T425" i="12"/>
  <c r="T526" i="12" s="1"/>
  <c r="T527" i="12" s="1"/>
  <c r="T427" i="12"/>
  <c r="AE57" i="11"/>
  <c r="U456" i="12"/>
  <c r="B1574" i="12"/>
  <c r="I36" i="15" s="1"/>
  <c r="B1265" i="12"/>
  <c r="K36" i="15" s="1"/>
  <c r="AE53" i="11"/>
  <c r="AE55" i="11"/>
  <c r="AE56" i="11"/>
  <c r="AE52" i="11"/>
  <c r="AE54" i="11"/>
  <c r="AE48" i="11"/>
  <c r="AE47" i="11"/>
  <c r="D578" i="11"/>
  <c r="D600" i="11" s="1"/>
  <c r="AE46" i="11"/>
  <c r="J18" i="15"/>
  <c r="AE45" i="11"/>
  <c r="I9" i="15"/>
  <c r="W431" i="11"/>
  <c r="L514" i="11"/>
  <c r="G515" i="11"/>
  <c r="C517" i="11"/>
  <c r="J515" i="11"/>
  <c r="G517" i="11"/>
  <c r="F517" i="11"/>
  <c r="N517" i="11"/>
  <c r="L517" i="11"/>
  <c r="O517" i="11"/>
  <c r="M517" i="11"/>
  <c r="X495" i="11" s="1"/>
  <c r="E517" i="11"/>
  <c r="D514" i="11"/>
  <c r="J517" i="11"/>
  <c r="I517" i="11"/>
  <c r="L515" i="11"/>
  <c r="I519" i="11"/>
  <c r="F516" i="11"/>
  <c r="D519" i="11"/>
  <c r="C519" i="11"/>
  <c r="Y497" i="11"/>
  <c r="J519" i="11"/>
  <c r="K517" i="11"/>
  <c r="E519" i="11"/>
  <c r="N519" i="11"/>
  <c r="F519" i="11"/>
  <c r="O519" i="11"/>
  <c r="I520" i="11"/>
  <c r="H519" i="11"/>
  <c r="Z495" i="11"/>
  <c r="AA495" i="11" s="1"/>
  <c r="K519" i="11"/>
  <c r="M519" i="11"/>
  <c r="X497" i="11" s="1"/>
  <c r="H517" i="11"/>
  <c r="Y495" i="11"/>
  <c r="F514" i="11"/>
  <c r="C515" i="11"/>
  <c r="H515" i="11"/>
  <c r="E515" i="11"/>
  <c r="G514" i="11"/>
  <c r="O520" i="11"/>
  <c r="K514" i="11"/>
  <c r="C514" i="11"/>
  <c r="I515" i="11"/>
  <c r="Z496" i="11"/>
  <c r="AA496" i="11" s="1"/>
  <c r="Z492" i="11"/>
  <c r="AA492" i="11" s="1"/>
  <c r="M514" i="11"/>
  <c r="X492" i="11" s="1"/>
  <c r="F515" i="11"/>
  <c r="M516" i="11"/>
  <c r="X494" i="11" s="1"/>
  <c r="E514" i="11"/>
  <c r="O514" i="11"/>
  <c r="H514" i="11"/>
  <c r="J514" i="11"/>
  <c r="Z493" i="11"/>
  <c r="AA493" i="11" s="1"/>
  <c r="N515" i="11"/>
  <c r="W428" i="11"/>
  <c r="O515" i="11"/>
  <c r="C520" i="11"/>
  <c r="Y492" i="11"/>
  <c r="M518" i="11"/>
  <c r="X496" i="11" s="1"/>
  <c r="I514" i="11"/>
  <c r="D515" i="11"/>
  <c r="K515" i="11"/>
  <c r="Y493" i="11"/>
  <c r="G519" i="11"/>
  <c r="W429" i="11"/>
  <c r="Z494" i="11"/>
  <c r="AA494" i="11" s="1"/>
  <c r="L516" i="11"/>
  <c r="J516" i="11"/>
  <c r="C516" i="11"/>
  <c r="G516" i="11"/>
  <c r="D516" i="11"/>
  <c r="N516" i="11"/>
  <c r="B1557" i="12"/>
  <c r="I19" i="15" s="1"/>
  <c r="B1248" i="12"/>
  <c r="K19" i="15" s="1"/>
  <c r="B1554" i="12"/>
  <c r="I16" i="15" s="1"/>
  <c r="B1245" i="12"/>
  <c r="K16" i="15" s="1"/>
  <c r="B1244" i="12"/>
  <c r="K15" i="15" s="1"/>
  <c r="B1553" i="12"/>
  <c r="I15" i="15" s="1"/>
  <c r="B1552" i="12"/>
  <c r="I14" i="15" s="1"/>
  <c r="B1243" i="12"/>
  <c r="K14" i="15" s="1"/>
  <c r="B1242" i="12"/>
  <c r="K13" i="15" s="1"/>
  <c r="B1551" i="12"/>
  <c r="I13" i="15" s="1"/>
  <c r="W493" i="11"/>
  <c r="AE43" i="11"/>
  <c r="M520" i="11"/>
  <c r="X498" i="11" s="1"/>
  <c r="N520" i="11"/>
  <c r="W425" i="11"/>
  <c r="W426" i="11"/>
  <c r="Y498" i="11"/>
  <c r="D520" i="11"/>
  <c r="L520" i="11"/>
  <c r="J518" i="11"/>
  <c r="E518" i="11"/>
  <c r="J520" i="11"/>
  <c r="D518" i="11"/>
  <c r="H520" i="11"/>
  <c r="L518" i="11"/>
  <c r="F518" i="11"/>
  <c r="Y496" i="11"/>
  <c r="H518" i="11"/>
  <c r="I518" i="11"/>
  <c r="C518" i="11"/>
  <c r="Z498" i="11"/>
  <c r="AA498" i="11" s="1"/>
  <c r="O518" i="11"/>
  <c r="K520" i="11"/>
  <c r="N518" i="11"/>
  <c r="E520" i="11"/>
  <c r="G518" i="11"/>
  <c r="E516" i="11"/>
  <c r="F520" i="11"/>
  <c r="H516" i="11"/>
  <c r="I516" i="11"/>
  <c r="K516" i="11"/>
  <c r="Y494" i="11"/>
  <c r="W495" i="11"/>
  <c r="B1271" i="12"/>
  <c r="K42" i="15" s="1"/>
  <c r="B1580" i="12"/>
  <c r="I42" i="15" s="1"/>
  <c r="B1576" i="12"/>
  <c r="I38" i="15" s="1"/>
  <c r="B1577" i="12"/>
  <c r="I39" i="15" s="1"/>
  <c r="B1267" i="12"/>
  <c r="K38" i="15" s="1"/>
  <c r="B1268" i="12"/>
  <c r="K39" i="15" s="1"/>
  <c r="B1266" i="12"/>
  <c r="K37" i="15" s="1"/>
  <c r="B1575" i="12"/>
  <c r="I37" i="15" s="1"/>
  <c r="B1566" i="12"/>
  <c r="I28" i="15" s="1"/>
  <c r="B1257" i="12"/>
  <c r="K28" i="15" s="1"/>
  <c r="D574" i="11"/>
  <c r="D596" i="11" s="1"/>
  <c r="D552" i="11"/>
  <c r="AE42" i="11"/>
  <c r="AE44" i="11"/>
  <c r="B1256" i="12"/>
  <c r="K27" i="15" s="1"/>
  <c r="B1565" i="12"/>
  <c r="I27" i="15" s="1"/>
  <c r="B1562" i="12"/>
  <c r="I24" i="15" s="1"/>
  <c r="B1253" i="12"/>
  <c r="K24" i="15" s="1"/>
  <c r="B1252" i="12"/>
  <c r="K23" i="15" s="1"/>
  <c r="B1561" i="12"/>
  <c r="I23" i="15" s="1"/>
  <c r="B1556" i="12"/>
  <c r="I18" i="15" s="1"/>
  <c r="K343" i="11"/>
  <c r="B1247" i="12"/>
  <c r="K18" i="15" s="1"/>
  <c r="B1555" i="12"/>
  <c r="I17" i="15" s="1"/>
  <c r="B1246" i="12"/>
  <c r="K17" i="15" s="1"/>
  <c r="O350" i="11"/>
  <c r="O588" i="11"/>
  <c r="O610" i="11" s="1"/>
  <c r="C558" i="11"/>
  <c r="C342" i="11"/>
  <c r="C580" i="11"/>
  <c r="C602" i="11" s="1"/>
  <c r="D340" i="11"/>
  <c r="R202" i="11"/>
  <c r="R227" i="11" s="1"/>
  <c r="R249" i="11" s="1"/>
  <c r="K559" i="11"/>
  <c r="K581" i="11"/>
  <c r="K603" i="11" s="1"/>
  <c r="B1549" i="12"/>
  <c r="I11" i="15" s="1"/>
  <c r="B1240" i="12"/>
  <c r="K11" i="15" s="1"/>
  <c r="B1239" i="12"/>
  <c r="K10" i="15" s="1"/>
  <c r="R347" i="11"/>
  <c r="R370" i="11" s="1"/>
  <c r="B1548" i="12"/>
  <c r="I10" i="15" s="1"/>
  <c r="R585" i="11"/>
  <c r="R607" i="11" s="1"/>
  <c r="R629" i="11" s="1"/>
  <c r="R651" i="11" s="1"/>
  <c r="R393" i="11"/>
  <c r="R415" i="11" s="1"/>
  <c r="I561" i="11"/>
  <c r="I583" i="11"/>
  <c r="I605" i="11" s="1"/>
  <c r="I345" i="11"/>
  <c r="O582" i="11"/>
  <c r="O604" i="11" s="1"/>
  <c r="O626" i="11" s="1"/>
  <c r="O648" i="11" s="1"/>
  <c r="O390" i="11"/>
  <c r="O412" i="11" s="1"/>
  <c r="O344" i="11"/>
  <c r="O560" i="11"/>
  <c r="R587" i="11"/>
  <c r="R609" i="11" s="1"/>
  <c r="R349" i="11"/>
  <c r="R372" i="11" s="1"/>
  <c r="R395" i="11" s="1"/>
  <c r="R417" i="11" s="1"/>
  <c r="R565" i="11"/>
  <c r="O579" i="11"/>
  <c r="O601" i="11" s="1"/>
  <c r="O557" i="11"/>
  <c r="O341" i="11"/>
  <c r="D556" i="11"/>
  <c r="F20" i="16"/>
  <c r="AF3" i="15"/>
  <c r="E20" i="16"/>
  <c r="D20" i="16"/>
  <c r="G20" i="16"/>
  <c r="Q20" i="11" s="1"/>
  <c r="C572" i="11"/>
  <c r="C594" i="11" s="1"/>
  <c r="C550" i="11"/>
  <c r="C378" i="11"/>
  <c r="C400" i="11" s="1"/>
  <c r="C332" i="11"/>
  <c r="C355" i="11" s="1"/>
  <c r="C548" i="11"/>
  <c r="C570" i="11"/>
  <c r="C592" i="11" s="1"/>
  <c r="C614" i="11" s="1"/>
  <c r="C636" i="11" s="1"/>
  <c r="AE41" i="11"/>
  <c r="B1237" i="12"/>
  <c r="K8" i="15" s="1"/>
  <c r="B1546" i="12"/>
  <c r="I8" i="15" s="1"/>
  <c r="R7" i="15"/>
  <c r="R4" i="15"/>
  <c r="N569" i="11"/>
  <c r="N591" i="11" s="1"/>
  <c r="N547" i="11"/>
  <c r="N331" i="11"/>
  <c r="H333" i="11"/>
  <c r="H549" i="11"/>
  <c r="H571" i="11"/>
  <c r="H593"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R11" i="15"/>
  <c r="R6" i="15"/>
  <c r="T23" i="15"/>
  <c r="R9" i="15"/>
  <c r="AE39" i="11"/>
  <c r="AE40" i="11"/>
  <c r="AE38" i="11"/>
  <c r="G573" i="11"/>
  <c r="G595" i="11" s="1"/>
  <c r="G335" i="11"/>
  <c r="G551" i="11"/>
  <c r="U443" i="12" l="1"/>
  <c r="U544" i="12" s="1"/>
  <c r="U545" i="12" s="1"/>
  <c r="U546" i="12" s="1"/>
  <c r="U547" i="12" s="1"/>
  <c r="U548" i="12" s="1"/>
  <c r="U549" i="12" s="1"/>
  <c r="U550" i="12" s="1"/>
  <c r="U551" i="12" s="1"/>
  <c r="U552" i="12" s="1"/>
  <c r="U553" i="12" s="1"/>
  <c r="U554" i="12" s="1"/>
  <c r="U555" i="12" s="1"/>
  <c r="U556" i="12" s="1"/>
  <c r="U557" i="12" s="1"/>
  <c r="U460" i="12"/>
  <c r="V65" i="16"/>
  <c r="U439" i="11"/>
  <c r="W494" i="11" s="1"/>
  <c r="R61" i="16"/>
  <c r="Q435" i="11"/>
  <c r="Q458" i="11" s="1"/>
  <c r="V67" i="16"/>
  <c r="U441" i="11"/>
  <c r="Q348" i="11"/>
  <c r="Q371" i="11" s="1"/>
  <c r="Q394" i="11" s="1"/>
  <c r="Q416" i="11" s="1"/>
  <c r="Q441" i="11"/>
  <c r="Q464" i="11" s="1"/>
  <c r="Q201" i="11"/>
  <c r="Q226" i="11" s="1"/>
  <c r="Q248" i="11" s="1"/>
  <c r="Q439" i="11"/>
  <c r="T60" i="16"/>
  <c r="S434" i="11"/>
  <c r="S457" i="11" s="1"/>
  <c r="L65" i="16"/>
  <c r="K439" i="11"/>
  <c r="K462" i="11" s="1"/>
  <c r="S346" i="11"/>
  <c r="S369" i="11" s="1"/>
  <c r="S392" i="11" s="1"/>
  <c r="S414" i="11" s="1"/>
  <c r="S439" i="11"/>
  <c r="S462" i="11" s="1"/>
  <c r="N65" i="16"/>
  <c r="M439" i="11"/>
  <c r="M462" i="11" s="1"/>
  <c r="T59" i="16"/>
  <c r="S433" i="11"/>
  <c r="S456" i="11" s="1"/>
  <c r="N67" i="16"/>
  <c r="M441" i="11"/>
  <c r="M464" i="11" s="1"/>
  <c r="R69" i="16"/>
  <c r="Q443" i="11"/>
  <c r="R58" i="16"/>
  <c r="Q432" i="11"/>
  <c r="Q455" i="11" s="1"/>
  <c r="L67" i="16"/>
  <c r="K441" i="11"/>
  <c r="K464" i="11" s="1"/>
  <c r="M67" i="16"/>
  <c r="L441" i="11"/>
  <c r="L464" i="11" s="1"/>
  <c r="R59" i="16"/>
  <c r="Q433" i="11"/>
  <c r="Q456" i="11" s="1"/>
  <c r="R60" i="16"/>
  <c r="Q434" i="11"/>
  <c r="Q457" i="11" s="1"/>
  <c r="K65" i="16"/>
  <c r="J439" i="11"/>
  <c r="J462" i="11" s="1"/>
  <c r="K67" i="16"/>
  <c r="J441" i="11"/>
  <c r="J464" i="11" s="1"/>
  <c r="T58" i="16"/>
  <c r="S432" i="11"/>
  <c r="S455" i="11" s="1"/>
  <c r="S580" i="11"/>
  <c r="S602" i="11" s="1"/>
  <c r="S435" i="11"/>
  <c r="S458" i="11" s="1"/>
  <c r="M65" i="16"/>
  <c r="L439" i="11"/>
  <c r="L462" i="11" s="1"/>
  <c r="P200" i="11"/>
  <c r="P225" i="11" s="1"/>
  <c r="P247" i="11" s="1"/>
  <c r="D562" i="11"/>
  <c r="D346" i="11"/>
  <c r="D369" i="11" s="1"/>
  <c r="D392" i="11" s="1"/>
  <c r="D414" i="11" s="1"/>
  <c r="B149" i="11"/>
  <c r="B173" i="11" s="1"/>
  <c r="B269" i="11" s="1"/>
  <c r="B291" i="11" s="1"/>
  <c r="O149" i="11"/>
  <c r="O173" i="11" s="1"/>
  <c r="O269" i="11" s="1"/>
  <c r="O291" i="11" s="1"/>
  <c r="B580" i="11"/>
  <c r="B602" i="11" s="1"/>
  <c r="P342" i="11"/>
  <c r="P365" i="11" s="1"/>
  <c r="P388" i="11" s="1"/>
  <c r="P410" i="11" s="1"/>
  <c r="B342" i="11"/>
  <c r="B365" i="11" s="1"/>
  <c r="B388" i="11" s="1"/>
  <c r="B410" i="11" s="1"/>
  <c r="P580" i="11"/>
  <c r="P602" i="11" s="1"/>
  <c r="U342" i="11"/>
  <c r="U365" i="11" s="1"/>
  <c r="V61" i="16"/>
  <c r="U558" i="11"/>
  <c r="U580" i="11"/>
  <c r="U602" i="11" s="1"/>
  <c r="B558" i="11"/>
  <c r="P558" i="11"/>
  <c r="S558" i="11"/>
  <c r="F558" i="11"/>
  <c r="D584" i="11"/>
  <c r="D606" i="11" s="1"/>
  <c r="J342" i="11"/>
  <c r="J365" i="11" s="1"/>
  <c r="J388" i="11" s="1"/>
  <c r="J410" i="11" s="1"/>
  <c r="W490" i="11"/>
  <c r="D65" i="16"/>
  <c r="M580" i="11"/>
  <c r="M602" i="11" s="1"/>
  <c r="M624" i="11" s="1"/>
  <c r="M646" i="11" s="1"/>
  <c r="M388" i="11"/>
  <c r="M410" i="11" s="1"/>
  <c r="C365" i="11"/>
  <c r="C388" i="11" s="1"/>
  <c r="C410" i="11" s="1"/>
  <c r="C346" i="11"/>
  <c r="C369" i="11" s="1"/>
  <c r="C392" i="11" s="1"/>
  <c r="C414" i="11" s="1"/>
  <c r="F342" i="11"/>
  <c r="F365" i="11" s="1"/>
  <c r="F388" i="11" s="1"/>
  <c r="F410" i="11" s="1"/>
  <c r="F580" i="11"/>
  <c r="F602" i="11" s="1"/>
  <c r="C584" i="11"/>
  <c r="C606" i="11" s="1"/>
  <c r="D580" i="11"/>
  <c r="D602" i="11" s="1"/>
  <c r="K149" i="11"/>
  <c r="K173" i="11" s="1"/>
  <c r="K269" i="11" s="1"/>
  <c r="K291" i="11" s="1"/>
  <c r="D342" i="11"/>
  <c r="D365" i="11" s="1"/>
  <c r="D388" i="11" s="1"/>
  <c r="D410" i="11" s="1"/>
  <c r="F149" i="11"/>
  <c r="F173" i="11" s="1"/>
  <c r="F269" i="11" s="1"/>
  <c r="F291" i="11" s="1"/>
  <c r="H149" i="11"/>
  <c r="H173" i="11" s="1"/>
  <c r="H269" i="11" s="1"/>
  <c r="H291" i="11" s="1"/>
  <c r="G149" i="11"/>
  <c r="G173" i="11" s="1"/>
  <c r="G269" i="11" s="1"/>
  <c r="G291" i="11" s="1"/>
  <c r="M342" i="11"/>
  <c r="M365" i="11" s="1"/>
  <c r="D558" i="11"/>
  <c r="J61" i="16"/>
  <c r="M558" i="11"/>
  <c r="L580" i="11"/>
  <c r="L602" i="11" s="1"/>
  <c r="L342" i="11"/>
  <c r="L365" i="11" s="1"/>
  <c r="L388" i="11" s="1"/>
  <c r="L410" i="11" s="1"/>
  <c r="L558" i="11"/>
  <c r="H580" i="11"/>
  <c r="H602" i="11" s="1"/>
  <c r="H342" i="11"/>
  <c r="H365" i="11" s="1"/>
  <c r="H388" i="11" s="1"/>
  <c r="H410" i="11" s="1"/>
  <c r="H558" i="11"/>
  <c r="M61" i="16"/>
  <c r="I558" i="11"/>
  <c r="I342" i="11"/>
  <c r="I365" i="11" s="1"/>
  <c r="I388" i="11" s="1"/>
  <c r="I410" i="11" s="1"/>
  <c r="K584" i="11"/>
  <c r="K606" i="11" s="1"/>
  <c r="K562" i="11"/>
  <c r="D149" i="11"/>
  <c r="D173" i="11" s="1"/>
  <c r="D269" i="11" s="1"/>
  <c r="D291" i="11" s="1"/>
  <c r="U155" i="11"/>
  <c r="U179" i="11" s="1"/>
  <c r="U275" i="11" s="1"/>
  <c r="U297" i="11" s="1"/>
  <c r="Q558" i="11"/>
  <c r="Q580" i="11"/>
  <c r="Q602" i="11" s="1"/>
  <c r="J146" i="11"/>
  <c r="J170" i="11" s="1"/>
  <c r="J266" i="11" s="1"/>
  <c r="J288" i="11" s="1"/>
  <c r="T342" i="11"/>
  <c r="T365" i="11" s="1"/>
  <c r="T388" i="11" s="1"/>
  <c r="T410" i="11" s="1"/>
  <c r="T580" i="11"/>
  <c r="T602" i="11" s="1"/>
  <c r="B146" i="11"/>
  <c r="B170" i="11" s="1"/>
  <c r="B266" i="11" s="1"/>
  <c r="B288" i="11" s="1"/>
  <c r="I346" i="11"/>
  <c r="I369" i="11" s="1"/>
  <c r="I392" i="11" s="1"/>
  <c r="I414" i="11" s="1"/>
  <c r="N562" i="11"/>
  <c r="T558" i="11"/>
  <c r="N584" i="11"/>
  <c r="N606" i="11" s="1"/>
  <c r="D443" i="11"/>
  <c r="D466" i="11" s="1"/>
  <c r="I584" i="11"/>
  <c r="I606" i="11" s="1"/>
  <c r="J149" i="11"/>
  <c r="J173" i="11" s="1"/>
  <c r="J269" i="11" s="1"/>
  <c r="J291" i="11" s="1"/>
  <c r="U425" i="11"/>
  <c r="U426" i="11"/>
  <c r="U449" i="11" s="1"/>
  <c r="N346" i="11"/>
  <c r="N369" i="11" s="1"/>
  <c r="N392" i="11" s="1"/>
  <c r="N414" i="11" s="1"/>
  <c r="V53" i="16"/>
  <c r="U427" i="11"/>
  <c r="I562" i="11"/>
  <c r="U429" i="11"/>
  <c r="Q342" i="11"/>
  <c r="Q365" i="11" s="1"/>
  <c r="Q388" i="11" s="1"/>
  <c r="Q410" i="11" s="1"/>
  <c r="C149" i="11"/>
  <c r="C173" i="11" s="1"/>
  <c r="C197" i="11" s="1"/>
  <c r="C222" i="11" s="1"/>
  <c r="C244" i="11" s="1"/>
  <c r="S149" i="11"/>
  <c r="S173" i="11" s="1"/>
  <c r="S269" i="11" s="1"/>
  <c r="S291" i="11" s="1"/>
  <c r="K346" i="11"/>
  <c r="K369" i="11" s="1"/>
  <c r="K392" i="11" s="1"/>
  <c r="K414" i="11" s="1"/>
  <c r="Q65" i="16"/>
  <c r="P584" i="11"/>
  <c r="P606" i="11" s="1"/>
  <c r="L584" i="11"/>
  <c r="L606" i="11" s="1"/>
  <c r="P562" i="11"/>
  <c r="L562" i="11"/>
  <c r="L346" i="11"/>
  <c r="L369" i="11" s="1"/>
  <c r="L392" i="11" s="1"/>
  <c r="L414" i="11" s="1"/>
  <c r="E365" i="11"/>
  <c r="E388" i="11" s="1"/>
  <c r="E410" i="11" s="1"/>
  <c r="E558" i="11"/>
  <c r="Q562" i="11"/>
  <c r="F61" i="16"/>
  <c r="E580" i="11"/>
  <c r="E602" i="11" s="1"/>
  <c r="T61" i="16"/>
  <c r="S342" i="11"/>
  <c r="S365" i="11" s="1"/>
  <c r="S388" i="11" s="1"/>
  <c r="S410" i="11" s="1"/>
  <c r="Q392" i="11"/>
  <c r="Q414" i="11" s="1"/>
  <c r="Q346" i="11"/>
  <c r="Q369" i="11" s="1"/>
  <c r="Q584" i="11"/>
  <c r="Q606" i="11" s="1"/>
  <c r="Q628" i="11" s="1"/>
  <c r="Q650" i="11" s="1"/>
  <c r="M151" i="11"/>
  <c r="M175" i="11" s="1"/>
  <c r="M271" i="11" s="1"/>
  <c r="M293" i="11" s="1"/>
  <c r="J151" i="11"/>
  <c r="J175" i="11" s="1"/>
  <c r="J271" i="11" s="1"/>
  <c r="J293" i="11" s="1"/>
  <c r="L565" i="11"/>
  <c r="R346" i="11"/>
  <c r="R369" i="11" s="1"/>
  <c r="R392" i="11" s="1"/>
  <c r="R414" i="11" s="1"/>
  <c r="E151" i="11"/>
  <c r="E175" i="11" s="1"/>
  <c r="E271" i="11" s="1"/>
  <c r="E293" i="11" s="1"/>
  <c r="S65" i="16"/>
  <c r="R562" i="11"/>
  <c r="O151" i="11"/>
  <c r="O175" i="11" s="1"/>
  <c r="U151" i="11"/>
  <c r="U175" i="11" s="1"/>
  <c r="U271" i="11" s="1"/>
  <c r="U293" i="11" s="1"/>
  <c r="M349" i="11"/>
  <c r="M372" i="11" s="1"/>
  <c r="M395" i="11" s="1"/>
  <c r="M417" i="11" s="1"/>
  <c r="S151" i="11"/>
  <c r="S175" i="11" s="1"/>
  <c r="S271" i="11" s="1"/>
  <c r="S293" i="11" s="1"/>
  <c r="D155" i="11"/>
  <c r="D179" i="11" s="1"/>
  <c r="D275" i="11" s="1"/>
  <c r="D297" i="11" s="1"/>
  <c r="C155" i="11"/>
  <c r="C179" i="11" s="1"/>
  <c r="C275" i="11" s="1"/>
  <c r="C297" i="11" s="1"/>
  <c r="R155" i="11"/>
  <c r="R179" i="11" s="1"/>
  <c r="R275" i="11" s="1"/>
  <c r="R297" i="11" s="1"/>
  <c r="R149" i="11"/>
  <c r="R173" i="11" s="1"/>
  <c r="R269" i="11" s="1"/>
  <c r="R291" i="11" s="1"/>
  <c r="U149" i="11"/>
  <c r="U173" i="11" s="1"/>
  <c r="U269" i="11" s="1"/>
  <c r="U291" i="11" s="1"/>
  <c r="L149" i="11"/>
  <c r="L173" i="11" s="1"/>
  <c r="L269" i="11" s="1"/>
  <c r="L291" i="11" s="1"/>
  <c r="M149" i="11"/>
  <c r="M173" i="11" s="1"/>
  <c r="M269" i="11" s="1"/>
  <c r="M291" i="11" s="1"/>
  <c r="I149" i="11"/>
  <c r="I173" i="11" s="1"/>
  <c r="I269" i="11" s="1"/>
  <c r="I291" i="11" s="1"/>
  <c r="O584" i="11"/>
  <c r="O606" i="11" s="1"/>
  <c r="E155" i="11"/>
  <c r="E179" i="11" s="1"/>
  <c r="E275" i="11" s="1"/>
  <c r="E297" i="11" s="1"/>
  <c r="F371" i="11"/>
  <c r="F394" i="11" s="1"/>
  <c r="F416" i="11" s="1"/>
  <c r="C19" i="16"/>
  <c r="F19" i="16" s="1"/>
  <c r="P155" i="11"/>
  <c r="P179" i="11" s="1"/>
  <c r="P275" i="11" s="1"/>
  <c r="P297" i="11" s="1"/>
  <c r="S584" i="11"/>
  <c r="S606" i="11" s="1"/>
  <c r="C371" i="11"/>
  <c r="C394" i="11" s="1"/>
  <c r="C416" i="11" s="1"/>
  <c r="Q155" i="11"/>
  <c r="Q179" i="11" s="1"/>
  <c r="Q275" i="11" s="1"/>
  <c r="Q297" i="11" s="1"/>
  <c r="O346" i="11"/>
  <c r="O369" i="11" s="1"/>
  <c r="O392" i="11" s="1"/>
  <c r="O414" i="11" s="1"/>
  <c r="Q561" i="11"/>
  <c r="S562" i="11"/>
  <c r="T65" i="16"/>
  <c r="B155" i="11"/>
  <c r="B179" i="11" s="1"/>
  <c r="B275" i="11" s="1"/>
  <c r="B297" i="11" s="1"/>
  <c r="M155" i="11"/>
  <c r="M179" i="11" s="1"/>
  <c r="M275" i="11" s="1"/>
  <c r="M297" i="11" s="1"/>
  <c r="N155" i="11"/>
  <c r="N179" i="11" s="1"/>
  <c r="N275" i="11" s="1"/>
  <c r="N297" i="11" s="1"/>
  <c r="Q583" i="11"/>
  <c r="Q605" i="11" s="1"/>
  <c r="O562" i="11"/>
  <c r="G155" i="11"/>
  <c r="G179" i="11" s="1"/>
  <c r="G275" i="11" s="1"/>
  <c r="G297" i="11" s="1"/>
  <c r="I155" i="11"/>
  <c r="I179" i="11" s="1"/>
  <c r="I275" i="11" s="1"/>
  <c r="I297" i="11" s="1"/>
  <c r="T155" i="11"/>
  <c r="T179" i="11" s="1"/>
  <c r="T275" i="11" s="1"/>
  <c r="T297" i="11" s="1"/>
  <c r="K155" i="11"/>
  <c r="K179" i="11" s="1"/>
  <c r="K275" i="11" s="1"/>
  <c r="K297" i="11" s="1"/>
  <c r="O155" i="11"/>
  <c r="O179" i="11" s="1"/>
  <c r="O275" i="11" s="1"/>
  <c r="O297" i="11" s="1"/>
  <c r="Q345" i="11"/>
  <c r="Q368" i="11" s="1"/>
  <c r="Q391" i="11" s="1"/>
  <c r="Q413" i="11" s="1"/>
  <c r="F155" i="11"/>
  <c r="F179" i="11" s="1"/>
  <c r="F203" i="11" s="1"/>
  <c r="F228" i="11" s="1"/>
  <c r="F250" i="11" s="1"/>
  <c r="H155" i="11"/>
  <c r="H179" i="11" s="1"/>
  <c r="H275" i="11" s="1"/>
  <c r="H297" i="11" s="1"/>
  <c r="N371" i="11"/>
  <c r="N394" i="11" s="1"/>
  <c r="N416" i="11" s="1"/>
  <c r="J155" i="11"/>
  <c r="J179" i="11" s="1"/>
  <c r="J275" i="11" s="1"/>
  <c r="J297" i="11" s="1"/>
  <c r="L155" i="11"/>
  <c r="L179" i="11" s="1"/>
  <c r="L275" i="11" s="1"/>
  <c r="L297" i="11" s="1"/>
  <c r="AB55" i="11"/>
  <c r="S155" i="11"/>
  <c r="S179" i="11" s="1"/>
  <c r="S275" i="11" s="1"/>
  <c r="S297" i="11" s="1"/>
  <c r="S561" i="11"/>
  <c r="P347" i="11"/>
  <c r="P370" i="11" s="1"/>
  <c r="P393" i="11" s="1"/>
  <c r="P415" i="11" s="1"/>
  <c r="E147" i="11"/>
  <c r="E171" i="11" s="1"/>
  <c r="E267" i="11" s="1"/>
  <c r="E289" i="11" s="1"/>
  <c r="N149" i="11"/>
  <c r="N173" i="11" s="1"/>
  <c r="N269" i="11" s="1"/>
  <c r="N291" i="11" s="1"/>
  <c r="D363" i="11"/>
  <c r="D386" i="11" s="1"/>
  <c r="D408" i="11" s="1"/>
  <c r="H147" i="11"/>
  <c r="H171" i="11" s="1"/>
  <c r="H267" i="11" s="1"/>
  <c r="H289" i="11" s="1"/>
  <c r="G584" i="11"/>
  <c r="G606" i="11" s="1"/>
  <c r="D147" i="11"/>
  <c r="D171" i="11" s="1"/>
  <c r="D195" i="11" s="1"/>
  <c r="D220" i="11" s="1"/>
  <c r="D242" i="11" s="1"/>
  <c r="M147" i="11"/>
  <c r="M171" i="11" s="1"/>
  <c r="M267" i="11" s="1"/>
  <c r="M289" i="11" s="1"/>
  <c r="Q147" i="11"/>
  <c r="Q171" i="11" s="1"/>
  <c r="Q267" i="11" s="1"/>
  <c r="Q289" i="11" s="1"/>
  <c r="L147" i="11"/>
  <c r="L171" i="11" s="1"/>
  <c r="L267" i="11" s="1"/>
  <c r="L289" i="11" s="1"/>
  <c r="H65" i="16"/>
  <c r="B147" i="11"/>
  <c r="B171" i="11" s="1"/>
  <c r="B267" i="11" s="1"/>
  <c r="B289" i="11" s="1"/>
  <c r="G147" i="11"/>
  <c r="G171" i="11" s="1"/>
  <c r="G267" i="11" s="1"/>
  <c r="G289" i="11" s="1"/>
  <c r="C147" i="11"/>
  <c r="C171" i="11" s="1"/>
  <c r="C267" i="11" s="1"/>
  <c r="C289" i="11" s="1"/>
  <c r="K147" i="11"/>
  <c r="K171" i="11" s="1"/>
  <c r="K267" i="11" s="1"/>
  <c r="K289" i="11" s="1"/>
  <c r="S147" i="11"/>
  <c r="S171" i="11" s="1"/>
  <c r="S267" i="11" s="1"/>
  <c r="S289" i="11" s="1"/>
  <c r="R147" i="11"/>
  <c r="R171" i="11" s="1"/>
  <c r="R267" i="11" s="1"/>
  <c r="R289" i="11" s="1"/>
  <c r="N147" i="11"/>
  <c r="N171" i="11" s="1"/>
  <c r="N267" i="11" s="1"/>
  <c r="N289" i="11" s="1"/>
  <c r="C367" i="11"/>
  <c r="C390" i="11" s="1"/>
  <c r="C412" i="11" s="1"/>
  <c r="J147" i="11"/>
  <c r="J171" i="11" s="1"/>
  <c r="J267" i="11" s="1"/>
  <c r="J289" i="11" s="1"/>
  <c r="U147" i="11"/>
  <c r="U171" i="11" s="1"/>
  <c r="U267" i="11" s="1"/>
  <c r="U289" i="11" s="1"/>
  <c r="C11" i="16"/>
  <c r="W3" i="15" s="1"/>
  <c r="T147" i="11"/>
  <c r="T171" i="11" s="1"/>
  <c r="T267" i="11" s="1"/>
  <c r="T289" i="11" s="1"/>
  <c r="O342" i="11"/>
  <c r="O365" i="11" s="1"/>
  <c r="O388" i="11" s="1"/>
  <c r="O410" i="11" s="1"/>
  <c r="F147" i="11"/>
  <c r="F171" i="11" s="1"/>
  <c r="F267" i="11" s="1"/>
  <c r="F289" i="11" s="1"/>
  <c r="O147" i="11"/>
  <c r="O171" i="11" s="1"/>
  <c r="O267" i="11" s="1"/>
  <c r="O289" i="11" s="1"/>
  <c r="I147" i="11"/>
  <c r="I171" i="11" s="1"/>
  <c r="I267" i="11" s="1"/>
  <c r="I289" i="11" s="1"/>
  <c r="G346" i="11"/>
  <c r="G369" i="11" s="1"/>
  <c r="G392" i="11" s="1"/>
  <c r="G414" i="11" s="1"/>
  <c r="I151" i="11"/>
  <c r="I175" i="11" s="1"/>
  <c r="I271" i="11" s="1"/>
  <c r="I293" i="11" s="1"/>
  <c r="Z47" i="11"/>
  <c r="C692" i="11"/>
  <c r="E24" i="3" s="1"/>
  <c r="P147" i="11"/>
  <c r="P171" i="11" s="1"/>
  <c r="P267" i="11" s="1"/>
  <c r="P289" i="11" s="1"/>
  <c r="M587" i="11"/>
  <c r="M609" i="11" s="1"/>
  <c r="N342" i="11"/>
  <c r="N365" i="11" s="1"/>
  <c r="N388" i="11" s="1"/>
  <c r="N410" i="11" s="1"/>
  <c r="E584" i="11"/>
  <c r="E606" i="11" s="1"/>
  <c r="Q151" i="11"/>
  <c r="Q175" i="11" s="1"/>
  <c r="Q271" i="11" s="1"/>
  <c r="Q293" i="11" s="1"/>
  <c r="K151" i="11"/>
  <c r="K175" i="11" s="1"/>
  <c r="K271" i="11" s="1"/>
  <c r="K293" i="11" s="1"/>
  <c r="P151" i="11"/>
  <c r="P175" i="11" s="1"/>
  <c r="P271" i="11" s="1"/>
  <c r="P293" i="11" s="1"/>
  <c r="G365" i="11"/>
  <c r="G388" i="11" s="1"/>
  <c r="G410" i="11" s="1"/>
  <c r="T562" i="11"/>
  <c r="B151" i="11"/>
  <c r="B175" i="11" s="1"/>
  <c r="B271" i="11" s="1"/>
  <c r="B293" i="11" s="1"/>
  <c r="Z51" i="11"/>
  <c r="G151" i="11"/>
  <c r="G175" i="11" s="1"/>
  <c r="G271" i="11" s="1"/>
  <c r="G293" i="11" s="1"/>
  <c r="I367" i="11"/>
  <c r="I390" i="11" s="1"/>
  <c r="I412" i="11" s="1"/>
  <c r="T584" i="11"/>
  <c r="T606" i="11" s="1"/>
  <c r="N435" i="11"/>
  <c r="N458" i="11" s="1"/>
  <c r="O367" i="11"/>
  <c r="D587" i="11"/>
  <c r="D609" i="11" s="1"/>
  <c r="N558" i="11"/>
  <c r="D349" i="11"/>
  <c r="D372" i="11" s="1"/>
  <c r="D395" i="11" s="1"/>
  <c r="D417" i="11" s="1"/>
  <c r="T346" i="11"/>
  <c r="T369" i="11" s="1"/>
  <c r="T392" i="11" s="1"/>
  <c r="T414" i="11" s="1"/>
  <c r="H151" i="11"/>
  <c r="H175" i="11" s="1"/>
  <c r="H271" i="11" s="1"/>
  <c r="H293" i="11" s="1"/>
  <c r="F151" i="11"/>
  <c r="F175" i="11" s="1"/>
  <c r="F271" i="11" s="1"/>
  <c r="F293" i="11" s="1"/>
  <c r="L204" i="11"/>
  <c r="L229" i="11" s="1"/>
  <c r="L251" i="11" s="1"/>
  <c r="L587" i="11"/>
  <c r="L609" i="11" s="1"/>
  <c r="D151" i="11"/>
  <c r="D175" i="11" s="1"/>
  <c r="D271" i="11" s="1"/>
  <c r="D293" i="11" s="1"/>
  <c r="C15" i="16"/>
  <c r="AA3" i="15" s="1"/>
  <c r="R342" i="11"/>
  <c r="R365" i="11" s="1"/>
  <c r="R388" i="11" s="1"/>
  <c r="R410" i="11" s="1"/>
  <c r="L349" i="11"/>
  <c r="L372" i="11" s="1"/>
  <c r="L395" i="11" s="1"/>
  <c r="L417" i="11" s="1"/>
  <c r="E562" i="11"/>
  <c r="C151" i="11"/>
  <c r="C175" i="11" s="1"/>
  <c r="C271" i="11" s="1"/>
  <c r="C293" i="11" s="1"/>
  <c r="B346" i="11"/>
  <c r="B369" i="11" s="1"/>
  <c r="B392" i="11" s="1"/>
  <c r="B414" i="11" s="1"/>
  <c r="R367" i="11"/>
  <c r="R390" i="11" s="1"/>
  <c r="R412" i="11" s="1"/>
  <c r="N151" i="11"/>
  <c r="N175" i="11" s="1"/>
  <c r="N271" i="11" s="1"/>
  <c r="N293" i="11" s="1"/>
  <c r="M565" i="11"/>
  <c r="N580" i="11"/>
  <c r="N602" i="11" s="1"/>
  <c r="E346" i="11"/>
  <c r="E369" i="11" s="1"/>
  <c r="E392" i="11" s="1"/>
  <c r="E414" i="11" s="1"/>
  <c r="R151" i="11"/>
  <c r="R175" i="11" s="1"/>
  <c r="R271" i="11" s="1"/>
  <c r="R293" i="11" s="1"/>
  <c r="AB51" i="11"/>
  <c r="T151" i="11"/>
  <c r="T175" i="11" s="1"/>
  <c r="T271" i="11" s="1"/>
  <c r="T293" i="11" s="1"/>
  <c r="B562" i="11"/>
  <c r="U346" i="11"/>
  <c r="U369" i="11" s="1"/>
  <c r="U392" i="11" s="1"/>
  <c r="U414" i="11" s="1"/>
  <c r="H61" i="16"/>
  <c r="J558" i="11"/>
  <c r="M346" i="11"/>
  <c r="M369" i="11" s="1"/>
  <c r="M392" i="11" s="1"/>
  <c r="M414" i="11" s="1"/>
  <c r="J562" i="11"/>
  <c r="B584" i="11"/>
  <c r="B606" i="11" s="1"/>
  <c r="R558" i="11"/>
  <c r="J580" i="11"/>
  <c r="J602" i="11" s="1"/>
  <c r="J435" i="11"/>
  <c r="J458" i="11" s="1"/>
  <c r="G558" i="11"/>
  <c r="M584" i="11"/>
  <c r="M606" i="11" s="1"/>
  <c r="J584" i="11"/>
  <c r="J606" i="11" s="1"/>
  <c r="G580" i="11"/>
  <c r="G602" i="11" s="1"/>
  <c r="R580" i="11"/>
  <c r="R602" i="11" s="1"/>
  <c r="M562" i="11"/>
  <c r="J346" i="11"/>
  <c r="J369" i="11" s="1"/>
  <c r="J392" i="11" s="1"/>
  <c r="J414" i="11" s="1"/>
  <c r="K558" i="11"/>
  <c r="K342" i="11"/>
  <c r="K365" i="11" s="1"/>
  <c r="K388" i="11" s="1"/>
  <c r="K410" i="11" s="1"/>
  <c r="K435" i="11"/>
  <c r="K458" i="11" s="1"/>
  <c r="K580" i="11"/>
  <c r="K602" i="11" s="1"/>
  <c r="P61" i="16"/>
  <c r="O558" i="11"/>
  <c r="O580" i="11"/>
  <c r="O602" i="11" s="1"/>
  <c r="F10" i="16"/>
  <c r="N146" i="11"/>
  <c r="N170" i="11" s="1"/>
  <c r="N266" i="11" s="1"/>
  <c r="N288" i="11" s="1"/>
  <c r="E146" i="11"/>
  <c r="E170" i="11" s="1"/>
  <c r="E266" i="11" s="1"/>
  <c r="E288" i="11" s="1"/>
  <c r="K146" i="11"/>
  <c r="K170" i="11" s="1"/>
  <c r="K266" i="11" s="1"/>
  <c r="K288" i="11" s="1"/>
  <c r="E62" i="16"/>
  <c r="P146" i="11"/>
  <c r="P170" i="11" s="1"/>
  <c r="P266" i="11" s="1"/>
  <c r="P288" i="11" s="1"/>
  <c r="V3" i="15"/>
  <c r="C146" i="11"/>
  <c r="C170" i="11" s="1"/>
  <c r="C194" i="11" s="1"/>
  <c r="C219" i="11" s="1"/>
  <c r="C241" i="11" s="1"/>
  <c r="F146" i="11"/>
  <c r="F170" i="11" s="1"/>
  <c r="F266" i="11" s="1"/>
  <c r="F288" i="11" s="1"/>
  <c r="I146" i="11"/>
  <c r="I170" i="11" s="1"/>
  <c r="I266" i="11" s="1"/>
  <c r="I288" i="11" s="1"/>
  <c r="L146" i="11"/>
  <c r="L170" i="11" s="1"/>
  <c r="L266" i="11" s="1"/>
  <c r="L288" i="11" s="1"/>
  <c r="O146" i="11"/>
  <c r="O170" i="11" s="1"/>
  <c r="O266" i="11" s="1"/>
  <c r="O288" i="11" s="1"/>
  <c r="G146" i="11"/>
  <c r="G170" i="11" s="1"/>
  <c r="G266" i="11" s="1"/>
  <c r="G288" i="11" s="1"/>
  <c r="D581" i="11"/>
  <c r="D603" i="11" s="1"/>
  <c r="AB46" i="11"/>
  <c r="H146" i="11"/>
  <c r="H170" i="11" s="1"/>
  <c r="H266" i="11" s="1"/>
  <c r="H288" i="11" s="1"/>
  <c r="D146" i="11"/>
  <c r="D170" i="11" s="1"/>
  <c r="D266" i="11" s="1"/>
  <c r="D288" i="11" s="1"/>
  <c r="M204" i="11"/>
  <c r="M229" i="11" s="1"/>
  <c r="M251" i="11" s="1"/>
  <c r="G10" i="16"/>
  <c r="R10" i="11" s="1"/>
  <c r="R146" i="11"/>
  <c r="R170" i="11" s="1"/>
  <c r="R266" i="11" s="1"/>
  <c r="R288" i="11" s="1"/>
  <c r="Z46" i="11"/>
  <c r="Q146" i="11"/>
  <c r="Q170" i="11" s="1"/>
  <c r="Q266" i="11" s="1"/>
  <c r="Q288" i="11" s="1"/>
  <c r="U146" i="11"/>
  <c r="U170" i="11" s="1"/>
  <c r="U266" i="11" s="1"/>
  <c r="U288" i="11" s="1"/>
  <c r="M146" i="11"/>
  <c r="M170" i="11" s="1"/>
  <c r="M266" i="11" s="1"/>
  <c r="M288" i="11" s="1"/>
  <c r="K347" i="11"/>
  <c r="K370" i="11" s="1"/>
  <c r="K393" i="11" s="1"/>
  <c r="K415" i="11" s="1"/>
  <c r="R152" i="11"/>
  <c r="R176" i="11" s="1"/>
  <c r="R272" i="11" s="1"/>
  <c r="R294" i="11" s="1"/>
  <c r="D10" i="16"/>
  <c r="S146" i="11"/>
  <c r="S170" i="11" s="1"/>
  <c r="S266" i="11" s="1"/>
  <c r="S288" i="11" s="1"/>
  <c r="T146" i="11"/>
  <c r="T170" i="11" s="1"/>
  <c r="T266" i="11" s="1"/>
  <c r="T288" i="11" s="1"/>
  <c r="D12" i="16"/>
  <c r="U148" i="11"/>
  <c r="U172" i="11" s="1"/>
  <c r="U268" i="11" s="1"/>
  <c r="U290" i="11" s="1"/>
  <c r="P367" i="11"/>
  <c r="P390" i="11" s="1"/>
  <c r="P412" i="11" s="1"/>
  <c r="U584" i="11"/>
  <c r="U606" i="11" s="1"/>
  <c r="E149" i="11"/>
  <c r="E173" i="11" s="1"/>
  <c r="E269" i="11" s="1"/>
  <c r="E291" i="11" s="1"/>
  <c r="M148" i="11"/>
  <c r="M172" i="11" s="1"/>
  <c r="M268" i="11" s="1"/>
  <c r="M290" i="11" s="1"/>
  <c r="C13" i="16"/>
  <c r="E13" i="16" s="1"/>
  <c r="P149" i="11"/>
  <c r="P173" i="11" s="1"/>
  <c r="P269" i="11" s="1"/>
  <c r="P291" i="11" s="1"/>
  <c r="AB49" i="11"/>
  <c r="Q149" i="11"/>
  <c r="Q173" i="11" s="1"/>
  <c r="T149" i="11"/>
  <c r="T173" i="11" s="1"/>
  <c r="E148" i="11"/>
  <c r="E172" i="11" s="1"/>
  <c r="E268" i="11" s="1"/>
  <c r="E290" i="11" s="1"/>
  <c r="C148" i="11"/>
  <c r="C172" i="11" s="1"/>
  <c r="C268" i="11" s="1"/>
  <c r="C290" i="11" s="1"/>
  <c r="I587" i="11"/>
  <c r="I609" i="11" s="1"/>
  <c r="Z48" i="11"/>
  <c r="I565" i="11"/>
  <c r="G12" i="16"/>
  <c r="Q12" i="11" s="1"/>
  <c r="J148" i="11"/>
  <c r="J172" i="11" s="1"/>
  <c r="J196" i="11" s="1"/>
  <c r="J221" i="11" s="1"/>
  <c r="J243" i="11" s="1"/>
  <c r="F148" i="11"/>
  <c r="F172" i="11" s="1"/>
  <c r="F268" i="11" s="1"/>
  <c r="F290" i="11" s="1"/>
  <c r="D148" i="11"/>
  <c r="D172" i="11" s="1"/>
  <c r="D268" i="11" s="1"/>
  <c r="D290" i="11" s="1"/>
  <c r="Q148" i="11"/>
  <c r="Q172" i="11" s="1"/>
  <c r="Q268" i="11" s="1"/>
  <c r="Q290" i="11" s="1"/>
  <c r="H148" i="11"/>
  <c r="H172" i="11" s="1"/>
  <c r="H268" i="11" s="1"/>
  <c r="H290" i="11" s="1"/>
  <c r="G148" i="11"/>
  <c r="G172" i="11" s="1"/>
  <c r="G268" i="11" s="1"/>
  <c r="G290" i="11" s="1"/>
  <c r="K148" i="11"/>
  <c r="K172" i="11" s="1"/>
  <c r="K268" i="11" s="1"/>
  <c r="K290" i="11" s="1"/>
  <c r="P148" i="11"/>
  <c r="P172" i="11" s="1"/>
  <c r="P268" i="11" s="1"/>
  <c r="P290" i="11" s="1"/>
  <c r="R148" i="11"/>
  <c r="R172" i="11" s="1"/>
  <c r="R268" i="11" s="1"/>
  <c r="R290" i="11" s="1"/>
  <c r="N148" i="11"/>
  <c r="N172" i="11" s="1"/>
  <c r="N268" i="11" s="1"/>
  <c r="N290" i="11" s="1"/>
  <c r="I148" i="11"/>
  <c r="I172" i="11" s="1"/>
  <c r="I268" i="11" s="1"/>
  <c r="I290" i="11" s="1"/>
  <c r="B148" i="11"/>
  <c r="B172" i="11" s="1"/>
  <c r="B268" i="11" s="1"/>
  <c r="B290" i="11" s="1"/>
  <c r="AB48" i="11"/>
  <c r="I349" i="11"/>
  <c r="I372" i="11" s="1"/>
  <c r="I395" i="11" s="1"/>
  <c r="I417" i="11" s="1"/>
  <c r="O364" i="11"/>
  <c r="O387" i="11" s="1"/>
  <c r="O409" i="11" s="1"/>
  <c r="S148" i="11"/>
  <c r="S172" i="11" s="1"/>
  <c r="S268" i="11" s="1"/>
  <c r="S290" i="11" s="1"/>
  <c r="L148" i="11"/>
  <c r="L172" i="11" s="1"/>
  <c r="L268" i="11" s="1"/>
  <c r="L290" i="11" s="1"/>
  <c r="X3" i="15"/>
  <c r="T148" i="11"/>
  <c r="T172" i="11" s="1"/>
  <c r="T268" i="11" s="1"/>
  <c r="T290" i="11" s="1"/>
  <c r="O148" i="11"/>
  <c r="O172" i="11" s="1"/>
  <c r="O196" i="11" s="1"/>
  <c r="O221" i="11" s="1"/>
  <c r="O243" i="11" s="1"/>
  <c r="E12" i="16"/>
  <c r="N59" i="16"/>
  <c r="M433" i="11"/>
  <c r="M456" i="11" s="1"/>
  <c r="V60" i="16"/>
  <c r="U434" i="11"/>
  <c r="O349" i="11"/>
  <c r="O372" i="11" s="1"/>
  <c r="O395" i="11" s="1"/>
  <c r="O417" i="11" s="1"/>
  <c r="O58" i="16"/>
  <c r="N432" i="11"/>
  <c r="N455" i="11" s="1"/>
  <c r="N58" i="16"/>
  <c r="M432" i="11"/>
  <c r="M455" i="11" s="1"/>
  <c r="K386" i="11"/>
  <c r="K408" i="11" s="1"/>
  <c r="K433" i="11"/>
  <c r="U344" i="11"/>
  <c r="U367" i="11" s="1"/>
  <c r="U390" i="11" s="1"/>
  <c r="U412" i="11" s="1"/>
  <c r="U437" i="11"/>
  <c r="P62" i="16"/>
  <c r="O436" i="11"/>
  <c r="O459" i="11" s="1"/>
  <c r="N343" i="11"/>
  <c r="N366" i="11" s="1"/>
  <c r="N436" i="11"/>
  <c r="M343" i="11"/>
  <c r="M366" i="11" s="1"/>
  <c r="M389" i="11" s="1"/>
  <c r="M411" i="11" s="1"/>
  <c r="M436" i="11"/>
  <c r="M459" i="11" s="1"/>
  <c r="M59" i="16"/>
  <c r="L433" i="11"/>
  <c r="L456" i="11" s="1"/>
  <c r="M58" i="16"/>
  <c r="L432" i="11"/>
  <c r="L455" i="11" s="1"/>
  <c r="P59" i="16"/>
  <c r="O433" i="11"/>
  <c r="O456" i="11" s="1"/>
  <c r="K60" i="16"/>
  <c r="J434" i="11"/>
  <c r="J457" i="11" s="1"/>
  <c r="L69" i="16"/>
  <c r="K443" i="11"/>
  <c r="K59" i="16"/>
  <c r="J433" i="11"/>
  <c r="J456" i="11" s="1"/>
  <c r="L343" i="11"/>
  <c r="L366" i="11" s="1"/>
  <c r="L389" i="11" s="1"/>
  <c r="L411" i="11" s="1"/>
  <c r="L436" i="11"/>
  <c r="L459" i="11" s="1"/>
  <c r="O59" i="16"/>
  <c r="N433" i="11"/>
  <c r="N456" i="11" s="1"/>
  <c r="O60" i="16"/>
  <c r="N434" i="11"/>
  <c r="N457" i="11" s="1"/>
  <c r="L582" i="11"/>
  <c r="L604" i="11" s="1"/>
  <c r="L437" i="11"/>
  <c r="L460" i="11" s="1"/>
  <c r="K63" i="16"/>
  <c r="J437" i="11"/>
  <c r="J460" i="11" s="1"/>
  <c r="K62" i="16"/>
  <c r="J436" i="11"/>
  <c r="J459" i="11" s="1"/>
  <c r="L566" i="11"/>
  <c r="L443" i="11"/>
  <c r="L466" i="11" s="1"/>
  <c r="F153" i="11"/>
  <c r="F177" i="11" s="1"/>
  <c r="F201" i="11" s="1"/>
  <c r="F226" i="11" s="1"/>
  <c r="F248" i="11" s="1"/>
  <c r="L58" i="16"/>
  <c r="K432" i="11"/>
  <c r="K455" i="11" s="1"/>
  <c r="L60" i="16"/>
  <c r="K434" i="11"/>
  <c r="K457" i="11" s="1"/>
  <c r="Z53" i="11"/>
  <c r="N60" i="16"/>
  <c r="M434" i="11"/>
  <c r="M457" i="11" s="1"/>
  <c r="M566" i="11"/>
  <c r="M443" i="11"/>
  <c r="M466" i="11" s="1"/>
  <c r="N582" i="11"/>
  <c r="N604" i="11" s="1"/>
  <c r="N437" i="11"/>
  <c r="N460" i="11" s="1"/>
  <c r="U343" i="11"/>
  <c r="U366" i="11" s="1"/>
  <c r="U389" i="11" s="1"/>
  <c r="U411" i="11" s="1"/>
  <c r="U436" i="11"/>
  <c r="J194" i="11"/>
  <c r="J219" i="11" s="1"/>
  <c r="J241" i="11" s="1"/>
  <c r="J432" i="11"/>
  <c r="P58" i="16"/>
  <c r="O432" i="11"/>
  <c r="O455" i="11" s="1"/>
  <c r="V58" i="16"/>
  <c r="U432" i="11"/>
  <c r="V59" i="16"/>
  <c r="U433" i="11"/>
  <c r="K69" i="16"/>
  <c r="J443" i="11"/>
  <c r="J466" i="11" s="1"/>
  <c r="L63" i="16"/>
  <c r="K437" i="11"/>
  <c r="K460" i="11" s="1"/>
  <c r="M344" i="11"/>
  <c r="M367" i="11" s="1"/>
  <c r="M390" i="11" s="1"/>
  <c r="M412" i="11" s="1"/>
  <c r="M437" i="11"/>
  <c r="M460" i="11" s="1"/>
  <c r="U562" i="11"/>
  <c r="S152" i="11"/>
  <c r="S176" i="11" s="1"/>
  <c r="S272" i="11" s="1"/>
  <c r="S294" i="11" s="1"/>
  <c r="I65" i="16"/>
  <c r="O152" i="11"/>
  <c r="O176" i="11" s="1"/>
  <c r="O272" i="11" s="1"/>
  <c r="O294" i="11" s="1"/>
  <c r="D152" i="11"/>
  <c r="D176" i="11" s="1"/>
  <c r="D272" i="11" s="1"/>
  <c r="D294" i="11" s="1"/>
  <c r="I347" i="11"/>
  <c r="I370" i="11" s="1"/>
  <c r="I393" i="11" s="1"/>
  <c r="I415" i="11" s="1"/>
  <c r="B565" i="11"/>
  <c r="C16" i="16"/>
  <c r="G16" i="16" s="1"/>
  <c r="Q16" i="11" s="1"/>
  <c r="C152" i="11"/>
  <c r="C176" i="11" s="1"/>
  <c r="C272" i="11" s="1"/>
  <c r="C294" i="11" s="1"/>
  <c r="E152" i="11"/>
  <c r="E176" i="11" s="1"/>
  <c r="E272" i="11" s="1"/>
  <c r="E294" i="11" s="1"/>
  <c r="I152" i="11"/>
  <c r="I176" i="11" s="1"/>
  <c r="I272" i="11" s="1"/>
  <c r="I294" i="11" s="1"/>
  <c r="I368" i="11"/>
  <c r="I391" i="11" s="1"/>
  <c r="I413" i="11" s="1"/>
  <c r="I563" i="11"/>
  <c r="K152" i="11"/>
  <c r="K176" i="11" s="1"/>
  <c r="K200" i="11" s="1"/>
  <c r="K225" i="11" s="1"/>
  <c r="K247" i="11" s="1"/>
  <c r="G152" i="11"/>
  <c r="G176" i="11" s="1"/>
  <c r="G272" i="11" s="1"/>
  <c r="G294" i="11" s="1"/>
  <c r="F152" i="11"/>
  <c r="F176" i="11" s="1"/>
  <c r="F272" i="11" s="1"/>
  <c r="F294" i="11" s="1"/>
  <c r="Z52" i="11"/>
  <c r="M152" i="11"/>
  <c r="M176" i="11" s="1"/>
  <c r="M272" i="11" s="1"/>
  <c r="M294" i="11" s="1"/>
  <c r="AB52" i="11"/>
  <c r="H346" i="11"/>
  <c r="H369" i="11" s="1"/>
  <c r="B349" i="11"/>
  <c r="B372" i="11" s="1"/>
  <c r="B395" i="11" s="1"/>
  <c r="B417" i="11" s="1"/>
  <c r="L152" i="11"/>
  <c r="L176" i="11" s="1"/>
  <c r="L272" i="11" s="1"/>
  <c r="L294" i="11" s="1"/>
  <c r="B152" i="11"/>
  <c r="B176" i="11" s="1"/>
  <c r="B200" i="11" s="1"/>
  <c r="B225" i="11" s="1"/>
  <c r="B247" i="11" s="1"/>
  <c r="T152" i="11"/>
  <c r="T176" i="11" s="1"/>
  <c r="T272" i="11" s="1"/>
  <c r="T294" i="11" s="1"/>
  <c r="U152" i="11"/>
  <c r="U176" i="11" s="1"/>
  <c r="U272" i="11" s="1"/>
  <c r="U294" i="11" s="1"/>
  <c r="N152" i="11"/>
  <c r="N176" i="11" s="1"/>
  <c r="N272" i="11" s="1"/>
  <c r="N294" i="11" s="1"/>
  <c r="Q152" i="11"/>
  <c r="Q176" i="11" s="1"/>
  <c r="Q272" i="11" s="1"/>
  <c r="Q294" i="11" s="1"/>
  <c r="H562" i="11"/>
  <c r="J152" i="11"/>
  <c r="J176" i="11" s="1"/>
  <c r="J200" i="11" s="1"/>
  <c r="J225" i="11" s="1"/>
  <c r="J247" i="11" s="1"/>
  <c r="H152" i="11"/>
  <c r="H176" i="11" s="1"/>
  <c r="H272" i="11" s="1"/>
  <c r="H294" i="11" s="1"/>
  <c r="D583" i="11"/>
  <c r="D605" i="11" s="1"/>
  <c r="G560" i="11"/>
  <c r="G344" i="11"/>
  <c r="G367" i="11" s="1"/>
  <c r="G390" i="11" s="1"/>
  <c r="G412" i="11" s="1"/>
  <c r="F561" i="11"/>
  <c r="H63" i="16"/>
  <c r="E345" i="11"/>
  <c r="E368" i="11" s="1"/>
  <c r="E391" i="11" s="1"/>
  <c r="E413" i="11" s="1"/>
  <c r="E565" i="11"/>
  <c r="C685" i="11"/>
  <c r="C686" i="11" s="1"/>
  <c r="E28" i="3" s="1"/>
  <c r="T68" i="16"/>
  <c r="S442" i="11"/>
  <c r="S465" i="11" s="1"/>
  <c r="U52" i="16"/>
  <c r="T426" i="11"/>
  <c r="E67" i="16"/>
  <c r="D441" i="11"/>
  <c r="U67" i="16"/>
  <c r="T441" i="11"/>
  <c r="T464" i="11" s="1"/>
  <c r="T52" i="16"/>
  <c r="S426" i="11"/>
  <c r="I685" i="11"/>
  <c r="I686" i="11" s="1"/>
  <c r="Q28" i="3" s="1"/>
  <c r="T395" i="11"/>
  <c r="T417" i="11" s="1"/>
  <c r="T442" i="11"/>
  <c r="E68" i="16"/>
  <c r="D442" i="11"/>
  <c r="H150" i="11"/>
  <c r="H174" i="11" s="1"/>
  <c r="H270" i="11" s="1"/>
  <c r="H292" i="11" s="1"/>
  <c r="C509" i="11"/>
  <c r="Z487" i="11" s="1"/>
  <c r="D513" i="11"/>
  <c r="F513" i="11"/>
  <c r="L513" i="11"/>
  <c r="M513" i="11" s="1"/>
  <c r="X491" i="11" s="1"/>
  <c r="E513" i="11"/>
  <c r="Z491" i="11"/>
  <c r="AA491" i="11" s="1"/>
  <c r="C510" i="11"/>
  <c r="C512" i="11"/>
  <c r="C511" i="11"/>
  <c r="Z489" i="11" s="1"/>
  <c r="C508" i="11"/>
  <c r="D508" i="11" s="1"/>
  <c r="Q27" i="3"/>
  <c r="J347" i="11"/>
  <c r="J370" i="11" s="1"/>
  <c r="J393" i="11" s="1"/>
  <c r="J415" i="11" s="1"/>
  <c r="N565" i="11"/>
  <c r="N204" i="11"/>
  <c r="N229" i="11" s="1"/>
  <c r="N251" i="11" s="1"/>
  <c r="N587" i="11"/>
  <c r="N609" i="11" s="1"/>
  <c r="N349" i="11"/>
  <c r="N372" i="11" s="1"/>
  <c r="N395" i="11" s="1"/>
  <c r="N417" i="11" s="1"/>
  <c r="J63" i="16"/>
  <c r="E587" i="11"/>
  <c r="E609" i="11" s="1"/>
  <c r="U583" i="11"/>
  <c r="U605" i="11" s="1"/>
  <c r="I582" i="11"/>
  <c r="I604" i="11" s="1"/>
  <c r="E583" i="11"/>
  <c r="E605" i="11" s="1"/>
  <c r="F345" i="11"/>
  <c r="F368" i="11" s="1"/>
  <c r="F391" i="11" s="1"/>
  <c r="F413" i="11" s="1"/>
  <c r="F583" i="11"/>
  <c r="F605" i="11" s="1"/>
  <c r="E349" i="11"/>
  <c r="E372" i="11" s="1"/>
  <c r="E395" i="11" s="1"/>
  <c r="E417" i="11" s="1"/>
  <c r="J685" i="11"/>
  <c r="U345" i="11"/>
  <c r="U368" i="11" s="1"/>
  <c r="U391" i="11" s="1"/>
  <c r="U413" i="11" s="1"/>
  <c r="I560" i="11"/>
  <c r="D561" i="11"/>
  <c r="D345" i="11"/>
  <c r="D368" i="11" s="1"/>
  <c r="D391" i="11" s="1"/>
  <c r="D413" i="11" s="1"/>
  <c r="E204" i="11"/>
  <c r="E229" i="11" s="1"/>
  <c r="E251" i="11" s="1"/>
  <c r="U561" i="11"/>
  <c r="E561" i="11"/>
  <c r="M347" i="11"/>
  <c r="M370" i="11" s="1"/>
  <c r="M393" i="11" s="1"/>
  <c r="M415" i="11" s="1"/>
  <c r="S345" i="11"/>
  <c r="S368" i="11" s="1"/>
  <c r="S391" i="11" s="1"/>
  <c r="S413" i="11" s="1"/>
  <c r="O565" i="11"/>
  <c r="B153" i="11"/>
  <c r="B177" i="11" s="1"/>
  <c r="B201" i="11" s="1"/>
  <c r="B226" i="11" s="1"/>
  <c r="B248" i="11" s="1"/>
  <c r="I153" i="11"/>
  <c r="I177" i="11" s="1"/>
  <c r="I273" i="11" s="1"/>
  <c r="I295" i="11" s="1"/>
  <c r="S583" i="11"/>
  <c r="S605" i="11" s="1"/>
  <c r="O587" i="11"/>
  <c r="O609" i="11" s="1"/>
  <c r="D153" i="11"/>
  <c r="D177" i="11" s="1"/>
  <c r="D201" i="11" s="1"/>
  <c r="D226" i="11" s="1"/>
  <c r="D248" i="11" s="1"/>
  <c r="F369" i="11"/>
  <c r="F392" i="11" s="1"/>
  <c r="F414" i="11" s="1"/>
  <c r="N153" i="11"/>
  <c r="N177" i="11" s="1"/>
  <c r="N273" i="11" s="1"/>
  <c r="N295" i="11" s="1"/>
  <c r="Q565" i="11"/>
  <c r="R153" i="11"/>
  <c r="R177" i="11" s="1"/>
  <c r="R273" i="11" s="1"/>
  <c r="R295" i="11" s="1"/>
  <c r="AB53" i="11"/>
  <c r="Q587" i="11"/>
  <c r="Q609" i="11" s="1"/>
  <c r="T153" i="11"/>
  <c r="T177" i="11" s="1"/>
  <c r="T201" i="11" s="1"/>
  <c r="T226" i="11" s="1"/>
  <c r="T248" i="11" s="1"/>
  <c r="O153" i="11"/>
  <c r="O177" i="11" s="1"/>
  <c r="O273" i="11" s="1"/>
  <c r="O295" i="11" s="1"/>
  <c r="Q349" i="11"/>
  <c r="Q372" i="11" s="1"/>
  <c r="Q395" i="11" s="1"/>
  <c r="Q417" i="11" s="1"/>
  <c r="O561" i="11"/>
  <c r="H153" i="11"/>
  <c r="H177" i="11" s="1"/>
  <c r="H201" i="11" s="1"/>
  <c r="H226" i="11" s="1"/>
  <c r="H248" i="11" s="1"/>
  <c r="J153" i="11"/>
  <c r="J177" i="11" s="1"/>
  <c r="J273" i="11" s="1"/>
  <c r="J295" i="11" s="1"/>
  <c r="M153" i="11"/>
  <c r="M177" i="11" s="1"/>
  <c r="M273" i="11" s="1"/>
  <c r="M295" i="11" s="1"/>
  <c r="O345" i="11"/>
  <c r="O368" i="11" s="1"/>
  <c r="O391" i="11" s="1"/>
  <c r="O413" i="11" s="1"/>
  <c r="E153" i="11"/>
  <c r="E177" i="11" s="1"/>
  <c r="E201" i="11" s="1"/>
  <c r="E226" i="11" s="1"/>
  <c r="E248" i="11" s="1"/>
  <c r="C153" i="11"/>
  <c r="C177" i="11" s="1"/>
  <c r="C201" i="11" s="1"/>
  <c r="C226" i="11" s="1"/>
  <c r="C248" i="11" s="1"/>
  <c r="S153" i="11"/>
  <c r="S177" i="11" s="1"/>
  <c r="S201" i="11" s="1"/>
  <c r="S226" i="11" s="1"/>
  <c r="S248" i="11" s="1"/>
  <c r="K153" i="11"/>
  <c r="K177" i="11" s="1"/>
  <c r="K201" i="11" s="1"/>
  <c r="K226" i="11" s="1"/>
  <c r="K248" i="11" s="1"/>
  <c r="L153" i="11"/>
  <c r="L177" i="11" s="1"/>
  <c r="L273" i="11" s="1"/>
  <c r="L295" i="11" s="1"/>
  <c r="O583" i="11"/>
  <c r="O605" i="11" s="1"/>
  <c r="Q204" i="11"/>
  <c r="Q229" i="11" s="1"/>
  <c r="Q251" i="11" s="1"/>
  <c r="P153" i="11"/>
  <c r="P177" i="11" s="1"/>
  <c r="P273" i="11" s="1"/>
  <c r="P295" i="11" s="1"/>
  <c r="G153" i="11"/>
  <c r="G177" i="11" s="1"/>
  <c r="G273" i="11" s="1"/>
  <c r="G295" i="11" s="1"/>
  <c r="Q153" i="11"/>
  <c r="Q177" i="11" s="1"/>
  <c r="Q273" i="11" s="1"/>
  <c r="Q295" i="11" s="1"/>
  <c r="U153" i="11"/>
  <c r="U177" i="11" s="1"/>
  <c r="U201" i="11" s="1"/>
  <c r="U226" i="11" s="1"/>
  <c r="U248" i="11" s="1"/>
  <c r="K150" i="11"/>
  <c r="K174" i="11" s="1"/>
  <c r="K270" i="11" s="1"/>
  <c r="K292" i="11" s="1"/>
  <c r="M150" i="11"/>
  <c r="M174" i="11" s="1"/>
  <c r="M270" i="11" s="1"/>
  <c r="M292" i="11" s="1"/>
  <c r="N150" i="11"/>
  <c r="N174" i="11" s="1"/>
  <c r="N270" i="11" s="1"/>
  <c r="N292" i="11" s="1"/>
  <c r="T581" i="11"/>
  <c r="T603" i="11" s="1"/>
  <c r="J583" i="11"/>
  <c r="J605" i="11" s="1"/>
  <c r="K366" i="11"/>
  <c r="K389" i="11" s="1"/>
  <c r="K411" i="11" s="1"/>
  <c r="C14" i="16"/>
  <c r="G14" i="16" s="1"/>
  <c r="Q14" i="11" s="1"/>
  <c r="J345" i="11"/>
  <c r="J368" i="11" s="1"/>
  <c r="J391" i="11" s="1"/>
  <c r="J413" i="11" s="1"/>
  <c r="H349" i="11"/>
  <c r="H372" i="11" s="1"/>
  <c r="H395" i="11" s="1"/>
  <c r="H417" i="11" s="1"/>
  <c r="AB50" i="11"/>
  <c r="Z50" i="11"/>
  <c r="J585" i="11"/>
  <c r="J607" i="11" s="1"/>
  <c r="H583" i="11"/>
  <c r="H605" i="11" s="1"/>
  <c r="P369" i="11"/>
  <c r="P392" i="11" s="1"/>
  <c r="P414" i="11" s="1"/>
  <c r="T565" i="11"/>
  <c r="H587" i="11"/>
  <c r="H609" i="11" s="1"/>
  <c r="U349" i="11"/>
  <c r="U372" i="11" s="1"/>
  <c r="U395" i="11" s="1"/>
  <c r="U417" i="11" s="1"/>
  <c r="T343" i="11"/>
  <c r="T366" i="11" s="1"/>
  <c r="T389" i="11" s="1"/>
  <c r="T411" i="11" s="1"/>
  <c r="J561" i="11"/>
  <c r="E150" i="11"/>
  <c r="E174" i="11" s="1"/>
  <c r="E270" i="11" s="1"/>
  <c r="E292" i="11" s="1"/>
  <c r="O150" i="11"/>
  <c r="O174" i="11" s="1"/>
  <c r="O270" i="11" s="1"/>
  <c r="O292" i="11" s="1"/>
  <c r="D150" i="11"/>
  <c r="D174" i="11" s="1"/>
  <c r="D270" i="11" s="1"/>
  <c r="D292" i="11" s="1"/>
  <c r="S150" i="11"/>
  <c r="S174" i="11" s="1"/>
  <c r="S270" i="11" s="1"/>
  <c r="S292" i="11" s="1"/>
  <c r="P150" i="11"/>
  <c r="P174" i="11" s="1"/>
  <c r="P270" i="11" s="1"/>
  <c r="P292" i="11" s="1"/>
  <c r="R276" i="11"/>
  <c r="R298" i="11" s="1"/>
  <c r="H565" i="11"/>
  <c r="F150" i="11"/>
  <c r="F174" i="11" s="1"/>
  <c r="F270" i="11" s="1"/>
  <c r="F292" i="11" s="1"/>
  <c r="B150" i="11"/>
  <c r="B174" i="11" s="1"/>
  <c r="B270" i="11" s="1"/>
  <c r="B292" i="11" s="1"/>
  <c r="T150" i="11"/>
  <c r="T174" i="11" s="1"/>
  <c r="T270" i="11" s="1"/>
  <c r="T292" i="11" s="1"/>
  <c r="J150" i="11"/>
  <c r="J174" i="11" s="1"/>
  <c r="J270" i="11" s="1"/>
  <c r="J292" i="11" s="1"/>
  <c r="B561" i="11"/>
  <c r="B345" i="11"/>
  <c r="B368" i="11" s="1"/>
  <c r="B391" i="11" s="1"/>
  <c r="B413" i="11" s="1"/>
  <c r="T349" i="11"/>
  <c r="T372" i="11" s="1"/>
  <c r="G150" i="11"/>
  <c r="G174" i="11" s="1"/>
  <c r="G270" i="11" s="1"/>
  <c r="G292" i="11" s="1"/>
  <c r="Q150" i="11"/>
  <c r="Q174" i="11" s="1"/>
  <c r="Q270" i="11" s="1"/>
  <c r="Q292" i="11" s="1"/>
  <c r="R150" i="11"/>
  <c r="R174" i="11" s="1"/>
  <c r="R270" i="11" s="1"/>
  <c r="R292" i="11" s="1"/>
  <c r="H204" i="11"/>
  <c r="H229" i="11" s="1"/>
  <c r="H251" i="11" s="1"/>
  <c r="I150" i="11"/>
  <c r="I174" i="11" s="1"/>
  <c r="I270" i="11" s="1"/>
  <c r="I292" i="11" s="1"/>
  <c r="D366" i="11"/>
  <c r="D389" i="11" s="1"/>
  <c r="D411" i="11" s="1"/>
  <c r="M563" i="11"/>
  <c r="B583" i="11"/>
  <c r="B605" i="11" s="1"/>
  <c r="C347" i="11"/>
  <c r="C370" i="11" s="1"/>
  <c r="C393" i="11" s="1"/>
  <c r="C415" i="11" s="1"/>
  <c r="T204" i="11"/>
  <c r="T229" i="11" s="1"/>
  <c r="T251" i="11" s="1"/>
  <c r="C150" i="11"/>
  <c r="C174" i="11" s="1"/>
  <c r="C270" i="11" s="1"/>
  <c r="C292" i="11" s="1"/>
  <c r="H345" i="11"/>
  <c r="H368" i="11" s="1"/>
  <c r="H391" i="11" s="1"/>
  <c r="H413" i="11" s="1"/>
  <c r="M585" i="11"/>
  <c r="M607" i="11" s="1"/>
  <c r="N563" i="11"/>
  <c r="U150" i="11"/>
  <c r="U174" i="11" s="1"/>
  <c r="U270" i="11" s="1"/>
  <c r="U292" i="11" s="1"/>
  <c r="V62" i="16"/>
  <c r="U587" i="11"/>
  <c r="U609" i="11" s="1"/>
  <c r="Q563" i="11"/>
  <c r="K587" i="11"/>
  <c r="K609" i="11" s="1"/>
  <c r="K565" i="11"/>
  <c r="F204" i="11"/>
  <c r="F229" i="11" s="1"/>
  <c r="F251" i="11" s="1"/>
  <c r="T345" i="11"/>
  <c r="T368" i="11" s="1"/>
  <c r="T391" i="11" s="1"/>
  <c r="T413" i="11" s="1"/>
  <c r="U581" i="11"/>
  <c r="U603" i="11" s="1"/>
  <c r="Q347" i="11"/>
  <c r="Q370" i="11" s="1"/>
  <c r="Q393" i="11" s="1"/>
  <c r="Q415" i="11" s="1"/>
  <c r="T587" i="11"/>
  <c r="T609" i="11" s="1"/>
  <c r="T631" i="11" s="1"/>
  <c r="T653" i="11" s="1"/>
  <c r="N585" i="11"/>
  <c r="N607" i="11" s="1"/>
  <c r="F565" i="11"/>
  <c r="U62" i="16"/>
  <c r="N561" i="11"/>
  <c r="U565" i="11"/>
  <c r="U559" i="11"/>
  <c r="Q585" i="11"/>
  <c r="Q607" i="11" s="1"/>
  <c r="N347" i="11"/>
  <c r="N370" i="11" s="1"/>
  <c r="N393" i="11" s="1"/>
  <c r="N415" i="11" s="1"/>
  <c r="C585" i="11"/>
  <c r="C607" i="11" s="1"/>
  <c r="C202" i="11"/>
  <c r="C227" i="11" s="1"/>
  <c r="C249" i="11" s="1"/>
  <c r="B587" i="11"/>
  <c r="B609" i="11" s="1"/>
  <c r="G349" i="11"/>
  <c r="G372" i="11" s="1"/>
  <c r="G395" i="11" s="1"/>
  <c r="G417" i="11" s="1"/>
  <c r="N560" i="11"/>
  <c r="N345" i="11"/>
  <c r="N368" i="11" s="1"/>
  <c r="N391" i="11" s="1"/>
  <c r="N413" i="11" s="1"/>
  <c r="D347" i="11"/>
  <c r="D370" i="11" s="1"/>
  <c r="D393" i="11" s="1"/>
  <c r="D415" i="11" s="1"/>
  <c r="K349" i="11"/>
  <c r="K372" i="11" s="1"/>
  <c r="K395" i="11" s="1"/>
  <c r="K417" i="11" s="1"/>
  <c r="C563" i="11"/>
  <c r="G565" i="11"/>
  <c r="N583" i="11"/>
  <c r="N605" i="11" s="1"/>
  <c r="F349" i="11"/>
  <c r="F372" i="11" s="1"/>
  <c r="F395" i="11" s="1"/>
  <c r="F417" i="11" s="1"/>
  <c r="K204" i="11"/>
  <c r="K229" i="11" s="1"/>
  <c r="K251" i="11" s="1"/>
  <c r="F587" i="11"/>
  <c r="F609" i="11" s="1"/>
  <c r="G587" i="11"/>
  <c r="G609" i="11" s="1"/>
  <c r="H561" i="11"/>
  <c r="D63" i="16"/>
  <c r="B560" i="11"/>
  <c r="C587" i="11"/>
  <c r="C609" i="11" s="1"/>
  <c r="C582" i="11"/>
  <c r="C604" i="11" s="1"/>
  <c r="L585" i="11"/>
  <c r="L607" i="11" s="1"/>
  <c r="C560" i="11"/>
  <c r="R582" i="11"/>
  <c r="R604" i="11" s="1"/>
  <c r="G583" i="11"/>
  <c r="G605" i="11" s="1"/>
  <c r="P561" i="11"/>
  <c r="P345" i="11"/>
  <c r="P368" i="11" s="1"/>
  <c r="R561" i="11"/>
  <c r="H563" i="11"/>
  <c r="S347" i="11"/>
  <c r="S370" i="11" s="1"/>
  <c r="S393" i="11" s="1"/>
  <c r="S415" i="11" s="1"/>
  <c r="K561" i="11"/>
  <c r="C349" i="11"/>
  <c r="C372" i="11" s="1"/>
  <c r="C395" i="11" s="1"/>
  <c r="C417" i="11" s="1"/>
  <c r="R583" i="11"/>
  <c r="R605" i="11" s="1"/>
  <c r="S563" i="11"/>
  <c r="P204" i="11"/>
  <c r="P229" i="11" s="1"/>
  <c r="P251" i="11" s="1"/>
  <c r="P587" i="11"/>
  <c r="P609" i="11" s="1"/>
  <c r="E347" i="11"/>
  <c r="E370" i="11" s="1"/>
  <c r="E393" i="11" s="1"/>
  <c r="E415" i="11" s="1"/>
  <c r="P349" i="11"/>
  <c r="P372" i="11" s="1"/>
  <c r="P395" i="11" s="1"/>
  <c r="P417" i="11" s="1"/>
  <c r="K583" i="11"/>
  <c r="K605" i="11" s="1"/>
  <c r="L563" i="11"/>
  <c r="C565" i="11"/>
  <c r="C204" i="11"/>
  <c r="C229" i="11" s="1"/>
  <c r="C251" i="11" s="1"/>
  <c r="P565" i="11"/>
  <c r="E563" i="11"/>
  <c r="K345" i="11"/>
  <c r="K368" i="11" s="1"/>
  <c r="K391" i="11" s="1"/>
  <c r="K413" i="11" s="1"/>
  <c r="H347" i="11"/>
  <c r="H370" i="11" s="1"/>
  <c r="H393" i="11" s="1"/>
  <c r="H415" i="11" s="1"/>
  <c r="E585" i="11"/>
  <c r="E607" i="11" s="1"/>
  <c r="L347" i="11"/>
  <c r="L370" i="11" s="1"/>
  <c r="L393" i="11" s="1"/>
  <c r="L415" i="11" s="1"/>
  <c r="R345" i="11"/>
  <c r="R368" i="11" s="1"/>
  <c r="R391" i="11" s="1"/>
  <c r="R413" i="11" s="1"/>
  <c r="H585" i="11"/>
  <c r="H607" i="11" s="1"/>
  <c r="S585" i="11"/>
  <c r="S607" i="11" s="1"/>
  <c r="G561" i="11"/>
  <c r="S565" i="11"/>
  <c r="C345" i="11"/>
  <c r="C368" i="11" s="1"/>
  <c r="C391" i="11" s="1"/>
  <c r="C413" i="11" s="1"/>
  <c r="J565" i="11"/>
  <c r="P583" i="11"/>
  <c r="P605" i="11" s="1"/>
  <c r="P627" i="11" s="1"/>
  <c r="P649" i="11" s="1"/>
  <c r="J587" i="11"/>
  <c r="J609" i="11" s="1"/>
  <c r="N202" i="11"/>
  <c r="N227" i="11" s="1"/>
  <c r="N249" i="11" s="1"/>
  <c r="G345" i="11"/>
  <c r="G368" i="11" s="1"/>
  <c r="G391" i="11" s="1"/>
  <c r="G413" i="11" s="1"/>
  <c r="S349" i="11"/>
  <c r="S372" i="11" s="1"/>
  <c r="S395" i="11" s="1"/>
  <c r="S417" i="11" s="1"/>
  <c r="C561" i="11"/>
  <c r="J349" i="11"/>
  <c r="J372" i="11" s="1"/>
  <c r="J395" i="11" s="1"/>
  <c r="J417" i="11" s="1"/>
  <c r="P391" i="11"/>
  <c r="P413" i="11" s="1"/>
  <c r="S587" i="11"/>
  <c r="S609" i="11" s="1"/>
  <c r="C583" i="11"/>
  <c r="C605" i="11" s="1"/>
  <c r="J204" i="11"/>
  <c r="J229" i="11" s="1"/>
  <c r="J251" i="11" s="1"/>
  <c r="M583" i="11"/>
  <c r="M605" i="11" s="1"/>
  <c r="T563" i="11"/>
  <c r="M345" i="11"/>
  <c r="M368" i="11" s="1"/>
  <c r="M391" i="11" s="1"/>
  <c r="M413" i="11" s="1"/>
  <c r="T585" i="11"/>
  <c r="T607" i="11" s="1"/>
  <c r="T347" i="11"/>
  <c r="T370" i="11" s="1"/>
  <c r="T393" i="11" s="1"/>
  <c r="T415" i="11" s="1"/>
  <c r="L561" i="11"/>
  <c r="M561" i="11"/>
  <c r="D563" i="11"/>
  <c r="N344" i="11"/>
  <c r="N367" i="11" s="1"/>
  <c r="N390" i="11" s="1"/>
  <c r="N412" i="11" s="1"/>
  <c r="O63" i="16"/>
  <c r="L583" i="11"/>
  <c r="L605" i="11" s="1"/>
  <c r="D585" i="11"/>
  <c r="D607" i="11" s="1"/>
  <c r="L345" i="11"/>
  <c r="L368" i="11" s="1"/>
  <c r="L391" i="11" s="1"/>
  <c r="L413" i="11" s="1"/>
  <c r="G563" i="11"/>
  <c r="T583" i="11"/>
  <c r="T605" i="11" s="1"/>
  <c r="G585" i="11"/>
  <c r="G607" i="11" s="1"/>
  <c r="T561" i="11"/>
  <c r="G347" i="11"/>
  <c r="G370" i="11" s="1"/>
  <c r="G393" i="11" s="1"/>
  <c r="G415" i="11" s="1"/>
  <c r="S581" i="11"/>
  <c r="S603" i="11" s="1"/>
  <c r="K585" i="11"/>
  <c r="K607" i="11" s="1"/>
  <c r="B343" i="11"/>
  <c r="B366" i="11" s="1"/>
  <c r="B389" i="11" s="1"/>
  <c r="B411" i="11" s="1"/>
  <c r="B344" i="11"/>
  <c r="B367" i="11" s="1"/>
  <c r="B390" i="11" s="1"/>
  <c r="B412" i="11" s="1"/>
  <c r="D559" i="11"/>
  <c r="P585" i="11"/>
  <c r="P607" i="11" s="1"/>
  <c r="P582" i="11"/>
  <c r="P604" i="11" s="1"/>
  <c r="J563" i="11"/>
  <c r="K563" i="11"/>
  <c r="P563" i="11"/>
  <c r="B582" i="11"/>
  <c r="B604" i="11" s="1"/>
  <c r="I585" i="11"/>
  <c r="I607" i="11" s="1"/>
  <c r="F344" i="11"/>
  <c r="F367" i="11" s="1"/>
  <c r="F390" i="11" s="1"/>
  <c r="F412" i="11" s="1"/>
  <c r="O343" i="11"/>
  <c r="O366" i="11" s="1"/>
  <c r="O389" i="11" s="1"/>
  <c r="O411" i="11" s="1"/>
  <c r="F560" i="11"/>
  <c r="L344" i="11"/>
  <c r="L367" i="11" s="1"/>
  <c r="L390" i="11" s="1"/>
  <c r="L412" i="11" s="1"/>
  <c r="F582" i="11"/>
  <c r="F604" i="11" s="1"/>
  <c r="I202" i="11"/>
  <c r="I227" i="11" s="1"/>
  <c r="I249" i="11" s="1"/>
  <c r="Q202" i="11"/>
  <c r="Q227" i="11" s="1"/>
  <c r="Q249" i="11" s="1"/>
  <c r="F585" i="11"/>
  <c r="F607" i="11" s="1"/>
  <c r="P202" i="11"/>
  <c r="P227" i="11" s="1"/>
  <c r="P249" i="11" s="1"/>
  <c r="F563" i="11"/>
  <c r="N581" i="11"/>
  <c r="N603" i="11" s="1"/>
  <c r="N625" i="11" s="1"/>
  <c r="N647" i="11" s="1"/>
  <c r="F347" i="11"/>
  <c r="F370" i="11" s="1"/>
  <c r="F393" i="11" s="1"/>
  <c r="F415" i="11" s="1"/>
  <c r="F202" i="11"/>
  <c r="F227" i="11" s="1"/>
  <c r="F249" i="11" s="1"/>
  <c r="AD3" i="15"/>
  <c r="B563" i="11"/>
  <c r="O202" i="11"/>
  <c r="O227" i="11" s="1"/>
  <c r="O249" i="11" s="1"/>
  <c r="D18" i="16"/>
  <c r="O585" i="11"/>
  <c r="O607" i="11" s="1"/>
  <c r="G343" i="11"/>
  <c r="G366" i="11" s="1"/>
  <c r="G389" i="11" s="1"/>
  <c r="G411" i="11" s="1"/>
  <c r="S559" i="11"/>
  <c r="G581" i="11"/>
  <c r="G603" i="11" s="1"/>
  <c r="S343" i="11"/>
  <c r="S366" i="11" s="1"/>
  <c r="S389" i="11" s="1"/>
  <c r="S411" i="11" s="1"/>
  <c r="O347" i="11"/>
  <c r="O370" i="11" s="1"/>
  <c r="O393" i="11" s="1"/>
  <c r="O415" i="11" s="1"/>
  <c r="O563" i="11"/>
  <c r="G18" i="16"/>
  <c r="Q18" i="11" s="1"/>
  <c r="F18" i="16"/>
  <c r="B585" i="11"/>
  <c r="B607" i="11" s="1"/>
  <c r="G559" i="11"/>
  <c r="B347" i="11"/>
  <c r="B370" i="11" s="1"/>
  <c r="B393" i="11" s="1"/>
  <c r="B415" i="11" s="1"/>
  <c r="U563" i="11"/>
  <c r="U347" i="11"/>
  <c r="U370" i="11" s="1"/>
  <c r="U393" i="11" s="1"/>
  <c r="U415" i="11" s="1"/>
  <c r="U585" i="11"/>
  <c r="U607" i="11" s="1"/>
  <c r="J62" i="16"/>
  <c r="P274" i="11"/>
  <c r="P296" i="11" s="1"/>
  <c r="I343" i="11"/>
  <c r="I366" i="11" s="1"/>
  <c r="I389" i="11" s="1"/>
  <c r="I411" i="11" s="1"/>
  <c r="I62" i="16"/>
  <c r="I559" i="11"/>
  <c r="H343" i="11"/>
  <c r="H366" i="11" s="1"/>
  <c r="H625" i="11" s="1"/>
  <c r="H647" i="11" s="1"/>
  <c r="H559" i="11"/>
  <c r="D62" i="16"/>
  <c r="S62" i="16"/>
  <c r="S554" i="11"/>
  <c r="C581" i="11"/>
  <c r="C603" i="11" s="1"/>
  <c r="C343" i="11"/>
  <c r="C366" i="11" s="1"/>
  <c r="C389" i="11" s="1"/>
  <c r="C411" i="11" s="1"/>
  <c r="M559" i="11"/>
  <c r="R559" i="11"/>
  <c r="M581" i="11"/>
  <c r="M603" i="11" s="1"/>
  <c r="R343" i="11"/>
  <c r="R366" i="11" s="1"/>
  <c r="R389" i="11" s="1"/>
  <c r="R411" i="11" s="1"/>
  <c r="N62" i="16"/>
  <c r="E343" i="11"/>
  <c r="E366" i="11" s="1"/>
  <c r="E389" i="11" s="1"/>
  <c r="E411" i="11" s="1"/>
  <c r="O581" i="11"/>
  <c r="O603" i="11" s="1"/>
  <c r="E559" i="11"/>
  <c r="F62" i="16"/>
  <c r="Q582" i="11"/>
  <c r="Q604" i="11" s="1"/>
  <c r="L560" i="11"/>
  <c r="J560" i="11"/>
  <c r="Q344" i="11"/>
  <c r="Q367" i="11" s="1"/>
  <c r="Q390" i="11" s="1"/>
  <c r="Q412" i="11" s="1"/>
  <c r="N389" i="11"/>
  <c r="N411" i="11" s="1"/>
  <c r="Q560" i="11"/>
  <c r="N559" i="11"/>
  <c r="J582" i="11"/>
  <c r="J604" i="11" s="1"/>
  <c r="T202" i="11"/>
  <c r="T227" i="11" s="1"/>
  <c r="T249" i="11" s="1"/>
  <c r="M63" i="16"/>
  <c r="J344" i="11"/>
  <c r="J367" i="11" s="1"/>
  <c r="J390" i="11" s="1"/>
  <c r="J412" i="11" s="1"/>
  <c r="O559" i="11"/>
  <c r="M202" i="11"/>
  <c r="M227" i="11" s="1"/>
  <c r="M249" i="11" s="1"/>
  <c r="F343" i="11"/>
  <c r="F366" i="11" s="1"/>
  <c r="F389" i="11" s="1"/>
  <c r="F411" i="11" s="1"/>
  <c r="U560" i="11"/>
  <c r="J554" i="11"/>
  <c r="J338" i="11"/>
  <c r="J361" i="11" s="1"/>
  <c r="J384" i="11" s="1"/>
  <c r="J406" i="11" s="1"/>
  <c r="M62" i="16"/>
  <c r="P343" i="11"/>
  <c r="P366" i="11" s="1"/>
  <c r="P389" i="11" s="1"/>
  <c r="P411" i="11" s="1"/>
  <c r="F338" i="11"/>
  <c r="F361" i="11" s="1"/>
  <c r="F384" i="11" s="1"/>
  <c r="F406" i="11" s="1"/>
  <c r="P559" i="11"/>
  <c r="L581" i="11"/>
  <c r="L603" i="11" s="1"/>
  <c r="P581" i="11"/>
  <c r="P603" i="11" s="1"/>
  <c r="I63" i="16"/>
  <c r="L559" i="11"/>
  <c r="F576" i="11"/>
  <c r="F598" i="11" s="1"/>
  <c r="H582" i="11"/>
  <c r="H604" i="11" s="1"/>
  <c r="U582" i="11"/>
  <c r="U604" i="11" s="1"/>
  <c r="H344" i="11"/>
  <c r="H367" i="11" s="1"/>
  <c r="H390" i="11" s="1"/>
  <c r="H412" i="11" s="1"/>
  <c r="F581" i="11"/>
  <c r="F603" i="11" s="1"/>
  <c r="F685" i="11"/>
  <c r="F686" i="11" s="1"/>
  <c r="K28" i="3" s="1"/>
  <c r="V63" i="16"/>
  <c r="F559" i="11"/>
  <c r="B559" i="11"/>
  <c r="J343" i="11"/>
  <c r="J366" i="11" s="1"/>
  <c r="J389" i="11" s="1"/>
  <c r="J411" i="11" s="1"/>
  <c r="B581" i="11"/>
  <c r="B603" i="11" s="1"/>
  <c r="J559" i="11"/>
  <c r="D685" i="11"/>
  <c r="D686" i="11" s="1"/>
  <c r="G28" i="3" s="1"/>
  <c r="D338" i="11"/>
  <c r="D361" i="11" s="1"/>
  <c r="D384" i="11" s="1"/>
  <c r="D406" i="11" s="1"/>
  <c r="J581" i="11"/>
  <c r="J603" i="11" s="1"/>
  <c r="E582" i="11"/>
  <c r="E604" i="11" s="1"/>
  <c r="R62" i="16"/>
  <c r="T604" i="11"/>
  <c r="N554" i="11"/>
  <c r="Q343" i="11"/>
  <c r="Q366" i="11" s="1"/>
  <c r="Q389" i="11" s="1"/>
  <c r="Q411" i="11" s="1"/>
  <c r="F63" i="16"/>
  <c r="U63" i="16"/>
  <c r="T344" i="11"/>
  <c r="T367" i="11" s="1"/>
  <c r="T390" i="11" s="1"/>
  <c r="T412" i="11" s="1"/>
  <c r="E344" i="11"/>
  <c r="E367" i="11" s="1"/>
  <c r="E390" i="11" s="1"/>
  <c r="E412" i="11" s="1"/>
  <c r="Q559" i="11"/>
  <c r="T560" i="11"/>
  <c r="D576" i="11"/>
  <c r="D598" i="11" s="1"/>
  <c r="D431" i="11"/>
  <c r="D454" i="11" s="1"/>
  <c r="D554" i="11"/>
  <c r="M582" i="11"/>
  <c r="M604" i="11" s="1"/>
  <c r="I274" i="11"/>
  <c r="I296" i="11" s="1"/>
  <c r="N63" i="16"/>
  <c r="M560" i="11"/>
  <c r="K582" i="11"/>
  <c r="K604" i="11" s="1"/>
  <c r="K560" i="11"/>
  <c r="K344" i="11"/>
  <c r="K367" i="11" s="1"/>
  <c r="K390" i="11" s="1"/>
  <c r="K412" i="11" s="1"/>
  <c r="O204" i="11"/>
  <c r="O229" i="11" s="1"/>
  <c r="O251" i="11" s="1"/>
  <c r="P560" i="11"/>
  <c r="N576" i="11"/>
  <c r="N598" i="11" s="1"/>
  <c r="Q63" i="16"/>
  <c r="R560" i="11"/>
  <c r="S63" i="16"/>
  <c r="D204" i="11"/>
  <c r="D229" i="11" s="1"/>
  <c r="D251" i="11" s="1"/>
  <c r="S344" i="11"/>
  <c r="S367" i="11" s="1"/>
  <c r="S390" i="11" s="1"/>
  <c r="S412" i="11" s="1"/>
  <c r="G57" i="16"/>
  <c r="S560" i="11"/>
  <c r="D344" i="11"/>
  <c r="D367" i="11" s="1"/>
  <c r="D390" i="11" s="1"/>
  <c r="D412" i="11" s="1"/>
  <c r="D582" i="11"/>
  <c r="D604" i="11" s="1"/>
  <c r="D560" i="11"/>
  <c r="T63" i="16"/>
  <c r="F554" i="11"/>
  <c r="D202" i="11"/>
  <c r="D227" i="11" s="1"/>
  <c r="D249" i="11" s="1"/>
  <c r="S685" i="11"/>
  <c r="S686" i="11" s="1"/>
  <c r="R685" i="11"/>
  <c r="R686" i="11" s="1"/>
  <c r="J576" i="11"/>
  <c r="J598" i="11" s="1"/>
  <c r="S338" i="11"/>
  <c r="S361" i="11" s="1"/>
  <c r="S384" i="11" s="1"/>
  <c r="S406" i="11" s="1"/>
  <c r="S576" i="11"/>
  <c r="S598" i="11" s="1"/>
  <c r="H576" i="11"/>
  <c r="H598" i="11" s="1"/>
  <c r="T685" i="11"/>
  <c r="K685" i="11"/>
  <c r="K686" i="11" s="1"/>
  <c r="U28" i="3" s="1"/>
  <c r="K576" i="11"/>
  <c r="K598" i="11" s="1"/>
  <c r="N338" i="11"/>
  <c r="N361" i="11" s="1"/>
  <c r="N384" i="11" s="1"/>
  <c r="N406" i="11" s="1"/>
  <c r="N685" i="11"/>
  <c r="B202" i="11"/>
  <c r="B227" i="11" s="1"/>
  <c r="B249" i="11" s="1"/>
  <c r="H554" i="11"/>
  <c r="C431" i="11"/>
  <c r="O338" i="11"/>
  <c r="O361" i="11" s="1"/>
  <c r="O384" i="11" s="1"/>
  <c r="O406" i="11" s="1"/>
  <c r="D57" i="16"/>
  <c r="H685" i="11"/>
  <c r="H686" i="11" s="1"/>
  <c r="O28" i="3" s="1"/>
  <c r="C338" i="11"/>
  <c r="C361" i="11" s="1"/>
  <c r="C384" i="11" s="1"/>
  <c r="C406" i="11" s="1"/>
  <c r="C554" i="11"/>
  <c r="C576" i="11"/>
  <c r="C598" i="11" s="1"/>
  <c r="K338" i="11"/>
  <c r="K361" i="11" s="1"/>
  <c r="K384" i="11" s="1"/>
  <c r="K406" i="11" s="1"/>
  <c r="H431" i="11"/>
  <c r="H454" i="11" s="1"/>
  <c r="H338" i="11"/>
  <c r="H361" i="11" s="1"/>
  <c r="H384" i="11" s="1"/>
  <c r="H406" i="11" s="1"/>
  <c r="O576" i="11"/>
  <c r="O598" i="11" s="1"/>
  <c r="K554" i="11"/>
  <c r="E685" i="11"/>
  <c r="E686" i="11" s="1"/>
  <c r="I28" i="3" s="1"/>
  <c r="B204" i="11"/>
  <c r="B229" i="11" s="1"/>
  <c r="B251" i="11" s="1"/>
  <c r="R554" i="11"/>
  <c r="B685" i="11"/>
  <c r="B686" i="11" s="1"/>
  <c r="C28" i="3" s="1"/>
  <c r="B431" i="11"/>
  <c r="B454" i="11" s="1"/>
  <c r="M554" i="11"/>
  <c r="P554" i="11"/>
  <c r="C57" i="16"/>
  <c r="E576" i="11"/>
  <c r="E598" i="11" s="1"/>
  <c r="B576" i="11"/>
  <c r="B598" i="11" s="1"/>
  <c r="E554" i="11"/>
  <c r="U554" i="11"/>
  <c r="E431" i="11"/>
  <c r="E454" i="11" s="1"/>
  <c r="P338" i="11"/>
  <c r="P361" i="11" s="1"/>
  <c r="P384" i="11" s="1"/>
  <c r="P406" i="11" s="1"/>
  <c r="U338" i="11"/>
  <c r="U361" i="11" s="1"/>
  <c r="U384" i="11" s="1"/>
  <c r="U406" i="11" s="1"/>
  <c r="E338" i="11"/>
  <c r="E361" i="11" s="1"/>
  <c r="E384" i="11" s="1"/>
  <c r="E406" i="11" s="1"/>
  <c r="P57" i="16"/>
  <c r="O685" i="11"/>
  <c r="O686" i="11" s="1"/>
  <c r="R338" i="11"/>
  <c r="R361" i="11" s="1"/>
  <c r="R384" i="11" s="1"/>
  <c r="R406" i="11" s="1"/>
  <c r="M576" i="11"/>
  <c r="M598" i="11" s="1"/>
  <c r="M338" i="11"/>
  <c r="M361" i="11" s="1"/>
  <c r="M384" i="11" s="1"/>
  <c r="M406" i="11" s="1"/>
  <c r="M685" i="11"/>
  <c r="M686" i="11" s="1"/>
  <c r="Y28" i="3" s="1"/>
  <c r="T576" i="11"/>
  <c r="T598" i="11" s="1"/>
  <c r="R576" i="11"/>
  <c r="R598" i="11" s="1"/>
  <c r="P138" i="11"/>
  <c r="P162" i="11" s="1"/>
  <c r="P258" i="11" s="1"/>
  <c r="P280" i="11" s="1"/>
  <c r="B554" i="11"/>
  <c r="Q572" i="11"/>
  <c r="Q594" i="11" s="1"/>
  <c r="Q334" i="11"/>
  <c r="Q357" i="11" s="1"/>
  <c r="Q380" i="11" s="1"/>
  <c r="Q402" i="11" s="1"/>
  <c r="F138" i="11"/>
  <c r="F162" i="11" s="1"/>
  <c r="F258" i="11" s="1"/>
  <c r="F280" i="11" s="1"/>
  <c r="C138" i="11"/>
  <c r="C162" i="11" s="1"/>
  <c r="C186" i="11" s="1"/>
  <c r="C211" i="11" s="1"/>
  <c r="C233" i="11" s="1"/>
  <c r="R138" i="11"/>
  <c r="R162" i="11" s="1"/>
  <c r="R258" i="11" s="1"/>
  <c r="R280" i="11" s="1"/>
  <c r="T138" i="11"/>
  <c r="T162" i="11" s="1"/>
  <c r="T258" i="11" s="1"/>
  <c r="T280" i="11" s="1"/>
  <c r="K335" i="11"/>
  <c r="K358" i="11" s="1"/>
  <c r="K381" i="11" s="1"/>
  <c r="K403" i="11" s="1"/>
  <c r="P576" i="11"/>
  <c r="P598" i="11" s="1"/>
  <c r="K551" i="11"/>
  <c r="O138" i="11"/>
  <c r="O162" i="11" s="1"/>
  <c r="O258" i="11" s="1"/>
  <c r="O280" i="11" s="1"/>
  <c r="N138" i="11"/>
  <c r="N162" i="11" s="1"/>
  <c r="N186" i="11" s="1"/>
  <c r="N211" i="11" s="1"/>
  <c r="N233" i="11" s="1"/>
  <c r="N354" i="11"/>
  <c r="N377" i="11" s="1"/>
  <c r="N399" i="11" s="1"/>
  <c r="J138" i="11"/>
  <c r="J162" i="11" s="1"/>
  <c r="J258" i="11" s="1"/>
  <c r="J280" i="11" s="1"/>
  <c r="G138" i="11"/>
  <c r="G162" i="11" s="1"/>
  <c r="G186" i="11" s="1"/>
  <c r="G211" i="11" s="1"/>
  <c r="G233" i="11" s="1"/>
  <c r="U138" i="11"/>
  <c r="U162" i="11" s="1"/>
  <c r="U186" i="11" s="1"/>
  <c r="U211" i="11" s="1"/>
  <c r="U233" i="11" s="1"/>
  <c r="D138" i="11"/>
  <c r="D162" i="11" s="1"/>
  <c r="D186" i="11" s="1"/>
  <c r="D211" i="11" s="1"/>
  <c r="D233" i="11" s="1"/>
  <c r="S138" i="11"/>
  <c r="S162" i="11" s="1"/>
  <c r="S258" i="11" s="1"/>
  <c r="S280" i="11" s="1"/>
  <c r="C2" i="16"/>
  <c r="G2" i="16" s="1"/>
  <c r="R2" i="11" s="1"/>
  <c r="H138" i="11"/>
  <c r="H162" i="11" s="1"/>
  <c r="H258" i="11" s="1"/>
  <c r="H280" i="11" s="1"/>
  <c r="I138" i="11"/>
  <c r="I162" i="11" s="1"/>
  <c r="I186" i="11" s="1"/>
  <c r="I211" i="11" s="1"/>
  <c r="I233" i="11" s="1"/>
  <c r="K138" i="11"/>
  <c r="K162" i="11" s="1"/>
  <c r="K258" i="11" s="1"/>
  <c r="K280" i="11" s="1"/>
  <c r="B692" i="11"/>
  <c r="C24" i="3" s="1"/>
  <c r="E138" i="11"/>
  <c r="E162" i="11" s="1"/>
  <c r="E258" i="11" s="1"/>
  <c r="E280" i="11" s="1"/>
  <c r="P685" i="11"/>
  <c r="B138" i="11"/>
  <c r="B162" i="11" s="1"/>
  <c r="B258" i="11" s="1"/>
  <c r="B280" i="11" s="1"/>
  <c r="M138" i="11"/>
  <c r="M162" i="11" s="1"/>
  <c r="M258" i="11" s="1"/>
  <c r="M280" i="11" s="1"/>
  <c r="Q138" i="11"/>
  <c r="Q162" i="11" s="1"/>
  <c r="Q186" i="11" s="1"/>
  <c r="Q211" i="11" s="1"/>
  <c r="Q233" i="11" s="1"/>
  <c r="AB38" i="11"/>
  <c r="L138" i="11"/>
  <c r="L162" i="11" s="1"/>
  <c r="L186" i="11" s="1"/>
  <c r="L211" i="11" s="1"/>
  <c r="L233" i="11" s="1"/>
  <c r="U576" i="11"/>
  <c r="U598" i="11" s="1"/>
  <c r="U547" i="11"/>
  <c r="L145" i="11"/>
  <c r="L169" i="11" s="1"/>
  <c r="L193" i="11" s="1"/>
  <c r="L218" i="11" s="1"/>
  <c r="L240" i="11" s="1"/>
  <c r="S145" i="11"/>
  <c r="S169" i="11" s="1"/>
  <c r="S265" i="11" s="1"/>
  <c r="S287" i="11" s="1"/>
  <c r="R187" i="11"/>
  <c r="R212" i="11" s="1"/>
  <c r="R234" i="11" s="1"/>
  <c r="B145" i="11"/>
  <c r="B169" i="11" s="1"/>
  <c r="B265" i="11" s="1"/>
  <c r="B287" i="11" s="1"/>
  <c r="C9" i="16"/>
  <c r="E9" i="16" s="1"/>
  <c r="J145" i="11"/>
  <c r="J169" i="11" s="1"/>
  <c r="J193" i="11" s="1"/>
  <c r="J218" i="11" s="1"/>
  <c r="J240" i="11" s="1"/>
  <c r="I145" i="11"/>
  <c r="I169" i="11" s="1"/>
  <c r="I193" i="11" s="1"/>
  <c r="I218" i="11" s="1"/>
  <c r="I240" i="11" s="1"/>
  <c r="K145" i="11"/>
  <c r="K169" i="11" s="1"/>
  <c r="K265" i="11" s="1"/>
  <c r="K287" i="11" s="1"/>
  <c r="AB45" i="11"/>
  <c r="U569" i="11"/>
  <c r="U591" i="11" s="1"/>
  <c r="Z45" i="11"/>
  <c r="U331" i="11"/>
  <c r="U354" i="11" s="1"/>
  <c r="U377" i="11" s="1"/>
  <c r="U399" i="11" s="1"/>
  <c r="I361" i="11"/>
  <c r="O145" i="11"/>
  <c r="O169" i="11" s="1"/>
  <c r="O265" i="11" s="1"/>
  <c r="O287" i="11" s="1"/>
  <c r="D187" i="11"/>
  <c r="D212" i="11" s="1"/>
  <c r="D234" i="11" s="1"/>
  <c r="T332" i="11"/>
  <c r="T355" i="11" s="1"/>
  <c r="T378" i="11" s="1"/>
  <c r="T400" i="11" s="1"/>
  <c r="T548" i="11"/>
  <c r="T570" i="11"/>
  <c r="T592" i="11" s="1"/>
  <c r="K579" i="11"/>
  <c r="K601" i="11" s="1"/>
  <c r="K341" i="11"/>
  <c r="K364" i="11" s="1"/>
  <c r="K387" i="11" s="1"/>
  <c r="K409" i="11" s="1"/>
  <c r="D548" i="11"/>
  <c r="T554" i="11"/>
  <c r="Q570" i="11"/>
  <c r="Q592" i="11" s="1"/>
  <c r="E145" i="11"/>
  <c r="E169" i="11" s="1"/>
  <c r="E193" i="11" s="1"/>
  <c r="E218" i="11" s="1"/>
  <c r="E240" i="11" s="1"/>
  <c r="B361" i="11"/>
  <c r="B384" i="11" s="1"/>
  <c r="B406" i="11" s="1"/>
  <c r="R566" i="11"/>
  <c r="P145" i="11"/>
  <c r="P169" i="11" s="1"/>
  <c r="P265" i="11" s="1"/>
  <c r="P287" i="11" s="1"/>
  <c r="F145" i="11"/>
  <c r="F169" i="11" s="1"/>
  <c r="F265" i="11" s="1"/>
  <c r="F287" i="11" s="1"/>
  <c r="U145" i="11"/>
  <c r="U169" i="11" s="1"/>
  <c r="U265" i="11" s="1"/>
  <c r="U287" i="11" s="1"/>
  <c r="R588" i="11"/>
  <c r="R610" i="11" s="1"/>
  <c r="J331" i="11"/>
  <c r="J354" i="11" s="1"/>
  <c r="J377" i="11" s="1"/>
  <c r="J399" i="11" s="1"/>
  <c r="C579" i="11"/>
  <c r="C601" i="11" s="1"/>
  <c r="G145" i="11"/>
  <c r="G169" i="11" s="1"/>
  <c r="G265" i="11" s="1"/>
  <c r="G287" i="11" s="1"/>
  <c r="R145" i="11"/>
  <c r="R169" i="11" s="1"/>
  <c r="R265" i="11" s="1"/>
  <c r="R287" i="11" s="1"/>
  <c r="B548" i="11"/>
  <c r="J569" i="11"/>
  <c r="J591" i="11" s="1"/>
  <c r="R341" i="11"/>
  <c r="R364" i="11" s="1"/>
  <c r="R387" i="11" s="1"/>
  <c r="R409" i="11" s="1"/>
  <c r="C557" i="11"/>
  <c r="T588" i="11"/>
  <c r="T610" i="11" s="1"/>
  <c r="C145" i="11"/>
  <c r="C169" i="11" s="1"/>
  <c r="C193" i="11" s="1"/>
  <c r="C218" i="11" s="1"/>
  <c r="C240" i="11" s="1"/>
  <c r="N145" i="11"/>
  <c r="N169" i="11" s="1"/>
  <c r="N193" i="11" s="1"/>
  <c r="N218" i="11" s="1"/>
  <c r="N240" i="11" s="1"/>
  <c r="R350" i="11"/>
  <c r="R373" i="11" s="1"/>
  <c r="R396" i="11" s="1"/>
  <c r="R418" i="11" s="1"/>
  <c r="J547" i="11"/>
  <c r="R557" i="11"/>
  <c r="H145" i="11"/>
  <c r="H169" i="11" s="1"/>
  <c r="H193" i="11" s="1"/>
  <c r="H218" i="11" s="1"/>
  <c r="H240" i="11" s="1"/>
  <c r="Q145" i="11"/>
  <c r="Q169" i="11" s="1"/>
  <c r="Q265" i="11" s="1"/>
  <c r="Q287" i="11" s="1"/>
  <c r="Q548" i="11"/>
  <c r="H331" i="11"/>
  <c r="H354" i="11" s="1"/>
  <c r="H377" i="11" s="1"/>
  <c r="H399" i="11" s="1"/>
  <c r="P572" i="11"/>
  <c r="P594" i="11" s="1"/>
  <c r="K557" i="11"/>
  <c r="D145" i="11"/>
  <c r="D169" i="11" s="1"/>
  <c r="D265" i="11" s="1"/>
  <c r="D287" i="11" s="1"/>
  <c r="M145" i="11"/>
  <c r="M169" i="11" s="1"/>
  <c r="M265" i="11" s="1"/>
  <c r="M287" i="11" s="1"/>
  <c r="D570" i="11"/>
  <c r="D592" i="11" s="1"/>
  <c r="E354" i="11"/>
  <c r="E377" i="11" s="1"/>
  <c r="E399" i="11" s="1"/>
  <c r="T187" i="11"/>
  <c r="T212" i="11" s="1"/>
  <c r="T234" i="11" s="1"/>
  <c r="S187" i="11"/>
  <c r="S212" i="11" s="1"/>
  <c r="S234" i="11" s="1"/>
  <c r="S331" i="11"/>
  <c r="S354" i="11" s="1"/>
  <c r="S377" i="11" s="1"/>
  <c r="S399" i="11" s="1"/>
  <c r="M332" i="11"/>
  <c r="M355" i="11" s="1"/>
  <c r="M378" i="11" s="1"/>
  <c r="M400" i="11" s="1"/>
  <c r="H579" i="11"/>
  <c r="H601" i="11" s="1"/>
  <c r="E51" i="16"/>
  <c r="N187" i="11"/>
  <c r="N212" i="11" s="1"/>
  <c r="N234" i="11" s="1"/>
  <c r="S547" i="11"/>
  <c r="H341" i="11"/>
  <c r="H364" i="11" s="1"/>
  <c r="H387" i="11" s="1"/>
  <c r="H409" i="11" s="1"/>
  <c r="I204" i="11"/>
  <c r="I229" i="11" s="1"/>
  <c r="I251" i="11" s="1"/>
  <c r="D332" i="11"/>
  <c r="D355" i="11" s="1"/>
  <c r="D378" i="11" s="1"/>
  <c r="D400" i="11" s="1"/>
  <c r="S569" i="11"/>
  <c r="S591" i="11" s="1"/>
  <c r="N548" i="11"/>
  <c r="B332" i="11"/>
  <c r="B355" i="11" s="1"/>
  <c r="B378" i="11" s="1"/>
  <c r="B400" i="11" s="1"/>
  <c r="M548" i="11"/>
  <c r="S69" i="16"/>
  <c r="R332" i="11"/>
  <c r="R355" i="11" s="1"/>
  <c r="R378" i="11" s="1"/>
  <c r="R400" i="11" s="1"/>
  <c r="J350" i="11"/>
  <c r="J373" i="11" s="1"/>
  <c r="J396" i="11" s="1"/>
  <c r="J418" i="11" s="1"/>
  <c r="M570" i="11"/>
  <c r="M592" i="11" s="1"/>
  <c r="R548" i="11"/>
  <c r="B570" i="11"/>
  <c r="B592" i="11" s="1"/>
  <c r="H69" i="16"/>
  <c r="U140" i="11"/>
  <c r="U164" i="11" s="1"/>
  <c r="U260" i="11" s="1"/>
  <c r="U282" i="11" s="1"/>
  <c r="H557" i="11"/>
  <c r="C157" i="11"/>
  <c r="C181" i="11" s="1"/>
  <c r="C277" i="11" s="1"/>
  <c r="C299" i="11" s="1"/>
  <c r="R570" i="11"/>
  <c r="R592" i="11" s="1"/>
  <c r="J566" i="11"/>
  <c r="J588" i="11"/>
  <c r="J610" i="11" s="1"/>
  <c r="T338" i="11"/>
  <c r="T361" i="11" s="1"/>
  <c r="T384" i="11" s="1"/>
  <c r="T406" i="11" s="1"/>
  <c r="Q332" i="11"/>
  <c r="Q355" i="11" s="1"/>
  <c r="Q378" i="11" s="1"/>
  <c r="Q400" i="11" s="1"/>
  <c r="R579" i="11"/>
  <c r="R601" i="11" s="1"/>
  <c r="C140" i="11"/>
  <c r="C164" i="11" s="1"/>
  <c r="C260" i="11" s="1"/>
  <c r="C282" i="11" s="1"/>
  <c r="N259" i="11"/>
  <c r="N281" i="11" s="1"/>
  <c r="P157" i="11"/>
  <c r="P181" i="11" s="1"/>
  <c r="P277" i="11" s="1"/>
  <c r="P299" i="11" s="1"/>
  <c r="AB40" i="11"/>
  <c r="P566" i="11"/>
  <c r="O373" i="11"/>
  <c r="O632" i="11" s="1"/>
  <c r="O654" i="11" s="1"/>
  <c r="H332" i="11"/>
  <c r="H355" i="11" s="1"/>
  <c r="H378" i="11" s="1"/>
  <c r="H400" i="11" s="1"/>
  <c r="H570" i="11"/>
  <c r="H592" i="11" s="1"/>
  <c r="E140" i="11"/>
  <c r="E164" i="11" s="1"/>
  <c r="E188" i="11" s="1"/>
  <c r="E213" i="11" s="1"/>
  <c r="E235" i="11" s="1"/>
  <c r="AB57" i="11"/>
  <c r="S332" i="11"/>
  <c r="S355" i="11" s="1"/>
  <c r="S378" i="11" s="1"/>
  <c r="S400" i="11" s="1"/>
  <c r="H548" i="11"/>
  <c r="T69" i="16"/>
  <c r="S548" i="11"/>
  <c r="H425" i="11"/>
  <c r="H448" i="11" s="1"/>
  <c r="S570" i="11"/>
  <c r="S592" i="11" s="1"/>
  <c r="L557" i="11"/>
  <c r="P588" i="11"/>
  <c r="P610" i="11" s="1"/>
  <c r="U332" i="11"/>
  <c r="U355" i="11" s="1"/>
  <c r="U378" i="11" s="1"/>
  <c r="U400" i="11" s="1"/>
  <c r="J570" i="11"/>
  <c r="J592" i="11" s="1"/>
  <c r="U548" i="11"/>
  <c r="O570" i="11"/>
  <c r="O592" i="11" s="1"/>
  <c r="L579" i="11"/>
  <c r="L601" i="11" s="1"/>
  <c r="L623" i="11" s="1"/>
  <c r="L645" i="11" s="1"/>
  <c r="Q69" i="16"/>
  <c r="P570" i="11"/>
  <c r="P592" i="11" s="1"/>
  <c r="L387" i="11"/>
  <c r="L409" i="11" s="1"/>
  <c r="N570" i="11"/>
  <c r="N592" i="11" s="1"/>
  <c r="U187" i="11"/>
  <c r="U212" i="11" s="1"/>
  <c r="U234" i="11" s="1"/>
  <c r="U570" i="11"/>
  <c r="U592" i="11" s="1"/>
  <c r="N332" i="11"/>
  <c r="N355" i="11" s="1"/>
  <c r="N378" i="11" s="1"/>
  <c r="N400" i="11" s="1"/>
  <c r="G566" i="11"/>
  <c r="H157" i="11"/>
  <c r="H181" i="11" s="1"/>
  <c r="H277" i="11" s="1"/>
  <c r="H299" i="11" s="1"/>
  <c r="G579" i="11"/>
  <c r="G601" i="11" s="1"/>
  <c r="G576" i="11"/>
  <c r="G598" i="11" s="1"/>
  <c r="N557" i="11"/>
  <c r="G350" i="11"/>
  <c r="G373" i="11" s="1"/>
  <c r="G396" i="11" s="1"/>
  <c r="G418" i="11" s="1"/>
  <c r="P140" i="11"/>
  <c r="P164" i="11" s="1"/>
  <c r="P188" i="11" s="1"/>
  <c r="P213" i="11" s="1"/>
  <c r="P235" i="11" s="1"/>
  <c r="T157" i="11"/>
  <c r="T181" i="11" s="1"/>
  <c r="T277" i="11" s="1"/>
  <c r="T299" i="11" s="1"/>
  <c r="O548" i="11"/>
  <c r="N341" i="11"/>
  <c r="N364" i="11" s="1"/>
  <c r="N387" i="11" s="1"/>
  <c r="N409" i="11" s="1"/>
  <c r="G588" i="11"/>
  <c r="G610" i="11" s="1"/>
  <c r="S140" i="11"/>
  <c r="S164" i="11" s="1"/>
  <c r="S260" i="11" s="1"/>
  <c r="S282" i="11" s="1"/>
  <c r="F157" i="11"/>
  <c r="F181" i="11" s="1"/>
  <c r="F277" i="11" s="1"/>
  <c r="F299" i="11" s="1"/>
  <c r="J157" i="11"/>
  <c r="J181" i="11" s="1"/>
  <c r="J277" i="11" s="1"/>
  <c r="J299" i="11" s="1"/>
  <c r="O332" i="11"/>
  <c r="O355" i="11" s="1"/>
  <c r="O378" i="11" s="1"/>
  <c r="O400" i="11" s="1"/>
  <c r="N579" i="11"/>
  <c r="N601" i="11" s="1"/>
  <c r="B557" i="11"/>
  <c r="F140" i="11"/>
  <c r="F164" i="11" s="1"/>
  <c r="F260" i="11" s="1"/>
  <c r="F282" i="11" s="1"/>
  <c r="L140" i="11"/>
  <c r="L164" i="11" s="1"/>
  <c r="L188" i="11" s="1"/>
  <c r="L213" i="11" s="1"/>
  <c r="L235" i="11" s="1"/>
  <c r="T140" i="11"/>
  <c r="T164" i="11" s="1"/>
  <c r="T260" i="11" s="1"/>
  <c r="T282" i="11" s="1"/>
  <c r="S157" i="11"/>
  <c r="S181" i="11" s="1"/>
  <c r="S277" i="11" s="1"/>
  <c r="S299" i="11" s="1"/>
  <c r="N157" i="11"/>
  <c r="N181" i="11" s="1"/>
  <c r="N277" i="11" s="1"/>
  <c r="N299" i="11" s="1"/>
  <c r="H140" i="11"/>
  <c r="H164" i="11" s="1"/>
  <c r="H188" i="11" s="1"/>
  <c r="H213" i="11" s="1"/>
  <c r="H235" i="11" s="1"/>
  <c r="R140" i="11"/>
  <c r="R164" i="11" s="1"/>
  <c r="R260" i="11" s="1"/>
  <c r="R282" i="11" s="1"/>
  <c r="G157" i="11"/>
  <c r="G181" i="11" s="1"/>
  <c r="G277" i="11" s="1"/>
  <c r="G299" i="11" s="1"/>
  <c r="E157" i="11"/>
  <c r="E181" i="11" s="1"/>
  <c r="E277" i="11" s="1"/>
  <c r="E299" i="11" s="1"/>
  <c r="J187" i="11"/>
  <c r="J212" i="11" s="1"/>
  <c r="J234" i="11" s="1"/>
  <c r="D692" i="11"/>
  <c r="G24" i="3" s="1"/>
  <c r="Q140" i="11"/>
  <c r="Q164" i="11" s="1"/>
  <c r="Q260" i="11" s="1"/>
  <c r="Q282" i="11" s="1"/>
  <c r="M140" i="11"/>
  <c r="M164" i="11" s="1"/>
  <c r="M188" i="11" s="1"/>
  <c r="M213" i="11" s="1"/>
  <c r="M235" i="11" s="1"/>
  <c r="K157" i="11"/>
  <c r="K181" i="11" s="1"/>
  <c r="K277" i="11" s="1"/>
  <c r="K299" i="11" s="1"/>
  <c r="O140" i="11"/>
  <c r="O164" i="11" s="1"/>
  <c r="O188" i="11" s="1"/>
  <c r="O213" i="11" s="1"/>
  <c r="O235" i="11" s="1"/>
  <c r="J140" i="11"/>
  <c r="J164" i="11" s="1"/>
  <c r="J188" i="11" s="1"/>
  <c r="J213" i="11" s="1"/>
  <c r="J235" i="11" s="1"/>
  <c r="D259" i="11"/>
  <c r="D281" i="11" s="1"/>
  <c r="B579" i="11"/>
  <c r="B601" i="11" s="1"/>
  <c r="N140" i="11"/>
  <c r="N164" i="11" s="1"/>
  <c r="N260" i="11" s="1"/>
  <c r="N282" i="11" s="1"/>
  <c r="G338" i="11"/>
  <c r="G361" i="11" s="1"/>
  <c r="G384" i="11" s="1"/>
  <c r="G406" i="11" s="1"/>
  <c r="B140" i="11"/>
  <c r="B164" i="11" s="1"/>
  <c r="B188" i="11" s="1"/>
  <c r="B213" i="11" s="1"/>
  <c r="B235" i="11" s="1"/>
  <c r="Q157" i="11"/>
  <c r="Q181" i="11" s="1"/>
  <c r="Q277" i="11" s="1"/>
  <c r="Q299" i="11" s="1"/>
  <c r="M157" i="11"/>
  <c r="M181" i="11" s="1"/>
  <c r="M277" i="11" s="1"/>
  <c r="M299" i="11" s="1"/>
  <c r="P332" i="11"/>
  <c r="P355" i="11" s="1"/>
  <c r="P378" i="11" s="1"/>
  <c r="P400" i="11" s="1"/>
  <c r="S566" i="11"/>
  <c r="P373" i="11"/>
  <c r="P396" i="11" s="1"/>
  <c r="P418" i="11" s="1"/>
  <c r="I140" i="11"/>
  <c r="I164" i="11" s="1"/>
  <c r="I260" i="11" s="1"/>
  <c r="I282" i="11" s="1"/>
  <c r="C566" i="11"/>
  <c r="P548" i="11"/>
  <c r="G341" i="11"/>
  <c r="G364" i="11" s="1"/>
  <c r="H356" i="11"/>
  <c r="H379" i="11" s="1"/>
  <c r="H401" i="11" s="1"/>
  <c r="S350" i="11"/>
  <c r="S373" i="11" s="1"/>
  <c r="S396" i="11" s="1"/>
  <c r="S418" i="11" s="1"/>
  <c r="G140" i="11"/>
  <c r="G164" i="11" s="1"/>
  <c r="G188" i="11" s="1"/>
  <c r="G213" i="11" s="1"/>
  <c r="G235" i="11" s="1"/>
  <c r="K140" i="11"/>
  <c r="K164" i="11" s="1"/>
  <c r="K260" i="11" s="1"/>
  <c r="K282" i="11" s="1"/>
  <c r="R157" i="11"/>
  <c r="R181" i="11" s="1"/>
  <c r="R277" i="11" s="1"/>
  <c r="R299" i="11" s="1"/>
  <c r="C4" i="16"/>
  <c r="D4" i="16" s="1"/>
  <c r="Z40" i="11"/>
  <c r="S588" i="11"/>
  <c r="S610" i="11" s="1"/>
  <c r="L276" i="11"/>
  <c r="L298" i="11" s="1"/>
  <c r="J548" i="11"/>
  <c r="C21" i="16"/>
  <c r="E21" i="16" s="1"/>
  <c r="L157" i="11"/>
  <c r="L181" i="11" s="1"/>
  <c r="L277" i="11" s="1"/>
  <c r="L299" i="11" s="1"/>
  <c r="G431" i="11"/>
  <c r="G454" i="11" s="1"/>
  <c r="H57" i="16"/>
  <c r="G685" i="11"/>
  <c r="M27" i="3" s="1"/>
  <c r="I157" i="11"/>
  <c r="I181" i="11" s="1"/>
  <c r="I277" i="11" s="1"/>
  <c r="I299" i="11" s="1"/>
  <c r="F548" i="11"/>
  <c r="Q586" i="11"/>
  <c r="Q608" i="11" s="1"/>
  <c r="Q331" i="11"/>
  <c r="Q354" i="11" s="1"/>
  <c r="Q377" i="11" s="1"/>
  <c r="Q399" i="11" s="1"/>
  <c r="N550" i="11"/>
  <c r="I573" i="11"/>
  <c r="I595" i="11" s="1"/>
  <c r="C331" i="11"/>
  <c r="C354" i="11" s="1"/>
  <c r="C377" i="11" s="1"/>
  <c r="C399" i="11" s="1"/>
  <c r="H335" i="11"/>
  <c r="H358" i="11" s="1"/>
  <c r="H381" i="11" s="1"/>
  <c r="H403" i="11" s="1"/>
  <c r="C547" i="11"/>
  <c r="L685" i="11"/>
  <c r="K549" i="11"/>
  <c r="L333" i="11"/>
  <c r="L356" i="11" s="1"/>
  <c r="L379" i="11" s="1"/>
  <c r="L401" i="11" s="1"/>
  <c r="Q547" i="11"/>
  <c r="K333" i="11"/>
  <c r="K356" i="11" s="1"/>
  <c r="K379" i="11" s="1"/>
  <c r="K401" i="11" s="1"/>
  <c r="K571" i="11"/>
  <c r="K593" i="11" s="1"/>
  <c r="Q569" i="11"/>
  <c r="Q591" i="11" s="1"/>
  <c r="L334" i="11"/>
  <c r="L357" i="11" s="1"/>
  <c r="L380" i="11" s="1"/>
  <c r="L402" i="11" s="1"/>
  <c r="L549" i="11"/>
  <c r="L550" i="11"/>
  <c r="L576" i="11"/>
  <c r="L598" i="11" s="1"/>
  <c r="J571" i="11"/>
  <c r="J593" i="11" s="1"/>
  <c r="J333" i="11"/>
  <c r="J356" i="11" s="1"/>
  <c r="J379" i="11" s="1"/>
  <c r="J401" i="11" s="1"/>
  <c r="I547" i="11"/>
  <c r="M551" i="11"/>
  <c r="L202" i="11"/>
  <c r="L227" i="11" s="1"/>
  <c r="L249" i="11" s="1"/>
  <c r="F566" i="11"/>
  <c r="L554" i="11"/>
  <c r="I187" i="11"/>
  <c r="I212" i="11" s="1"/>
  <c r="I234" i="11" s="1"/>
  <c r="Q554" i="11"/>
  <c r="O157" i="11"/>
  <c r="O181" i="11" s="1"/>
  <c r="O277" i="11" s="1"/>
  <c r="O299" i="11" s="1"/>
  <c r="L196" i="11"/>
  <c r="L221" i="11" s="1"/>
  <c r="L243" i="11" s="1"/>
  <c r="L341" i="11"/>
  <c r="L364" i="11" s="1"/>
  <c r="Q564" i="11"/>
  <c r="T373" i="11"/>
  <c r="T396" i="11" s="1"/>
  <c r="T418" i="11" s="1"/>
  <c r="Q338" i="11"/>
  <c r="Q361" i="11" s="1"/>
  <c r="Q384" i="11" s="1"/>
  <c r="Q406" i="11" s="1"/>
  <c r="U333" i="11"/>
  <c r="U356" i="11" s="1"/>
  <c r="U379" i="11" s="1"/>
  <c r="U401" i="11" s="1"/>
  <c r="I331" i="11"/>
  <c r="I354" i="11" s="1"/>
  <c r="I377" i="11" s="1"/>
  <c r="I399" i="11" s="1"/>
  <c r="L338" i="11"/>
  <c r="L361" i="11" s="1"/>
  <c r="L384" i="11" s="1"/>
  <c r="L406" i="11" s="1"/>
  <c r="U69" i="16"/>
  <c r="M549" i="11"/>
  <c r="Q576" i="11"/>
  <c r="Q598" i="11" s="1"/>
  <c r="Q685" i="11"/>
  <c r="M333" i="11"/>
  <c r="M356" i="11" s="1"/>
  <c r="M379" i="11" s="1"/>
  <c r="M401" i="11" s="1"/>
  <c r="M571" i="11"/>
  <c r="M593" i="11" s="1"/>
  <c r="Q573" i="11"/>
  <c r="Q595" i="11" s="1"/>
  <c r="T566" i="11"/>
  <c r="U571" i="11"/>
  <c r="U593" i="11" s="1"/>
  <c r="C341" i="11"/>
  <c r="C364" i="11" s="1"/>
  <c r="C387" i="11" s="1"/>
  <c r="C409" i="11" s="1"/>
  <c r="U549" i="11"/>
  <c r="K566" i="11"/>
  <c r="B350" i="11"/>
  <c r="B373" i="11" s="1"/>
  <c r="B396" i="11" s="1"/>
  <c r="B418" i="11" s="1"/>
  <c r="E566" i="11"/>
  <c r="K588" i="11"/>
  <c r="K610" i="11" s="1"/>
  <c r="E350" i="11"/>
  <c r="E373" i="11" s="1"/>
  <c r="E396" i="11" s="1"/>
  <c r="E418" i="11" s="1"/>
  <c r="E588" i="11"/>
  <c r="E610" i="11" s="1"/>
  <c r="F381" i="11"/>
  <c r="F403" i="11" s="1"/>
  <c r="F69" i="16"/>
  <c r="K350" i="11"/>
  <c r="K373" i="11" s="1"/>
  <c r="K396" i="11" s="1"/>
  <c r="K418" i="11" s="1"/>
  <c r="F551" i="11"/>
  <c r="D157" i="11"/>
  <c r="D181" i="11" s="1"/>
  <c r="D277" i="11" s="1"/>
  <c r="D299" i="11" s="1"/>
  <c r="R333" i="11"/>
  <c r="R356" i="11" s="1"/>
  <c r="R379" i="11" s="1"/>
  <c r="R401" i="11" s="1"/>
  <c r="U566" i="11"/>
  <c r="B425" i="11"/>
  <c r="B448" i="11" s="1"/>
  <c r="J572" i="11"/>
  <c r="J594" i="11" s="1"/>
  <c r="B341" i="11"/>
  <c r="B364" i="11" s="1"/>
  <c r="B387" i="11" s="1"/>
  <c r="B409" i="11" s="1"/>
  <c r="L350" i="11"/>
  <c r="L373" i="11" s="1"/>
  <c r="L396" i="11" s="1"/>
  <c r="L418" i="11" s="1"/>
  <c r="R67" i="16"/>
  <c r="M69" i="16"/>
  <c r="F588" i="11"/>
  <c r="F610" i="11" s="1"/>
  <c r="I570" i="11"/>
  <c r="I592" i="11" s="1"/>
  <c r="I614" i="11" s="1"/>
  <c r="I636" i="11" s="1"/>
  <c r="I259" i="11"/>
  <c r="I281" i="11" s="1"/>
  <c r="U205" i="11"/>
  <c r="U230" i="11" s="1"/>
  <c r="U252" i="11" s="1"/>
  <c r="D350" i="11"/>
  <c r="D373" i="11" s="1"/>
  <c r="D396" i="11" s="1"/>
  <c r="D418" i="11" s="1"/>
  <c r="M350" i="11"/>
  <c r="M373" i="11" s="1"/>
  <c r="M396" i="11" s="1"/>
  <c r="M418" i="11" s="1"/>
  <c r="L588" i="11"/>
  <c r="L610" i="11" s="1"/>
  <c r="M588" i="11"/>
  <c r="M610" i="11" s="1"/>
  <c r="N69" i="16"/>
  <c r="I548" i="11"/>
  <c r="L332" i="11"/>
  <c r="L355" i="11" s="1"/>
  <c r="L378" i="11" s="1"/>
  <c r="L400" i="11" s="1"/>
  <c r="P586" i="11"/>
  <c r="P608" i="11" s="1"/>
  <c r="C588" i="11"/>
  <c r="C610" i="11" s="1"/>
  <c r="J332" i="11"/>
  <c r="J355" i="11" s="1"/>
  <c r="J378" i="11" s="1"/>
  <c r="J400" i="11" s="1"/>
  <c r="U396" i="11"/>
  <c r="U418" i="11" s="1"/>
  <c r="F549" i="11"/>
  <c r="C350" i="11"/>
  <c r="C373" i="11" s="1"/>
  <c r="C396" i="11" s="1"/>
  <c r="C418" i="11" s="1"/>
  <c r="F332" i="11"/>
  <c r="F355" i="11" s="1"/>
  <c r="F378" i="11" s="1"/>
  <c r="F400" i="11" s="1"/>
  <c r="F350" i="11"/>
  <c r="F373" i="11" s="1"/>
  <c r="F396" i="11" s="1"/>
  <c r="F418" i="11" s="1"/>
  <c r="P550" i="11"/>
  <c r="M579" i="11"/>
  <c r="M601" i="11" s="1"/>
  <c r="F570" i="11"/>
  <c r="F592" i="11" s="1"/>
  <c r="U588" i="11"/>
  <c r="U610" i="11" s="1"/>
  <c r="U632" i="11" s="1"/>
  <c r="U654" i="11" s="1"/>
  <c r="D69" i="16"/>
  <c r="L548" i="11"/>
  <c r="M341" i="11"/>
  <c r="M364" i="11" s="1"/>
  <c r="M387" i="11" s="1"/>
  <c r="M409" i="11" s="1"/>
  <c r="M557" i="11"/>
  <c r="Z57" i="11"/>
  <c r="M187" i="11"/>
  <c r="M212" i="11" s="1"/>
  <c r="M234" i="11" s="1"/>
  <c r="U350" i="11"/>
  <c r="U373" i="11" s="1"/>
  <c r="F571" i="11"/>
  <c r="F593" i="11" s="1"/>
  <c r="L570" i="11"/>
  <c r="L592" i="11" s="1"/>
  <c r="G557" i="11"/>
  <c r="D566" i="11"/>
  <c r="D588" i="11"/>
  <c r="D610" i="11" s="1"/>
  <c r="B157" i="11"/>
  <c r="B181" i="11" s="1"/>
  <c r="B277" i="11" s="1"/>
  <c r="B299" i="11" s="1"/>
  <c r="Q350" i="11"/>
  <c r="Q373" i="11" s="1"/>
  <c r="Q396" i="11" s="1"/>
  <c r="Q418" i="11" s="1"/>
  <c r="Q588" i="11"/>
  <c r="Q610" i="11" s="1"/>
  <c r="I579" i="11"/>
  <c r="I601" i="11" s="1"/>
  <c r="S202" i="11"/>
  <c r="S227" i="11" s="1"/>
  <c r="S249" i="11" s="1"/>
  <c r="Q566" i="11"/>
  <c r="N350" i="11"/>
  <c r="N373" i="11" s="1"/>
  <c r="N396" i="11" s="1"/>
  <c r="N418" i="11" s="1"/>
  <c r="B588" i="11"/>
  <c r="B610" i="11" s="1"/>
  <c r="H350" i="11"/>
  <c r="H373" i="11" s="1"/>
  <c r="H396" i="11" s="1"/>
  <c r="H418" i="11" s="1"/>
  <c r="O551" i="11"/>
  <c r="H588" i="11"/>
  <c r="H610" i="11" s="1"/>
  <c r="J69" i="16"/>
  <c r="H566" i="11"/>
  <c r="N588" i="11"/>
  <c r="N610" i="11" s="1"/>
  <c r="G332" i="11"/>
  <c r="G355" i="11" s="1"/>
  <c r="G378" i="11" s="1"/>
  <c r="G400" i="11" s="1"/>
  <c r="F550" i="11"/>
  <c r="Q579" i="11"/>
  <c r="Q601" i="11" s="1"/>
  <c r="F572" i="11"/>
  <c r="F594" i="11" s="1"/>
  <c r="Q341" i="11"/>
  <c r="Q364" i="11" s="1"/>
  <c r="Q387" i="11" s="1"/>
  <c r="Q409" i="11" s="1"/>
  <c r="I566" i="11"/>
  <c r="F579" i="11"/>
  <c r="F601" i="11" s="1"/>
  <c r="O569" i="11"/>
  <c r="O591" i="11" s="1"/>
  <c r="C69" i="16"/>
  <c r="O69" i="16"/>
  <c r="Q557" i="11"/>
  <c r="I350" i="11"/>
  <c r="I373" i="11" s="1"/>
  <c r="I396" i="11" s="1"/>
  <c r="I418" i="11" s="1"/>
  <c r="B566" i="11"/>
  <c r="B586" i="11"/>
  <c r="B608" i="11" s="1"/>
  <c r="R571" i="11"/>
  <c r="R593" i="11" s="1"/>
  <c r="I588" i="11"/>
  <c r="I610" i="11" s="1"/>
  <c r="F557" i="11"/>
  <c r="R549" i="11"/>
  <c r="N566" i="11"/>
  <c r="F341" i="11"/>
  <c r="F364" i="11" s="1"/>
  <c r="F387" i="11" s="1"/>
  <c r="F409" i="11" s="1"/>
  <c r="G570" i="11"/>
  <c r="G592" i="11" s="1"/>
  <c r="T334" i="11"/>
  <c r="T357" i="11" s="1"/>
  <c r="T380" i="11" s="1"/>
  <c r="T402" i="11" s="1"/>
  <c r="I341" i="11"/>
  <c r="I364" i="11" s="1"/>
  <c r="I387" i="11" s="1"/>
  <c r="I409" i="11" s="1"/>
  <c r="G548" i="11"/>
  <c r="S573" i="11"/>
  <c r="S595" i="11" s="1"/>
  <c r="J341" i="11"/>
  <c r="J364" i="11" s="1"/>
  <c r="J387" i="11" s="1"/>
  <c r="J409" i="11" s="1"/>
  <c r="I557" i="11"/>
  <c r="S335" i="11"/>
  <c r="S358" i="11" s="1"/>
  <c r="S381" i="11" s="1"/>
  <c r="S403" i="11" s="1"/>
  <c r="J573" i="11"/>
  <c r="J595" i="11" s="1"/>
  <c r="J551" i="11"/>
  <c r="M331" i="11"/>
  <c r="M354" i="11" s="1"/>
  <c r="M377" i="11" s="1"/>
  <c r="M399" i="11" s="1"/>
  <c r="G425" i="11"/>
  <c r="G448" i="11" s="1"/>
  <c r="J335" i="11"/>
  <c r="J358" i="11" s="1"/>
  <c r="J381" i="11" s="1"/>
  <c r="J403" i="11" s="1"/>
  <c r="M547" i="11"/>
  <c r="M569" i="11"/>
  <c r="M591" i="11" s="1"/>
  <c r="J557" i="11"/>
  <c r="O335" i="11"/>
  <c r="O358" i="11" s="1"/>
  <c r="O381" i="11" s="1"/>
  <c r="O403" i="11" s="1"/>
  <c r="G187" i="11"/>
  <c r="G212" i="11" s="1"/>
  <c r="G234" i="11" s="1"/>
  <c r="J579" i="11"/>
  <c r="J601" i="11" s="1"/>
  <c r="O573" i="11"/>
  <c r="O595" i="11" s="1"/>
  <c r="K187" i="11"/>
  <c r="K212" i="11" s="1"/>
  <c r="K234" i="11" s="1"/>
  <c r="K336" i="11"/>
  <c r="K359" i="11" s="1"/>
  <c r="K382" i="11" s="1"/>
  <c r="K404" i="11" s="1"/>
  <c r="D341" i="11"/>
  <c r="D364" i="11" s="1"/>
  <c r="D387" i="11" s="1"/>
  <c r="D409" i="11" s="1"/>
  <c r="S572" i="11"/>
  <c r="S594" i="11" s="1"/>
  <c r="T579" i="11"/>
  <c r="T601" i="11" s="1"/>
  <c r="D557" i="11"/>
  <c r="T557" i="11"/>
  <c r="G202" i="11"/>
  <c r="G227" i="11" s="1"/>
  <c r="G249" i="11" s="1"/>
  <c r="U348" i="11"/>
  <c r="U371" i="11" s="1"/>
  <c r="U394" i="11" s="1"/>
  <c r="U416" i="11" s="1"/>
  <c r="S334" i="11"/>
  <c r="S357" i="11" s="1"/>
  <c r="S380" i="11" s="1"/>
  <c r="S402" i="11" s="1"/>
  <c r="K577" i="11"/>
  <c r="K599" i="11" s="1"/>
  <c r="U579" i="11"/>
  <c r="U601" i="11" s="1"/>
  <c r="K143" i="11"/>
  <c r="K167" i="11" s="1"/>
  <c r="K263" i="11" s="1"/>
  <c r="K285" i="11" s="1"/>
  <c r="U557" i="11"/>
  <c r="F143" i="11"/>
  <c r="F167" i="11" s="1"/>
  <c r="F191" i="11" s="1"/>
  <c r="F216" i="11" s="1"/>
  <c r="F238" i="11" s="1"/>
  <c r="Q551" i="11"/>
  <c r="J550" i="11"/>
  <c r="U341" i="11"/>
  <c r="U364" i="11" s="1"/>
  <c r="U387" i="11" s="1"/>
  <c r="U409" i="11" s="1"/>
  <c r="Q335" i="11"/>
  <c r="Q358" i="11" s="1"/>
  <c r="Q381" i="11" s="1"/>
  <c r="Q403" i="11" s="1"/>
  <c r="S550" i="11"/>
  <c r="D579" i="11"/>
  <c r="D601" i="11" s="1"/>
  <c r="F187" i="11"/>
  <c r="F212" i="11" s="1"/>
  <c r="F234" i="11" s="1"/>
  <c r="E564" i="11"/>
  <c r="S341" i="11"/>
  <c r="S364" i="11" s="1"/>
  <c r="S387" i="11" s="1"/>
  <c r="S409" i="11" s="1"/>
  <c r="S579" i="11"/>
  <c r="S601" i="11" s="1"/>
  <c r="S557" i="11"/>
  <c r="E548" i="11"/>
  <c r="J51" i="16"/>
  <c r="I425" i="11"/>
  <c r="M259" i="11"/>
  <c r="M281" i="11" s="1"/>
  <c r="C274" i="11"/>
  <c r="C296" i="11" s="1"/>
  <c r="E570" i="11"/>
  <c r="E592" i="11" s="1"/>
  <c r="U204" i="11"/>
  <c r="U229" i="11" s="1"/>
  <c r="U251" i="11" s="1"/>
  <c r="B550" i="11"/>
  <c r="B348" i="11"/>
  <c r="B371" i="11" s="1"/>
  <c r="B394" i="11" s="1"/>
  <c r="B416" i="11" s="1"/>
  <c r="E332" i="11"/>
  <c r="E355" i="11" s="1"/>
  <c r="E378" i="11" s="1"/>
  <c r="E400" i="11" s="1"/>
  <c r="B187" i="11"/>
  <c r="B212" i="11" s="1"/>
  <c r="B234" i="11" s="1"/>
  <c r="Q571" i="11"/>
  <c r="Q593" i="11" s="1"/>
  <c r="Q549" i="11"/>
  <c r="S204" i="11"/>
  <c r="S229" i="11" s="1"/>
  <c r="S251" i="11" s="1"/>
  <c r="I335" i="11"/>
  <c r="I358" i="11" s="1"/>
  <c r="I381" i="11" s="1"/>
  <c r="I403" i="11" s="1"/>
  <c r="P571" i="11"/>
  <c r="P593" i="11" s="1"/>
  <c r="K202" i="11"/>
  <c r="K227" i="11" s="1"/>
  <c r="K249" i="11" s="1"/>
  <c r="K570" i="11"/>
  <c r="K592" i="11" s="1"/>
  <c r="P549" i="11"/>
  <c r="B547" i="11"/>
  <c r="P333" i="11"/>
  <c r="P356" i="11" s="1"/>
  <c r="P379" i="11" s="1"/>
  <c r="P401" i="11" s="1"/>
  <c r="B569" i="11"/>
  <c r="B591" i="11" s="1"/>
  <c r="B613" i="11" s="1"/>
  <c r="B635" i="11" s="1"/>
  <c r="U202" i="11"/>
  <c r="U227" i="11" s="1"/>
  <c r="U249" i="11" s="1"/>
  <c r="E429" i="11"/>
  <c r="E452" i="11" s="1"/>
  <c r="B571" i="11"/>
  <c r="B593" i="11" s="1"/>
  <c r="E334" i="11"/>
  <c r="E357" i="11" s="1"/>
  <c r="I550" i="11"/>
  <c r="K548" i="11"/>
  <c r="I572" i="11"/>
  <c r="I594" i="11" s="1"/>
  <c r="Q333" i="11"/>
  <c r="Q356" i="11" s="1"/>
  <c r="Q379" i="11" s="1"/>
  <c r="Q401" i="11" s="1"/>
  <c r="U555" i="11"/>
  <c r="K332" i="11"/>
  <c r="K355" i="11" s="1"/>
  <c r="K378" i="11" s="1"/>
  <c r="K400" i="11" s="1"/>
  <c r="U339" i="11"/>
  <c r="U362" i="11" s="1"/>
  <c r="U385" i="11" s="1"/>
  <c r="U407" i="11" s="1"/>
  <c r="B564" i="11"/>
  <c r="U577" i="11"/>
  <c r="U599" i="11" s="1"/>
  <c r="E579" i="11"/>
  <c r="E601" i="11" s="1"/>
  <c r="K195" i="11"/>
  <c r="K220" i="11" s="1"/>
  <c r="K242" i="11" s="1"/>
  <c r="C276" i="11"/>
  <c r="C298" i="11" s="1"/>
  <c r="T341" i="11"/>
  <c r="T364" i="11" s="1"/>
  <c r="T387" i="11" s="1"/>
  <c r="T409" i="11" s="1"/>
  <c r="H586" i="11"/>
  <c r="H608" i="11" s="1"/>
  <c r="E557" i="11"/>
  <c r="K574" i="11"/>
  <c r="K596" i="11" s="1"/>
  <c r="L586" i="11"/>
  <c r="L608" i="11" s="1"/>
  <c r="H564" i="11"/>
  <c r="G336" i="11"/>
  <c r="G359" i="11" s="1"/>
  <c r="T547" i="11"/>
  <c r="B259" i="11"/>
  <c r="B281" i="11" s="1"/>
  <c r="J586" i="11"/>
  <c r="J608" i="11" s="1"/>
  <c r="T569" i="11"/>
  <c r="T591" i="11" s="1"/>
  <c r="T331" i="11"/>
  <c r="T354" i="11" s="1"/>
  <c r="T377" i="11" s="1"/>
  <c r="T399" i="11" s="1"/>
  <c r="G552" i="11"/>
  <c r="E341" i="11"/>
  <c r="E364" i="11" s="1"/>
  <c r="E387" i="11" s="1"/>
  <c r="E409" i="11" s="1"/>
  <c r="L564" i="11"/>
  <c r="E552" i="11"/>
  <c r="E425" i="11"/>
  <c r="E448" i="11" s="1"/>
  <c r="U191" i="11"/>
  <c r="U216" i="11" s="1"/>
  <c r="U238" i="11" s="1"/>
  <c r="K552" i="11"/>
  <c r="F425" i="11"/>
  <c r="F448" i="11" s="1"/>
  <c r="O187" i="11"/>
  <c r="O212" i="11" s="1"/>
  <c r="O234" i="11" s="1"/>
  <c r="H569" i="11"/>
  <c r="H591" i="11" s="1"/>
  <c r="H547" i="11"/>
  <c r="D333" i="11"/>
  <c r="D356" i="11" s="1"/>
  <c r="H424" i="11"/>
  <c r="H447" i="11" s="1"/>
  <c r="O555" i="11"/>
  <c r="P557" i="11"/>
  <c r="P579" i="11"/>
  <c r="P601" i="11" s="1"/>
  <c r="P341" i="11"/>
  <c r="P364" i="11" s="1"/>
  <c r="P387" i="11" s="1"/>
  <c r="P409" i="11" s="1"/>
  <c r="E336" i="11"/>
  <c r="E359" i="11" s="1"/>
  <c r="E382" i="11" s="1"/>
  <c r="E404" i="11" s="1"/>
  <c r="Q550" i="11"/>
  <c r="P187" i="11"/>
  <c r="P212" i="11" s="1"/>
  <c r="P234" i="11" s="1"/>
  <c r="D571" i="11"/>
  <c r="D593" i="11" s="1"/>
  <c r="D615" i="11" s="1"/>
  <c r="D637" i="11" s="1"/>
  <c r="K547" i="11"/>
  <c r="P569" i="11"/>
  <c r="P591" i="11" s="1"/>
  <c r="D549" i="11"/>
  <c r="D564" i="11"/>
  <c r="P331" i="11"/>
  <c r="P354" i="11" s="1"/>
  <c r="P377" i="11" s="1"/>
  <c r="P399" i="11" s="1"/>
  <c r="D586" i="11"/>
  <c r="D608" i="11" s="1"/>
  <c r="G586" i="11"/>
  <c r="G608" i="11" s="1"/>
  <c r="P547" i="11"/>
  <c r="M550" i="11"/>
  <c r="D379" i="11"/>
  <c r="D401" i="11" s="1"/>
  <c r="B339" i="11"/>
  <c r="B362" i="11" s="1"/>
  <c r="B385" i="11" s="1"/>
  <c r="B407" i="11" s="1"/>
  <c r="K564" i="11"/>
  <c r="T573" i="11"/>
  <c r="T595" i="11" s="1"/>
  <c r="K569" i="11"/>
  <c r="K591" i="11" s="1"/>
  <c r="C553" i="11"/>
  <c r="G348" i="11"/>
  <c r="G371" i="11" s="1"/>
  <c r="G394" i="11" s="1"/>
  <c r="G416" i="11" s="1"/>
  <c r="F552" i="11"/>
  <c r="K586" i="11"/>
  <c r="K608" i="11" s="1"/>
  <c r="P334" i="11"/>
  <c r="P357" i="11" s="1"/>
  <c r="P380" i="11" s="1"/>
  <c r="P402" i="11" s="1"/>
  <c r="J348" i="11"/>
  <c r="J371" i="11" s="1"/>
  <c r="J394" i="11" s="1"/>
  <c r="J416" i="11" s="1"/>
  <c r="R574" i="11"/>
  <c r="R596" i="11" s="1"/>
  <c r="G564" i="11"/>
  <c r="G382" i="11"/>
  <c r="G404" i="11" s="1"/>
  <c r="T575" i="11"/>
  <c r="T597" i="11" s="1"/>
  <c r="U56" i="16"/>
  <c r="M564" i="11"/>
  <c r="U552" i="11"/>
  <c r="C575" i="11"/>
  <c r="C597" i="11" s="1"/>
  <c r="U336" i="11"/>
  <c r="U359" i="11" s="1"/>
  <c r="U382" i="11" s="1"/>
  <c r="U404" i="11" s="1"/>
  <c r="J202" i="11"/>
  <c r="J227" i="11" s="1"/>
  <c r="J249" i="11" s="1"/>
  <c r="D55" i="16"/>
  <c r="F429" i="11"/>
  <c r="F452" i="11" s="1"/>
  <c r="F574" i="11"/>
  <c r="F596" i="11" s="1"/>
  <c r="C586" i="11"/>
  <c r="C608" i="11" s="1"/>
  <c r="E348" i="11"/>
  <c r="E371" i="11" s="1"/>
  <c r="E394" i="11" s="1"/>
  <c r="E416" i="11" s="1"/>
  <c r="F336" i="11"/>
  <c r="F359" i="11" s="1"/>
  <c r="F382" i="11" s="1"/>
  <c r="F404" i="11" s="1"/>
  <c r="E586" i="11"/>
  <c r="E608" i="11" s="1"/>
  <c r="M348" i="11"/>
  <c r="M371" i="11" s="1"/>
  <c r="M394" i="11" s="1"/>
  <c r="M416" i="11" s="1"/>
  <c r="L572" i="11"/>
  <c r="L594" i="11" s="1"/>
  <c r="C430" i="11"/>
  <c r="C453" i="11" s="1"/>
  <c r="T337" i="11"/>
  <c r="T360" i="11" s="1"/>
  <c r="T383" i="11" s="1"/>
  <c r="T405" i="11" s="1"/>
  <c r="D188" i="11"/>
  <c r="D213" i="11" s="1"/>
  <c r="D235" i="11" s="1"/>
  <c r="K348" i="11"/>
  <c r="K371" i="11" s="1"/>
  <c r="K394" i="11" s="1"/>
  <c r="K416" i="11" s="1"/>
  <c r="C337" i="11"/>
  <c r="C360" i="11" s="1"/>
  <c r="C383" i="11" s="1"/>
  <c r="C405" i="11" s="1"/>
  <c r="L348" i="11"/>
  <c r="L371" i="11" s="1"/>
  <c r="L394" i="11" s="1"/>
  <c r="L416" i="11" s="1"/>
  <c r="N586" i="11"/>
  <c r="N608" i="11" s="1"/>
  <c r="K331" i="11"/>
  <c r="K354" i="11" s="1"/>
  <c r="K377" i="11" s="1"/>
  <c r="K399" i="11" s="1"/>
  <c r="M586" i="11"/>
  <c r="M608" i="11" s="1"/>
  <c r="K334" i="11"/>
  <c r="K357" i="11" s="1"/>
  <c r="K380" i="11" s="1"/>
  <c r="K402" i="11" s="1"/>
  <c r="D348" i="11"/>
  <c r="D371" i="11" s="1"/>
  <c r="D394" i="11" s="1"/>
  <c r="D416" i="11" s="1"/>
  <c r="E549" i="11"/>
  <c r="I340" i="11"/>
  <c r="I363" i="11" s="1"/>
  <c r="I386" i="11" s="1"/>
  <c r="I408" i="11" s="1"/>
  <c r="R259" i="11"/>
  <c r="R281" i="11" s="1"/>
  <c r="T571" i="11"/>
  <c r="T593" i="11" s="1"/>
  <c r="N334" i="11"/>
  <c r="N357" i="11" s="1"/>
  <c r="N380" i="11" s="1"/>
  <c r="N402" i="11" s="1"/>
  <c r="T564" i="11"/>
  <c r="Q556" i="11"/>
  <c r="D335" i="11"/>
  <c r="D358" i="11" s="1"/>
  <c r="T333" i="11"/>
  <c r="T356" i="11" s="1"/>
  <c r="T379" i="11" s="1"/>
  <c r="T401" i="11" s="1"/>
  <c r="D551" i="11"/>
  <c r="T549" i="11"/>
  <c r="O3" i="15"/>
  <c r="L187" i="11"/>
  <c r="L212" i="11" s="1"/>
  <c r="L234" i="11" s="1"/>
  <c r="C339" i="11"/>
  <c r="C362" i="11" s="1"/>
  <c r="C385" i="11" s="1"/>
  <c r="C407" i="11" s="1"/>
  <c r="G3" i="16"/>
  <c r="R3" i="11" s="1"/>
  <c r="I578" i="11"/>
  <c r="I600" i="11" s="1"/>
  <c r="Q187" i="11"/>
  <c r="Q212" i="11" s="1"/>
  <c r="Q234" i="11" s="1"/>
  <c r="E571" i="11"/>
  <c r="E593" i="11" s="1"/>
  <c r="C577" i="11"/>
  <c r="C599" i="11" s="1"/>
  <c r="F3" i="16"/>
  <c r="G204" i="11"/>
  <c r="G229" i="11" s="1"/>
  <c r="G251" i="11" s="1"/>
  <c r="M142" i="11"/>
  <c r="M166" i="11" s="1"/>
  <c r="M190" i="11" s="1"/>
  <c r="M215" i="11" s="1"/>
  <c r="M237" i="11" s="1"/>
  <c r="E333" i="11"/>
  <c r="E356" i="11" s="1"/>
  <c r="E379" i="11" s="1"/>
  <c r="E401" i="11" s="1"/>
  <c r="G556" i="11"/>
  <c r="B3" i="3"/>
  <c r="E426" i="11"/>
  <c r="E449" i="11" s="1"/>
  <c r="O336" i="11"/>
  <c r="O359" i="11" s="1"/>
  <c r="O382" i="11" s="1"/>
  <c r="O404" i="11" s="1"/>
  <c r="D424" i="11"/>
  <c r="D447" i="11" s="1"/>
  <c r="C551" i="11"/>
  <c r="H572" i="11"/>
  <c r="H594" i="11" s="1"/>
  <c r="H550" i="11"/>
  <c r="C564" i="11"/>
  <c r="C142" i="11"/>
  <c r="C166" i="11" s="1"/>
  <c r="C262" i="11" s="1"/>
  <c r="C284" i="11" s="1"/>
  <c r="T586" i="11"/>
  <c r="T608" i="11" s="1"/>
  <c r="D573" i="11"/>
  <c r="D595" i="11" s="1"/>
  <c r="C573" i="11"/>
  <c r="C595" i="11" s="1"/>
  <c r="D331" i="11"/>
  <c r="D354" i="11" s="1"/>
  <c r="D377" i="11" s="1"/>
  <c r="D399" i="11" s="1"/>
  <c r="N572" i="11"/>
  <c r="N594" i="11" s="1"/>
  <c r="D569" i="11"/>
  <c r="D591" i="11" s="1"/>
  <c r="H348" i="11"/>
  <c r="H371" i="11" s="1"/>
  <c r="H394" i="11" s="1"/>
  <c r="H416" i="11" s="1"/>
  <c r="U574" i="11"/>
  <c r="U596" i="11" s="1"/>
  <c r="D67" i="16"/>
  <c r="E3" i="16"/>
  <c r="H573" i="11"/>
  <c r="H595" i="11" s="1"/>
  <c r="D547" i="11"/>
  <c r="J564" i="11"/>
  <c r="T348" i="11"/>
  <c r="T371" i="11" s="1"/>
  <c r="T394" i="11" s="1"/>
  <c r="T416" i="11" s="1"/>
  <c r="H428" i="11"/>
  <c r="H451" i="11" s="1"/>
  <c r="C335" i="11"/>
  <c r="C358" i="11" s="1"/>
  <c r="C381" i="11" s="1"/>
  <c r="C403" i="11" s="1"/>
  <c r="H551" i="11"/>
  <c r="D3" i="16"/>
  <c r="D553" i="11"/>
  <c r="G427" i="11"/>
  <c r="G450" i="11" s="1"/>
  <c r="E574" i="11"/>
  <c r="E596" i="11" s="1"/>
  <c r="G574" i="11"/>
  <c r="G596" i="11" s="1"/>
  <c r="G618" i="11" s="1"/>
  <c r="G640" i="11" s="1"/>
  <c r="F50" i="16"/>
  <c r="E424" i="11"/>
  <c r="E447" i="11" s="1"/>
  <c r="N335" i="11"/>
  <c r="N358" i="11" s="1"/>
  <c r="N381" i="11" s="1"/>
  <c r="N403" i="11" s="1"/>
  <c r="J67" i="16"/>
  <c r="I564" i="11"/>
  <c r="I586" i="11"/>
  <c r="I608" i="11" s="1"/>
  <c r="O331" i="11"/>
  <c r="O354" i="11" s="1"/>
  <c r="O377" i="11" s="1"/>
  <c r="O399" i="11" s="1"/>
  <c r="J259" i="11"/>
  <c r="J281" i="11" s="1"/>
  <c r="B555" i="11"/>
  <c r="R334" i="11"/>
  <c r="R357" i="11" s="1"/>
  <c r="K276" i="11"/>
  <c r="K298" i="11" s="1"/>
  <c r="N551" i="11"/>
  <c r="O547" i="11"/>
  <c r="L569" i="11"/>
  <c r="L591" i="11" s="1"/>
  <c r="N142" i="11"/>
  <c r="N166" i="11" s="1"/>
  <c r="N190" i="11" s="1"/>
  <c r="N215" i="11" s="1"/>
  <c r="N237" i="11" s="1"/>
  <c r="O348" i="11"/>
  <c r="O371" i="11" s="1"/>
  <c r="O394" i="11" s="1"/>
  <c r="O416" i="11" s="1"/>
  <c r="Q67" i="16"/>
  <c r="P348" i="11"/>
  <c r="P371" i="11" s="1"/>
  <c r="P394" i="11" s="1"/>
  <c r="P416" i="11" s="1"/>
  <c r="G331" i="11"/>
  <c r="G354" i="11" s="1"/>
  <c r="G377" i="11" s="1"/>
  <c r="G399" i="11" s="1"/>
  <c r="L331" i="11"/>
  <c r="L354" i="11" s="1"/>
  <c r="L377" i="11" s="1"/>
  <c r="L399" i="11" s="1"/>
  <c r="U586" i="11"/>
  <c r="U608" i="11" s="1"/>
  <c r="G340" i="11"/>
  <c r="G363" i="11" s="1"/>
  <c r="G386" i="11" s="1"/>
  <c r="G408" i="11" s="1"/>
  <c r="L547" i="11"/>
  <c r="E569" i="11"/>
  <c r="E591" i="11" s="1"/>
  <c r="O572" i="11"/>
  <c r="O594" i="11" s="1"/>
  <c r="B577" i="11"/>
  <c r="B599" i="11" s="1"/>
  <c r="O552" i="11"/>
  <c r="F569" i="11"/>
  <c r="F591" i="11" s="1"/>
  <c r="P551" i="11"/>
  <c r="U551" i="11"/>
  <c r="S549" i="11"/>
  <c r="S67" i="16"/>
  <c r="R564" i="11"/>
  <c r="R348" i="11"/>
  <c r="R371" i="11" s="1"/>
  <c r="R394" i="11" s="1"/>
  <c r="R416" i="11" s="1"/>
  <c r="R586" i="11"/>
  <c r="R608" i="11" s="1"/>
  <c r="U335" i="11"/>
  <c r="U358" i="11" s="1"/>
  <c r="P573" i="11"/>
  <c r="P595" i="11" s="1"/>
  <c r="L142" i="11"/>
  <c r="L166" i="11" s="1"/>
  <c r="L262" i="11" s="1"/>
  <c r="L284" i="11" s="1"/>
  <c r="B186" i="11"/>
  <c r="B211" i="11" s="1"/>
  <c r="B233" i="11" s="1"/>
  <c r="F331" i="11"/>
  <c r="F354" i="11" s="1"/>
  <c r="F377" i="11" s="1"/>
  <c r="F399" i="11" s="1"/>
  <c r="I348" i="11"/>
  <c r="I371" i="11" s="1"/>
  <c r="I394" i="11" s="1"/>
  <c r="I416" i="11" s="1"/>
  <c r="F547" i="11"/>
  <c r="D50" i="16"/>
  <c r="C424" i="11"/>
  <c r="C447" i="11" s="1"/>
  <c r="S586" i="11"/>
  <c r="S608" i="11" s="1"/>
  <c r="S630" i="11" s="1"/>
  <c r="S652" i="11" s="1"/>
  <c r="S348" i="11"/>
  <c r="S371" i="11" s="1"/>
  <c r="S564" i="11"/>
  <c r="S394" i="11"/>
  <c r="S416" i="11" s="1"/>
  <c r="U573" i="11"/>
  <c r="U595" i="11" s="1"/>
  <c r="S571" i="11"/>
  <c r="S593" i="11" s="1"/>
  <c r="P335" i="11"/>
  <c r="P358" i="11" s="1"/>
  <c r="P381" i="11" s="1"/>
  <c r="P403" i="11" s="1"/>
  <c r="S333" i="11"/>
  <c r="S356" i="11" s="1"/>
  <c r="S379" i="11" s="1"/>
  <c r="S401" i="11" s="1"/>
  <c r="U259" i="11"/>
  <c r="U281" i="11" s="1"/>
  <c r="Q143" i="11"/>
  <c r="Q167" i="11" s="1"/>
  <c r="Q263" i="11" s="1"/>
  <c r="Q285" i="11" s="1"/>
  <c r="O574" i="11"/>
  <c r="O596" i="11" s="1"/>
  <c r="O586" i="11"/>
  <c r="O608" i="11" s="1"/>
  <c r="G424" i="11"/>
  <c r="G447" i="11" s="1"/>
  <c r="F424" i="11"/>
  <c r="F447" i="11" s="1"/>
  <c r="J50" i="16"/>
  <c r="I424" i="11"/>
  <c r="I447" i="11" s="1"/>
  <c r="E551" i="11"/>
  <c r="S259" i="11"/>
  <c r="S281" i="11" s="1"/>
  <c r="R143" i="11"/>
  <c r="R167" i="11" s="1"/>
  <c r="R263" i="11" s="1"/>
  <c r="R285" i="11" s="1"/>
  <c r="T143" i="11"/>
  <c r="T167" i="11" s="1"/>
  <c r="T191" i="11" s="1"/>
  <c r="T216" i="11" s="1"/>
  <c r="T238" i="11" s="1"/>
  <c r="G569" i="11"/>
  <c r="G591" i="11" s="1"/>
  <c r="I333" i="11"/>
  <c r="I356" i="11" s="1"/>
  <c r="I379" i="11" s="1"/>
  <c r="I401" i="11" s="1"/>
  <c r="I427" i="11"/>
  <c r="O67" i="16"/>
  <c r="N564" i="11"/>
  <c r="R550" i="11"/>
  <c r="N573" i="11"/>
  <c r="N595" i="11" s="1"/>
  <c r="E573" i="11"/>
  <c r="E595" i="11" s="1"/>
  <c r="R572" i="11"/>
  <c r="R594" i="11" s="1"/>
  <c r="H142" i="11"/>
  <c r="H166" i="11" s="1"/>
  <c r="H190" i="11" s="1"/>
  <c r="H215" i="11" s="1"/>
  <c r="H237" i="11" s="1"/>
  <c r="I334" i="11"/>
  <c r="I357" i="11" s="1"/>
  <c r="I380" i="11" s="1"/>
  <c r="I402" i="11" s="1"/>
  <c r="R547" i="11"/>
  <c r="O334" i="11"/>
  <c r="O357" i="11" s="1"/>
  <c r="O380" i="11" s="1"/>
  <c r="O402" i="11" s="1"/>
  <c r="G692" i="11"/>
  <c r="M24" i="3" s="1"/>
  <c r="J337" i="11"/>
  <c r="J360" i="11" s="1"/>
  <c r="R359" i="11"/>
  <c r="E428" i="11"/>
  <c r="E451" i="11" s="1"/>
  <c r="T335" i="11"/>
  <c r="T358" i="11" s="1"/>
  <c r="T381" i="11" s="1"/>
  <c r="T403" i="11" s="1"/>
  <c r="R331" i="11"/>
  <c r="R354" i="11" s="1"/>
  <c r="R377" i="11" s="1"/>
  <c r="R399" i="11" s="1"/>
  <c r="I549" i="11"/>
  <c r="B331" i="11"/>
  <c r="B354" i="11" s="1"/>
  <c r="O550" i="11"/>
  <c r="S56" i="16"/>
  <c r="U564" i="11"/>
  <c r="E335" i="11"/>
  <c r="E358" i="11" s="1"/>
  <c r="E547" i="11"/>
  <c r="S551" i="11"/>
  <c r="T551" i="11"/>
  <c r="R569" i="11"/>
  <c r="R591" i="11" s="1"/>
  <c r="B377" i="11"/>
  <c r="B399" i="11" s="1"/>
  <c r="G547" i="11"/>
  <c r="O564" i="11"/>
  <c r="H556" i="11"/>
  <c r="O549" i="11"/>
  <c r="C571" i="11"/>
  <c r="C593" i="11" s="1"/>
  <c r="G549" i="11"/>
  <c r="P340" i="11"/>
  <c r="P363" i="11" s="1"/>
  <c r="P386" i="11" s="1"/>
  <c r="P408" i="11" s="1"/>
  <c r="L340" i="11"/>
  <c r="L363" i="11" s="1"/>
  <c r="L386" i="11" s="1"/>
  <c r="L408" i="11" s="1"/>
  <c r="G334" i="11"/>
  <c r="G357" i="11" s="1"/>
  <c r="G380" i="11" s="1"/>
  <c r="G402" i="11" s="1"/>
  <c r="B334" i="11"/>
  <c r="B357" i="11" s="1"/>
  <c r="B380" i="11" s="1"/>
  <c r="B402" i="11" s="1"/>
  <c r="D550" i="11"/>
  <c r="L574" i="11"/>
  <c r="L596" i="11" s="1"/>
  <c r="J553" i="11"/>
  <c r="G572" i="11"/>
  <c r="G594" i="11" s="1"/>
  <c r="E550" i="11"/>
  <c r="K573" i="11"/>
  <c r="K595" i="11" s="1"/>
  <c r="N578" i="11"/>
  <c r="N600" i="11" s="1"/>
  <c r="O333" i="11"/>
  <c r="O356" i="11" s="1"/>
  <c r="O379" i="11" s="1"/>
  <c r="O401" i="11" s="1"/>
  <c r="G571" i="11"/>
  <c r="G593" i="11" s="1"/>
  <c r="P578" i="11"/>
  <c r="P600" i="11" s="1"/>
  <c r="L578" i="11"/>
  <c r="L600" i="11" s="1"/>
  <c r="B426" i="11"/>
  <c r="B449" i="11" s="1"/>
  <c r="F335" i="11"/>
  <c r="F358" i="11" s="1"/>
  <c r="N340" i="11"/>
  <c r="N363" i="11" s="1"/>
  <c r="O571" i="11"/>
  <c r="O593" i="11" s="1"/>
  <c r="P556" i="11"/>
  <c r="L556" i="11"/>
  <c r="T572" i="11"/>
  <c r="T594" i="11" s="1"/>
  <c r="J578" i="11"/>
  <c r="J600" i="11" s="1"/>
  <c r="U572" i="11"/>
  <c r="U594" i="11" s="1"/>
  <c r="T142" i="11"/>
  <c r="T166" i="11" s="1"/>
  <c r="T190" i="11" s="1"/>
  <c r="T215" i="11" s="1"/>
  <c r="T237" i="11" s="1"/>
  <c r="N336" i="11"/>
  <c r="N359" i="11" s="1"/>
  <c r="N382" i="11" s="1"/>
  <c r="N404" i="11" s="1"/>
  <c r="M572" i="11"/>
  <c r="M594" i="11" s="1"/>
  <c r="U550" i="11"/>
  <c r="N556" i="11"/>
  <c r="H578" i="11"/>
  <c r="H600" i="11" s="1"/>
  <c r="C333" i="11"/>
  <c r="C356" i="11" s="1"/>
  <c r="C379" i="11" s="1"/>
  <c r="C401" i="11" s="1"/>
  <c r="R578" i="11"/>
  <c r="R600" i="11" s="1"/>
  <c r="J556" i="11"/>
  <c r="D427" i="11"/>
  <c r="D450" i="11" s="1"/>
  <c r="F573" i="11"/>
  <c r="F595" i="11" s="1"/>
  <c r="F617" i="11" s="1"/>
  <c r="F639" i="11" s="1"/>
  <c r="C552" i="11"/>
  <c r="L571" i="11"/>
  <c r="L593" i="11" s="1"/>
  <c r="J575" i="11"/>
  <c r="J597" i="11" s="1"/>
  <c r="R340" i="11"/>
  <c r="R363" i="11" s="1"/>
  <c r="R386" i="11" s="1"/>
  <c r="R408" i="11" s="1"/>
  <c r="K550" i="11"/>
  <c r="J340" i="11"/>
  <c r="J363" i="11" s="1"/>
  <c r="J386" i="11" s="1"/>
  <c r="J408" i="11" s="1"/>
  <c r="R573" i="11"/>
  <c r="R595" i="11" s="1"/>
  <c r="F333" i="11"/>
  <c r="F356" i="11" s="1"/>
  <c r="F379" i="11" s="1"/>
  <c r="F401" i="11" s="1"/>
  <c r="R335" i="11"/>
  <c r="R358" i="11" s="1"/>
  <c r="R381" i="11" s="1"/>
  <c r="R403" i="11" s="1"/>
  <c r="K555" i="11"/>
  <c r="L551" i="11"/>
  <c r="Z42" i="11"/>
  <c r="U340" i="11"/>
  <c r="U363" i="11" s="1"/>
  <c r="U386" i="11" s="1"/>
  <c r="U408" i="11" s="1"/>
  <c r="R556" i="11"/>
  <c r="F259" i="11"/>
  <c r="F281" i="11" s="1"/>
  <c r="E142" i="11"/>
  <c r="E166" i="11" s="1"/>
  <c r="E262" i="11" s="1"/>
  <c r="E284" i="11" s="1"/>
  <c r="D334" i="11"/>
  <c r="D357" i="11" s="1"/>
  <c r="D380" i="11" s="1"/>
  <c r="D402" i="11" s="1"/>
  <c r="C426" i="11"/>
  <c r="C449" i="11" s="1"/>
  <c r="L552" i="11"/>
  <c r="R551" i="11"/>
  <c r="C549" i="11"/>
  <c r="N571" i="11"/>
  <c r="N593" i="11" s="1"/>
  <c r="E380" i="11"/>
  <c r="E402" i="11" s="1"/>
  <c r="T550" i="11"/>
  <c r="H574" i="11"/>
  <c r="H596" i="11" s="1"/>
  <c r="U334" i="11"/>
  <c r="U357" i="11" s="1"/>
  <c r="C574" i="11"/>
  <c r="C596" i="11" s="1"/>
  <c r="L573" i="11"/>
  <c r="L595" i="11" s="1"/>
  <c r="L335" i="11"/>
  <c r="L358" i="11" s="1"/>
  <c r="L381" i="11" s="1"/>
  <c r="L403" i="11" s="1"/>
  <c r="E572" i="11"/>
  <c r="E594" i="11" s="1"/>
  <c r="E616" i="11" s="1"/>
  <c r="E638" i="11" s="1"/>
  <c r="K572" i="11"/>
  <c r="K594" i="11" s="1"/>
  <c r="N552" i="11"/>
  <c r="R553" i="11"/>
  <c r="H336" i="11"/>
  <c r="H359" i="11" s="1"/>
  <c r="H382" i="11" s="1"/>
  <c r="H404" i="11" s="1"/>
  <c r="S575" i="11"/>
  <c r="S597" i="11" s="1"/>
  <c r="I53" i="16"/>
  <c r="H427" i="11"/>
  <c r="H450" i="11" s="1"/>
  <c r="H276" i="11"/>
  <c r="H298" i="11" s="1"/>
  <c r="K339" i="11"/>
  <c r="K362" i="11" s="1"/>
  <c r="K385" i="11" s="1"/>
  <c r="K407" i="11" s="1"/>
  <c r="G550" i="11"/>
  <c r="C53" i="16"/>
  <c r="B427" i="11"/>
  <c r="B450" i="11" s="1"/>
  <c r="G333" i="11"/>
  <c r="G356" i="11" s="1"/>
  <c r="G379" i="11" s="1"/>
  <c r="G401" i="11" s="1"/>
  <c r="M335" i="11"/>
  <c r="M358" i="11" s="1"/>
  <c r="M381" i="11" s="1"/>
  <c r="M403" i="11" s="1"/>
  <c r="N333" i="11"/>
  <c r="N356" i="11" s="1"/>
  <c r="N379" i="11" s="1"/>
  <c r="N401" i="11" s="1"/>
  <c r="I577" i="11"/>
  <c r="I599" i="11" s="1"/>
  <c r="M573" i="11"/>
  <c r="M595" i="11" s="1"/>
  <c r="J549" i="11"/>
  <c r="N549" i="11"/>
  <c r="B549" i="11"/>
  <c r="B333" i="11"/>
  <c r="B356" i="11" s="1"/>
  <c r="B379" i="11" s="1"/>
  <c r="B401" i="11" s="1"/>
  <c r="D572" i="11"/>
  <c r="D594" i="11" s="1"/>
  <c r="M334" i="11"/>
  <c r="M357" i="11" s="1"/>
  <c r="K142" i="11"/>
  <c r="K166" i="11" s="1"/>
  <c r="K262" i="11" s="1"/>
  <c r="K284" i="11" s="1"/>
  <c r="R575" i="11"/>
  <c r="R597" i="11" s="1"/>
  <c r="H552" i="11"/>
  <c r="J54" i="16"/>
  <c r="I428" i="11"/>
  <c r="E575" i="11"/>
  <c r="E597" i="11" s="1"/>
  <c r="E337" i="11"/>
  <c r="E360" i="11" s="1"/>
  <c r="P574" i="11"/>
  <c r="P596" i="11" s="1"/>
  <c r="E553" i="11"/>
  <c r="P336" i="11"/>
  <c r="P359" i="11" s="1"/>
  <c r="C336" i="11"/>
  <c r="C359" i="11" s="1"/>
  <c r="L336" i="11"/>
  <c r="L359" i="11" s="1"/>
  <c r="L382" i="11" s="1"/>
  <c r="L404" i="11" s="1"/>
  <c r="J334" i="11"/>
  <c r="J357" i="11" s="1"/>
  <c r="D428" i="11"/>
  <c r="D451" i="11" s="1"/>
  <c r="F189" i="11"/>
  <c r="F214" i="11" s="1"/>
  <c r="F236" i="11" s="1"/>
  <c r="P552" i="11"/>
  <c r="M552" i="11"/>
  <c r="N574" i="11"/>
  <c r="N596" i="11" s="1"/>
  <c r="J52" i="16"/>
  <c r="I426" i="11"/>
  <c r="I449" i="11" s="1"/>
  <c r="M574" i="11"/>
  <c r="M596" i="11" s="1"/>
  <c r="F426" i="11"/>
  <c r="F449" i="11" s="1"/>
  <c r="C428" i="11"/>
  <c r="C451" i="11" s="1"/>
  <c r="D359" i="11"/>
  <c r="D382" i="11" s="1"/>
  <c r="D404" i="11" s="1"/>
  <c r="H429" i="11"/>
  <c r="H452" i="11" s="1"/>
  <c r="D430" i="11"/>
  <c r="D453" i="11" s="1"/>
  <c r="G426" i="11"/>
  <c r="G449" i="11" s="1"/>
  <c r="C507" i="11"/>
  <c r="E507" i="11" s="1"/>
  <c r="T555" i="11"/>
  <c r="E187" i="11"/>
  <c r="E212" i="11" s="1"/>
  <c r="E234" i="11" s="1"/>
  <c r="U263" i="11"/>
  <c r="U285" i="11" s="1"/>
  <c r="J144" i="11"/>
  <c r="J168" i="11" s="1"/>
  <c r="J264" i="11" s="1"/>
  <c r="J286" i="11" s="1"/>
  <c r="B340" i="11"/>
  <c r="B363" i="11" s="1"/>
  <c r="B386" i="11" s="1"/>
  <c r="B408" i="11" s="1"/>
  <c r="E143" i="11"/>
  <c r="E167" i="11" s="1"/>
  <c r="E191" i="11" s="1"/>
  <c r="E216" i="11" s="1"/>
  <c r="E238" i="11" s="1"/>
  <c r="T339" i="11"/>
  <c r="T362" i="11" s="1"/>
  <c r="T385" i="11" s="1"/>
  <c r="T407" i="11" s="1"/>
  <c r="L555" i="11"/>
  <c r="B143" i="11"/>
  <c r="B167" i="11" s="1"/>
  <c r="B191" i="11" s="1"/>
  <c r="B216" i="11" s="1"/>
  <c r="B238" i="11" s="1"/>
  <c r="M143" i="11"/>
  <c r="M167" i="11" s="1"/>
  <c r="M191" i="11" s="1"/>
  <c r="M216" i="11" s="1"/>
  <c r="M238" i="11" s="1"/>
  <c r="L577" i="11"/>
  <c r="L599" i="11" s="1"/>
  <c r="H143" i="11"/>
  <c r="H167" i="11" s="1"/>
  <c r="H263" i="11" s="1"/>
  <c r="H285" i="11" s="1"/>
  <c r="J143" i="11"/>
  <c r="J167" i="11" s="1"/>
  <c r="J191" i="11" s="1"/>
  <c r="J216" i="11" s="1"/>
  <c r="J238" i="11" s="1"/>
  <c r="J552" i="11"/>
  <c r="L339" i="11"/>
  <c r="L362" i="11" s="1"/>
  <c r="L385" i="11" s="1"/>
  <c r="L407" i="11" s="1"/>
  <c r="M556" i="11"/>
  <c r="AB43" i="11"/>
  <c r="I143" i="11"/>
  <c r="I167" i="11" s="1"/>
  <c r="I191" i="11" s="1"/>
  <c r="I216" i="11" s="1"/>
  <c r="I238" i="11" s="1"/>
  <c r="J336" i="11"/>
  <c r="J359" i="11" s="1"/>
  <c r="J382" i="11" s="1"/>
  <c r="J404" i="11" s="1"/>
  <c r="S55" i="16"/>
  <c r="R552" i="11"/>
  <c r="J55" i="16"/>
  <c r="I552" i="11"/>
  <c r="I574" i="11"/>
  <c r="I596" i="11" s="1"/>
  <c r="I336" i="11"/>
  <c r="I359" i="11" s="1"/>
  <c r="I382" i="11" s="1"/>
  <c r="I404" i="11" s="1"/>
  <c r="R339" i="11"/>
  <c r="R362" i="11" s="1"/>
  <c r="R385" i="11" s="1"/>
  <c r="R407" i="11" s="1"/>
  <c r="T578" i="11"/>
  <c r="T600" i="11" s="1"/>
  <c r="C7" i="16"/>
  <c r="S3" i="15" s="1"/>
  <c r="R555" i="11"/>
  <c r="T556" i="11"/>
  <c r="D143" i="11"/>
  <c r="D167" i="11" s="1"/>
  <c r="D191" i="11" s="1"/>
  <c r="D216" i="11" s="1"/>
  <c r="D238" i="11" s="1"/>
  <c r="S143" i="11"/>
  <c r="S167" i="11" s="1"/>
  <c r="S263" i="11" s="1"/>
  <c r="S285" i="11" s="1"/>
  <c r="O143" i="11"/>
  <c r="O167" i="11" s="1"/>
  <c r="O191" i="11" s="1"/>
  <c r="O216" i="11" s="1"/>
  <c r="O238" i="11" s="1"/>
  <c r="E430" i="11"/>
  <c r="E453" i="11" s="1"/>
  <c r="T577" i="11"/>
  <c r="T599" i="11" s="1"/>
  <c r="R577" i="11"/>
  <c r="R599" i="11" s="1"/>
  <c r="T340" i="11"/>
  <c r="T363" i="11" s="1"/>
  <c r="T386" i="11" s="1"/>
  <c r="T408" i="11" s="1"/>
  <c r="Z43" i="11"/>
  <c r="P143" i="11"/>
  <c r="P167" i="11" s="1"/>
  <c r="P263" i="11" s="1"/>
  <c r="P285" i="11" s="1"/>
  <c r="N143" i="11"/>
  <c r="N167" i="11" s="1"/>
  <c r="N263" i="11" s="1"/>
  <c r="N285" i="11" s="1"/>
  <c r="G53" i="16"/>
  <c r="F427" i="11"/>
  <c r="F450" i="11" s="1"/>
  <c r="H577" i="11"/>
  <c r="H599" i="11" s="1"/>
  <c r="G143" i="11"/>
  <c r="G167" i="11" s="1"/>
  <c r="G263" i="11" s="1"/>
  <c r="G285" i="11" s="1"/>
  <c r="L143" i="11"/>
  <c r="L167" i="11" s="1"/>
  <c r="L191" i="11" s="1"/>
  <c r="L216" i="11" s="1"/>
  <c r="L238" i="11" s="1"/>
  <c r="U55" i="16"/>
  <c r="T336" i="11"/>
  <c r="T359" i="11" s="1"/>
  <c r="T382" i="11" s="1"/>
  <c r="T404" i="11" s="1"/>
  <c r="T574" i="11"/>
  <c r="T596" i="11" s="1"/>
  <c r="H555" i="11"/>
  <c r="C143" i="11"/>
  <c r="C167" i="11" s="1"/>
  <c r="C191" i="11" s="1"/>
  <c r="C216" i="11" s="1"/>
  <c r="C238" i="11" s="1"/>
  <c r="J574" i="11"/>
  <c r="J596" i="11" s="1"/>
  <c r="H339" i="11"/>
  <c r="H362" i="11" s="1"/>
  <c r="H385" i="11" s="1"/>
  <c r="H407" i="11" s="1"/>
  <c r="E202" i="11"/>
  <c r="E227" i="11" s="1"/>
  <c r="E249" i="11" s="1"/>
  <c r="T552" i="11"/>
  <c r="M336" i="11"/>
  <c r="M359" i="11" s="1"/>
  <c r="M382" i="11" s="1"/>
  <c r="M404" i="11" s="1"/>
  <c r="AB42" i="11"/>
  <c r="U556" i="11"/>
  <c r="F274" i="11"/>
  <c r="F296" i="11" s="1"/>
  <c r="I141" i="11"/>
  <c r="I165" i="11" s="1"/>
  <c r="I261" i="11" s="1"/>
  <c r="I283" i="11" s="1"/>
  <c r="J142" i="11"/>
  <c r="J166" i="11" s="1"/>
  <c r="J262" i="11" s="1"/>
  <c r="J284" i="11" s="1"/>
  <c r="R142" i="11"/>
  <c r="R166" i="11" s="1"/>
  <c r="R190" i="11" s="1"/>
  <c r="R215" i="11" s="1"/>
  <c r="R237" i="11" s="1"/>
  <c r="Q56" i="16"/>
  <c r="C6" i="16"/>
  <c r="R3" i="15" s="1"/>
  <c r="Q340" i="11"/>
  <c r="Q363" i="11" s="1"/>
  <c r="Q386" i="11" s="1"/>
  <c r="Q408" i="11" s="1"/>
  <c r="U578" i="11"/>
  <c r="U600" i="11" s="1"/>
  <c r="B142" i="11"/>
  <c r="B166" i="11" s="1"/>
  <c r="B190" i="11" s="1"/>
  <c r="B215" i="11" s="1"/>
  <c r="B237" i="11" s="1"/>
  <c r="G142" i="11"/>
  <c r="G166" i="11" s="1"/>
  <c r="G262" i="11" s="1"/>
  <c r="G284" i="11" s="1"/>
  <c r="L575" i="11"/>
  <c r="L597" i="11" s="1"/>
  <c r="Q142" i="11"/>
  <c r="Q166" i="11" s="1"/>
  <c r="Q190" i="11" s="1"/>
  <c r="Q215" i="11" s="1"/>
  <c r="Q237" i="11" s="1"/>
  <c r="Q578" i="11"/>
  <c r="Q600" i="11" s="1"/>
  <c r="E578" i="11"/>
  <c r="E600" i="11" s="1"/>
  <c r="H187" i="11"/>
  <c r="H212" i="11" s="1"/>
  <c r="H234" i="11" s="1"/>
  <c r="F142" i="11"/>
  <c r="F166" i="11" s="1"/>
  <c r="F262" i="11" s="1"/>
  <c r="F284" i="11" s="1"/>
  <c r="S578" i="11"/>
  <c r="S600" i="11" s="1"/>
  <c r="E556" i="11"/>
  <c r="H357" i="11"/>
  <c r="H380" i="11" s="1"/>
  <c r="H402" i="11" s="1"/>
  <c r="F692" i="11"/>
  <c r="K24" i="3" s="1"/>
  <c r="P142" i="11"/>
  <c r="P166" i="11" s="1"/>
  <c r="S142" i="11"/>
  <c r="S166" i="11" s="1"/>
  <c r="S190" i="11" s="1"/>
  <c r="S215" i="11" s="1"/>
  <c r="S237" i="11" s="1"/>
  <c r="I190" i="11"/>
  <c r="I215" i="11" s="1"/>
  <c r="I237" i="11" s="1"/>
  <c r="S340" i="11"/>
  <c r="S363" i="11" s="1"/>
  <c r="S386" i="11" s="1"/>
  <c r="S408" i="11" s="1"/>
  <c r="E340" i="11"/>
  <c r="E363" i="11" s="1"/>
  <c r="G358" i="11"/>
  <c r="G381" i="11" s="1"/>
  <c r="G403" i="11" s="1"/>
  <c r="S556" i="11"/>
  <c r="D142" i="11"/>
  <c r="D166" i="11" s="1"/>
  <c r="D262" i="11" s="1"/>
  <c r="D284" i="11" s="1"/>
  <c r="U142" i="11"/>
  <c r="U166" i="11" s="1"/>
  <c r="U190" i="11" s="1"/>
  <c r="U215" i="11" s="1"/>
  <c r="U237" i="11" s="1"/>
  <c r="O142" i="11"/>
  <c r="O166" i="11" s="1"/>
  <c r="O190" i="11" s="1"/>
  <c r="O215" i="11" s="1"/>
  <c r="O237" i="11" s="1"/>
  <c r="I555" i="11"/>
  <c r="B335" i="11"/>
  <c r="B358" i="11" s="1"/>
  <c r="B381" i="11" s="1"/>
  <c r="B403" i="11" s="1"/>
  <c r="P339" i="11"/>
  <c r="P362" i="11" s="1"/>
  <c r="P385" i="11" s="1"/>
  <c r="P407" i="11" s="1"/>
  <c r="E555" i="11"/>
  <c r="D337" i="11"/>
  <c r="D360" i="11" s="1"/>
  <c r="B551" i="11"/>
  <c r="P577" i="11"/>
  <c r="P599" i="11" s="1"/>
  <c r="O340" i="11"/>
  <c r="O363" i="11" s="1"/>
  <c r="O386" i="11" s="1"/>
  <c r="O408" i="11" s="1"/>
  <c r="E339" i="11"/>
  <c r="E362" i="11" s="1"/>
  <c r="E385" i="11" s="1"/>
  <c r="E407" i="11" s="1"/>
  <c r="H202" i="11"/>
  <c r="H227" i="11" s="1"/>
  <c r="H249" i="11" s="1"/>
  <c r="P555" i="11"/>
  <c r="O578" i="11"/>
  <c r="O600" i="11" s="1"/>
  <c r="E577" i="11"/>
  <c r="E599" i="11" s="1"/>
  <c r="D575" i="11"/>
  <c r="D597" i="11" s="1"/>
  <c r="I339" i="11"/>
  <c r="I362" i="11" s="1"/>
  <c r="I385" i="11" s="1"/>
  <c r="I407" i="11" s="1"/>
  <c r="M56" i="16"/>
  <c r="L337" i="11"/>
  <c r="L360" i="11" s="1"/>
  <c r="L383" i="11" s="1"/>
  <c r="L405" i="11" s="1"/>
  <c r="J56" i="16"/>
  <c r="I337" i="11"/>
  <c r="I360" i="11" s="1"/>
  <c r="I383" i="11" s="1"/>
  <c r="I405" i="11" s="1"/>
  <c r="I553" i="11"/>
  <c r="I575" i="11"/>
  <c r="I597" i="11" s="1"/>
  <c r="P575" i="11"/>
  <c r="P597" i="11" s="1"/>
  <c r="R56" i="16"/>
  <c r="Q337" i="11"/>
  <c r="Q360" i="11" s="1"/>
  <c r="Q383" i="11" s="1"/>
  <c r="Q405" i="11" s="1"/>
  <c r="Q575" i="11"/>
  <c r="Q597" i="11" s="1"/>
  <c r="Q553" i="11"/>
  <c r="K578" i="11"/>
  <c r="K600" i="11" s="1"/>
  <c r="K622" i="11" s="1"/>
  <c r="K644" i="11" s="1"/>
  <c r="L56" i="16"/>
  <c r="K575" i="11"/>
  <c r="K597" i="11" s="1"/>
  <c r="K553" i="11"/>
  <c r="K337" i="11"/>
  <c r="K360" i="11" s="1"/>
  <c r="K383" i="11" s="1"/>
  <c r="K405" i="11" s="1"/>
  <c r="O56" i="16"/>
  <c r="N337" i="11"/>
  <c r="N360" i="11" s="1"/>
  <c r="N575" i="11"/>
  <c r="N597" i="11" s="1"/>
  <c r="N553" i="11"/>
  <c r="U430" i="11"/>
  <c r="U453" i="11" s="1"/>
  <c r="U337" i="11"/>
  <c r="U360" i="11" s="1"/>
  <c r="U553" i="11"/>
  <c r="U575" i="11"/>
  <c r="U597" i="11" s="1"/>
  <c r="V56" i="16"/>
  <c r="I556" i="11"/>
  <c r="P337" i="11"/>
  <c r="P360" i="11" s="1"/>
  <c r="P383" i="11" s="1"/>
  <c r="P405" i="11" s="1"/>
  <c r="T193" i="11"/>
  <c r="T218" i="11" s="1"/>
  <c r="T240" i="11" s="1"/>
  <c r="T265" i="11"/>
  <c r="T287" i="11" s="1"/>
  <c r="S553" i="11"/>
  <c r="S337" i="11"/>
  <c r="S360" i="11" s="1"/>
  <c r="G56" i="16"/>
  <c r="F553" i="11"/>
  <c r="F575" i="11"/>
  <c r="F597" i="11" s="1"/>
  <c r="F430" i="11"/>
  <c r="O144" i="11"/>
  <c r="O168" i="11" s="1"/>
  <c r="O192" i="11" s="1"/>
  <c r="O217" i="11" s="1"/>
  <c r="O239" i="11" s="1"/>
  <c r="I144" i="11"/>
  <c r="I168" i="11" s="1"/>
  <c r="Q141" i="11"/>
  <c r="Q165" i="11" s="1"/>
  <c r="Q189" i="11" s="1"/>
  <c r="Q214" i="11" s="1"/>
  <c r="Q236" i="11" s="1"/>
  <c r="Z44" i="11"/>
  <c r="H144" i="11"/>
  <c r="H168" i="11" s="1"/>
  <c r="H264" i="11" s="1"/>
  <c r="H286" i="11" s="1"/>
  <c r="Q144" i="11"/>
  <c r="Q168" i="11" s="1"/>
  <c r="Q192" i="11" s="1"/>
  <c r="Q217" i="11" s="1"/>
  <c r="Q239" i="11" s="1"/>
  <c r="F360" i="11"/>
  <c r="F383" i="11" s="1"/>
  <c r="F405" i="11" s="1"/>
  <c r="C56" i="16"/>
  <c r="B553" i="11"/>
  <c r="B430" i="11"/>
  <c r="B453" i="11" s="1"/>
  <c r="B575" i="11"/>
  <c r="B597" i="11" s="1"/>
  <c r="B337" i="11"/>
  <c r="B360" i="11" s="1"/>
  <c r="B383" i="11" s="1"/>
  <c r="B405" i="11" s="1"/>
  <c r="Z41" i="11"/>
  <c r="T144" i="11"/>
  <c r="T168" i="11" s="1"/>
  <c r="T192" i="11" s="1"/>
  <c r="T217" i="11" s="1"/>
  <c r="T239" i="11" s="1"/>
  <c r="R144" i="11"/>
  <c r="R168" i="11" s="1"/>
  <c r="O337" i="11"/>
  <c r="O360" i="11" s="1"/>
  <c r="P56" i="16"/>
  <c r="O575" i="11"/>
  <c r="O597" i="11" s="1"/>
  <c r="O553" i="11"/>
  <c r="K141" i="11"/>
  <c r="K165" i="11" s="1"/>
  <c r="K261" i="11" s="1"/>
  <c r="K283" i="11" s="1"/>
  <c r="G360" i="11"/>
  <c r="E144" i="11"/>
  <c r="E168" i="11" s="1"/>
  <c r="E264" i="11" s="1"/>
  <c r="E286" i="11" s="1"/>
  <c r="P144" i="11"/>
  <c r="P168" i="11" s="1"/>
  <c r="P192" i="11" s="1"/>
  <c r="P217" i="11" s="1"/>
  <c r="P239" i="11" s="1"/>
  <c r="G144" i="11"/>
  <c r="G168" i="11" s="1"/>
  <c r="G192" i="11" s="1"/>
  <c r="G217" i="11" s="1"/>
  <c r="G239" i="11" s="1"/>
  <c r="N144" i="11"/>
  <c r="N168" i="11" s="1"/>
  <c r="N192" i="11" s="1"/>
  <c r="N217" i="11" s="1"/>
  <c r="N239" i="11" s="1"/>
  <c r="N56" i="16"/>
  <c r="M337" i="11"/>
  <c r="M360" i="11" s="1"/>
  <c r="M383" i="11" s="1"/>
  <c r="M405" i="11" s="1"/>
  <c r="M575" i="11"/>
  <c r="M597" i="11" s="1"/>
  <c r="M553" i="11"/>
  <c r="B578" i="11"/>
  <c r="B600" i="11" s="1"/>
  <c r="AB44" i="11"/>
  <c r="S144" i="11"/>
  <c r="S168" i="11" s="1"/>
  <c r="S192" i="11" s="1"/>
  <c r="S217" i="11" s="1"/>
  <c r="S239" i="11" s="1"/>
  <c r="H360" i="11"/>
  <c r="U144" i="11"/>
  <c r="U168" i="11" s="1"/>
  <c r="U192" i="11" s="1"/>
  <c r="U217" i="11" s="1"/>
  <c r="U239" i="11" s="1"/>
  <c r="B702" i="11" a="1"/>
  <c r="K719" i="11" s="1"/>
  <c r="H430" i="11"/>
  <c r="H575" i="11"/>
  <c r="H597" i="11" s="1"/>
  <c r="H619" i="11" s="1"/>
  <c r="H641" i="11" s="1"/>
  <c r="H383" i="11"/>
  <c r="H405" i="11" s="1"/>
  <c r="H553" i="11"/>
  <c r="O556" i="11"/>
  <c r="Q339" i="11"/>
  <c r="Q362" i="11" s="1"/>
  <c r="Q385" i="11" s="1"/>
  <c r="Q407" i="11" s="1"/>
  <c r="B556" i="11"/>
  <c r="C8" i="16"/>
  <c r="G8" i="16" s="1"/>
  <c r="R8" i="11" s="1"/>
  <c r="L144" i="11"/>
  <c r="L168" i="11" s="1"/>
  <c r="L192" i="11" s="1"/>
  <c r="L217" i="11" s="1"/>
  <c r="L239" i="11" s="1"/>
  <c r="C144" i="11"/>
  <c r="C168" i="11" s="1"/>
  <c r="C264" i="11" s="1"/>
  <c r="C286" i="11" s="1"/>
  <c r="K144" i="11"/>
  <c r="K168" i="11" s="1"/>
  <c r="K192" i="11" s="1"/>
  <c r="K217" i="11" s="1"/>
  <c r="K239" i="11" s="1"/>
  <c r="B144" i="11"/>
  <c r="B168" i="11" s="1"/>
  <c r="B192" i="11" s="1"/>
  <c r="B217" i="11" s="1"/>
  <c r="B239" i="11" s="1"/>
  <c r="D144" i="11"/>
  <c r="D168" i="11" s="1"/>
  <c r="D192" i="11" s="1"/>
  <c r="D217" i="11" s="1"/>
  <c r="D239" i="11" s="1"/>
  <c r="R360" i="11"/>
  <c r="R383" i="11" s="1"/>
  <c r="R405" i="11" s="1"/>
  <c r="F144" i="11"/>
  <c r="F168" i="11" s="1"/>
  <c r="F264" i="11" s="1"/>
  <c r="F286" i="11" s="1"/>
  <c r="R55" i="16"/>
  <c r="Q552" i="11"/>
  <c r="Q336" i="11"/>
  <c r="Q359" i="11" s="1"/>
  <c r="Q382" i="11" s="1"/>
  <c r="Q404" i="11" s="1"/>
  <c r="Q574" i="11"/>
  <c r="Q596" i="11" s="1"/>
  <c r="H141" i="11"/>
  <c r="H165" i="11" s="1"/>
  <c r="H189" i="11" s="1"/>
  <c r="H214" i="11" s="1"/>
  <c r="H236" i="11" s="1"/>
  <c r="F357" i="11"/>
  <c r="F380" i="11" s="1"/>
  <c r="F402" i="11" s="1"/>
  <c r="P141" i="11"/>
  <c r="P165" i="11" s="1"/>
  <c r="P189" i="11" s="1"/>
  <c r="P214" i="11" s="1"/>
  <c r="P236" i="11" s="1"/>
  <c r="N141" i="11"/>
  <c r="N165" i="11" s="1"/>
  <c r="N189" i="11" s="1"/>
  <c r="N214" i="11" s="1"/>
  <c r="N236" i="11" s="1"/>
  <c r="M141" i="11"/>
  <c r="M165" i="11" s="1"/>
  <c r="M189" i="11" s="1"/>
  <c r="M214" i="11" s="1"/>
  <c r="M236" i="11" s="1"/>
  <c r="C578" i="11"/>
  <c r="C600" i="11" s="1"/>
  <c r="D141" i="11"/>
  <c r="D165" i="11" s="1"/>
  <c r="D189" i="11" s="1"/>
  <c r="D214" i="11" s="1"/>
  <c r="D236" i="11" s="1"/>
  <c r="S141" i="11"/>
  <c r="S165" i="11" s="1"/>
  <c r="S189" i="11" s="1"/>
  <c r="S214" i="11" s="1"/>
  <c r="S236" i="11" s="1"/>
  <c r="Q577" i="11"/>
  <c r="Q599" i="11" s="1"/>
  <c r="C556" i="11"/>
  <c r="F261" i="11"/>
  <c r="F283" i="11" s="1"/>
  <c r="C141" i="11"/>
  <c r="C165" i="11" s="1"/>
  <c r="C189" i="11" s="1"/>
  <c r="C214" i="11" s="1"/>
  <c r="C236" i="11" s="1"/>
  <c r="AB41" i="11"/>
  <c r="E692" i="11"/>
  <c r="I24" i="3" s="1"/>
  <c r="J141" i="11"/>
  <c r="J165" i="11" s="1"/>
  <c r="H340" i="11"/>
  <c r="H363" i="11" s="1"/>
  <c r="Q555" i="11"/>
  <c r="C340" i="11"/>
  <c r="C363" i="11" s="1"/>
  <c r="C386" i="11" s="1"/>
  <c r="C408" i="11" s="1"/>
  <c r="F276" i="11"/>
  <c r="F298" i="11" s="1"/>
  <c r="E141" i="11"/>
  <c r="E165" i="11" s="1"/>
  <c r="E261" i="11" s="1"/>
  <c r="E283" i="11" s="1"/>
  <c r="K556" i="11"/>
  <c r="K340" i="11"/>
  <c r="K363" i="11" s="1"/>
  <c r="B141" i="11"/>
  <c r="B165" i="11" s="1"/>
  <c r="B189" i="11" s="1"/>
  <c r="B214" i="11" s="1"/>
  <c r="B236" i="11" s="1"/>
  <c r="C54" i="16"/>
  <c r="B428" i="11"/>
  <c r="B451" i="11" s="1"/>
  <c r="H692" i="11"/>
  <c r="O24" i="3" s="1"/>
  <c r="M340" i="11"/>
  <c r="M363" i="11" s="1"/>
  <c r="M386" i="11" s="1"/>
  <c r="M408" i="11" s="1"/>
  <c r="C357" i="11"/>
  <c r="C380" i="11" s="1"/>
  <c r="C402" i="11" s="1"/>
  <c r="L141" i="11"/>
  <c r="L165" i="11" s="1"/>
  <c r="L189" i="11" s="1"/>
  <c r="L214" i="11" s="1"/>
  <c r="L236" i="11" s="1"/>
  <c r="R141" i="11"/>
  <c r="R165" i="11" s="1"/>
  <c r="R189" i="11" s="1"/>
  <c r="R214" i="11" s="1"/>
  <c r="R236" i="11" s="1"/>
  <c r="T141" i="11"/>
  <c r="T165" i="11" s="1"/>
  <c r="O141" i="11"/>
  <c r="O165" i="11" s="1"/>
  <c r="T55" i="16"/>
  <c r="S574" i="11"/>
  <c r="S596" i="11" s="1"/>
  <c r="S552" i="11"/>
  <c r="S336" i="11"/>
  <c r="S359" i="11" s="1"/>
  <c r="S382" i="11" s="1"/>
  <c r="S404" i="11" s="1"/>
  <c r="M578" i="11"/>
  <c r="M600" i="11" s="1"/>
  <c r="C5" i="16"/>
  <c r="F5" i="16" s="1"/>
  <c r="G141" i="11"/>
  <c r="G165" i="11" s="1"/>
  <c r="G189" i="11" s="1"/>
  <c r="G214" i="11" s="1"/>
  <c r="G236" i="11" s="1"/>
  <c r="C55" i="16"/>
  <c r="B574" i="11"/>
  <c r="B596" i="11" s="1"/>
  <c r="B429" i="11"/>
  <c r="B452" i="11" s="1"/>
  <c r="B552" i="11"/>
  <c r="B336" i="11"/>
  <c r="B359" i="11" s="1"/>
  <c r="D555" i="11"/>
  <c r="G578" i="11"/>
  <c r="G600" i="11" s="1"/>
  <c r="D577" i="11"/>
  <c r="D599" i="11" s="1"/>
  <c r="D339" i="11"/>
  <c r="D362" i="11" s="1"/>
  <c r="D385" i="11" s="1"/>
  <c r="D407" i="11" s="1"/>
  <c r="J276" i="11"/>
  <c r="J298" i="11" s="1"/>
  <c r="M577" i="11"/>
  <c r="M599" i="11" s="1"/>
  <c r="F578" i="11"/>
  <c r="F600" i="11" s="1"/>
  <c r="M555" i="11"/>
  <c r="F556" i="11"/>
  <c r="M339" i="11"/>
  <c r="M362" i="11" s="1"/>
  <c r="M385" i="11" s="1"/>
  <c r="M407" i="11" s="1"/>
  <c r="F340" i="11"/>
  <c r="F363" i="11" s="1"/>
  <c r="F386" i="11" s="1"/>
  <c r="F408" i="11" s="1"/>
  <c r="S555" i="11"/>
  <c r="S577" i="11"/>
  <c r="S599" i="11" s="1"/>
  <c r="E276" i="11"/>
  <c r="E298" i="11" s="1"/>
  <c r="J577" i="11"/>
  <c r="J599" i="11" s="1"/>
  <c r="J621" i="11" s="1"/>
  <c r="J643" i="11" s="1"/>
  <c r="J555" i="11"/>
  <c r="J385" i="11"/>
  <c r="J407" i="11" s="1"/>
  <c r="F555" i="11"/>
  <c r="S339" i="11"/>
  <c r="S362" i="11" s="1"/>
  <c r="S385" i="11" s="1"/>
  <c r="S407" i="11" s="1"/>
  <c r="G555" i="11"/>
  <c r="N555" i="11"/>
  <c r="G339" i="11"/>
  <c r="G362" i="11" s="1"/>
  <c r="F577" i="11"/>
  <c r="F599" i="11" s="1"/>
  <c r="J339" i="11"/>
  <c r="J362" i="11" s="1"/>
  <c r="N339" i="11"/>
  <c r="N362" i="11" s="1"/>
  <c r="N385" i="11" s="1"/>
  <c r="N407" i="11" s="1"/>
  <c r="G577" i="11"/>
  <c r="G599" i="11" s="1"/>
  <c r="F339" i="11"/>
  <c r="F362" i="11" s="1"/>
  <c r="F385" i="11" s="1"/>
  <c r="F407" i="11" s="1"/>
  <c r="C555" i="11"/>
  <c r="N577" i="11"/>
  <c r="N599" i="11" s="1"/>
  <c r="O577" i="11"/>
  <c r="O599" i="11" s="1"/>
  <c r="O339" i="11"/>
  <c r="O362" i="11" s="1"/>
  <c r="O385" i="11" s="1"/>
  <c r="O407" i="11" s="1"/>
  <c r="U141" i="11"/>
  <c r="U165" i="11" s="1"/>
  <c r="U189" i="11" s="1"/>
  <c r="U214" i="11" s="1"/>
  <c r="U236" i="11" s="1"/>
  <c r="E17" i="16"/>
  <c r="C506" i="11"/>
  <c r="E506" i="11" s="1"/>
  <c r="M192" i="11"/>
  <c r="M217" i="11" s="1"/>
  <c r="M239" i="11" s="1"/>
  <c r="M264" i="11"/>
  <c r="M286" i="11" s="1"/>
  <c r="U457" i="12"/>
  <c r="U458" i="12"/>
  <c r="L198" i="11"/>
  <c r="L223" i="11" s="1"/>
  <c r="L245" i="11" s="1"/>
  <c r="M17" i="11"/>
  <c r="N17" i="11" s="1"/>
  <c r="O17" i="11" s="1"/>
  <c r="L199" i="11"/>
  <c r="L224" i="11" s="1"/>
  <c r="L246" i="11" s="1"/>
  <c r="AC3" i="15"/>
  <c r="D17" i="16"/>
  <c r="Q17" i="11"/>
  <c r="F17" i="16"/>
  <c r="T528" i="12"/>
  <c r="T529" i="12" s="1"/>
  <c r="T530" i="12" s="1"/>
  <c r="T531" i="12" s="1"/>
  <c r="T532" i="12" s="1"/>
  <c r="T533" i="12" s="1"/>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R631" i="11"/>
  <c r="R653" i="11" s="1"/>
  <c r="G191" i="11"/>
  <c r="G216" i="11" s="1"/>
  <c r="G238" i="11" s="1"/>
  <c r="C502" i="11"/>
  <c r="Z480" i="11" s="1"/>
  <c r="I378" i="11"/>
  <c r="I400" i="11" s="1"/>
  <c r="C504" i="11"/>
  <c r="C503" i="11"/>
  <c r="Z481" i="11" s="1"/>
  <c r="C501" i="11"/>
  <c r="E501" i="11" s="1"/>
  <c r="C505" i="11"/>
  <c r="E189" i="11"/>
  <c r="E214" i="11" s="1"/>
  <c r="E236" i="11" s="1"/>
  <c r="F190" i="11"/>
  <c r="F215" i="11" s="1"/>
  <c r="F237" i="11" s="1"/>
  <c r="D260" i="11"/>
  <c r="D282" i="11" s="1"/>
  <c r="R20" i="11"/>
  <c r="T20" i="11" s="1"/>
  <c r="W20" i="11" s="1"/>
  <c r="M20" i="11"/>
  <c r="N20" i="11" s="1"/>
  <c r="O20" i="11" s="1"/>
  <c r="AG38" i="11"/>
  <c r="AG42" i="11" s="1"/>
  <c r="R446" i="12" l="1"/>
  <c r="R460" i="12"/>
  <c r="U558" i="12"/>
  <c r="S203" i="11"/>
  <c r="S228" i="11" s="1"/>
  <c r="S250" i="11" s="1"/>
  <c r="B197" i="11"/>
  <c r="B222" i="11" s="1"/>
  <c r="B244" i="11" s="1"/>
  <c r="W498" i="11"/>
  <c r="R451" i="12"/>
  <c r="R418" i="12"/>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R547" i="12" s="1"/>
  <c r="R548" i="12" s="1"/>
  <c r="R549" i="12" s="1"/>
  <c r="R550" i="12" s="1"/>
  <c r="R551" i="12" s="1"/>
  <c r="H192" i="11"/>
  <c r="H217" i="11" s="1"/>
  <c r="H239" i="11" s="1"/>
  <c r="M197" i="11"/>
  <c r="M222" i="11" s="1"/>
  <c r="M244" i="11" s="1"/>
  <c r="N198" i="11"/>
  <c r="N223" i="11" s="1"/>
  <c r="N245" i="11" s="1"/>
  <c r="S17" i="11"/>
  <c r="V17" i="11" s="1"/>
  <c r="O271" i="11"/>
  <c r="O293" i="11" s="1"/>
  <c r="O199" i="11"/>
  <c r="O224" i="11" s="1"/>
  <c r="O246" i="11" s="1"/>
  <c r="C624" i="11"/>
  <c r="C646" i="11" s="1"/>
  <c r="O197" i="11"/>
  <c r="O222" i="11" s="1"/>
  <c r="O244" i="11" s="1"/>
  <c r="L624" i="11"/>
  <c r="L646" i="11" s="1"/>
  <c r="U193" i="11"/>
  <c r="U218" i="11" s="1"/>
  <c r="U240" i="11" s="1"/>
  <c r="I632" i="11"/>
  <c r="I654" i="11" s="1"/>
  <c r="U620" i="11"/>
  <c r="U642" i="11" s="1"/>
  <c r="K197" i="11"/>
  <c r="K222" i="11" s="1"/>
  <c r="K244" i="11" s="1"/>
  <c r="F624" i="11"/>
  <c r="F646" i="11" s="1"/>
  <c r="F197" i="11"/>
  <c r="F222" i="11" s="1"/>
  <c r="F244" i="11" s="1"/>
  <c r="U388" i="11"/>
  <c r="U410" i="11" s="1"/>
  <c r="U624" i="11"/>
  <c r="U646" i="11" s="1"/>
  <c r="J624" i="11"/>
  <c r="J646" i="11" s="1"/>
  <c r="P624" i="11"/>
  <c r="P646" i="11" s="1"/>
  <c r="D197" i="11"/>
  <c r="D222" i="11" s="1"/>
  <c r="D244" i="11" s="1"/>
  <c r="H624" i="11"/>
  <c r="H646" i="11" s="1"/>
  <c r="D624" i="11"/>
  <c r="D646" i="11" s="1"/>
  <c r="I624" i="11"/>
  <c r="I646" i="11" s="1"/>
  <c r="H197" i="11"/>
  <c r="H222" i="11" s="1"/>
  <c r="H244" i="11" s="1"/>
  <c r="Q624" i="11"/>
  <c r="Q646" i="11" s="1"/>
  <c r="G197" i="11"/>
  <c r="G222" i="11" s="1"/>
  <c r="G244" i="11" s="1"/>
  <c r="E11" i="16"/>
  <c r="U203" i="11"/>
  <c r="U228" i="11" s="1"/>
  <c r="U250" i="11" s="1"/>
  <c r="B624" i="11"/>
  <c r="B646" i="11" s="1"/>
  <c r="B273" i="11"/>
  <c r="B295" i="11" s="1"/>
  <c r="U199" i="11"/>
  <c r="U224" i="11" s="1"/>
  <c r="U246" i="11" s="1"/>
  <c r="S199" i="11"/>
  <c r="S224" i="11" s="1"/>
  <c r="S246" i="11" s="1"/>
  <c r="C630" i="11"/>
  <c r="C652" i="11" s="1"/>
  <c r="T624" i="11"/>
  <c r="T646" i="11" s="1"/>
  <c r="B199" i="11"/>
  <c r="B224" i="11" s="1"/>
  <c r="B246" i="11" s="1"/>
  <c r="C269" i="11"/>
  <c r="C291" i="11" s="1"/>
  <c r="Q203" i="11"/>
  <c r="Q228" i="11" s="1"/>
  <c r="Q250" i="11" s="1"/>
  <c r="J268" i="11"/>
  <c r="J290" i="11" s="1"/>
  <c r="S197" i="11"/>
  <c r="S222" i="11" s="1"/>
  <c r="S244" i="11" s="1"/>
  <c r="B194" i="11"/>
  <c r="B219" i="11" s="1"/>
  <c r="B241" i="11" s="1"/>
  <c r="D15" i="16"/>
  <c r="N624" i="11"/>
  <c r="N646" i="11" s="1"/>
  <c r="J197" i="11"/>
  <c r="J222" i="11" s="1"/>
  <c r="J244" i="11" s="1"/>
  <c r="M199" i="11"/>
  <c r="M224" i="11" s="1"/>
  <c r="M246" i="11" s="1"/>
  <c r="C195" i="11"/>
  <c r="C220" i="11" s="1"/>
  <c r="C242" i="11" s="1"/>
  <c r="I197" i="11"/>
  <c r="I222" i="11" s="1"/>
  <c r="I244" i="11" s="1"/>
  <c r="J199" i="11"/>
  <c r="J224" i="11" s="1"/>
  <c r="J246" i="11" s="1"/>
  <c r="Q629" i="11"/>
  <c r="Q651" i="11" s="1"/>
  <c r="E19" i="16"/>
  <c r="E624" i="11"/>
  <c r="E646" i="11" s="1"/>
  <c r="H199" i="11"/>
  <c r="H224" i="11" s="1"/>
  <c r="H246" i="11" s="1"/>
  <c r="N203" i="11"/>
  <c r="N228" i="11" s="1"/>
  <c r="N250" i="11" s="1"/>
  <c r="W497" i="11"/>
  <c r="W496" i="11"/>
  <c r="O195" i="11"/>
  <c r="O220" i="11" s="1"/>
  <c r="O242" i="11" s="1"/>
  <c r="R459" i="12"/>
  <c r="R458" i="12"/>
  <c r="N630" i="11"/>
  <c r="N652" i="11" s="1"/>
  <c r="G203" i="11"/>
  <c r="G228" i="11" s="1"/>
  <c r="G250" i="11" s="1"/>
  <c r="K624" i="11"/>
  <c r="K646" i="11" s="1"/>
  <c r="E195" i="11"/>
  <c r="E220" i="11" s="1"/>
  <c r="E242" i="11" s="1"/>
  <c r="S624" i="11"/>
  <c r="S646" i="11" s="1"/>
  <c r="E194" i="11"/>
  <c r="E219" i="11" s="1"/>
  <c r="E241" i="11" s="1"/>
  <c r="C203" i="11"/>
  <c r="C228" i="11" s="1"/>
  <c r="C250" i="11" s="1"/>
  <c r="G200" i="11"/>
  <c r="G225" i="11" s="1"/>
  <c r="G247" i="11" s="1"/>
  <c r="D631" i="11"/>
  <c r="D653" i="11" s="1"/>
  <c r="E199" i="11"/>
  <c r="E224" i="11" s="1"/>
  <c r="E246" i="11" s="1"/>
  <c r="N195" i="11"/>
  <c r="N220" i="11" s="1"/>
  <c r="N242" i="11" s="1"/>
  <c r="M10" i="11"/>
  <c r="N10" i="11" s="1"/>
  <c r="O10" i="11" s="1"/>
  <c r="Q10" i="11"/>
  <c r="M196" i="11"/>
  <c r="M221" i="11" s="1"/>
  <c r="M243" i="11" s="1"/>
  <c r="L195" i="11"/>
  <c r="L220" i="11" s="1"/>
  <c r="L242" i="11" s="1"/>
  <c r="E203" i="11"/>
  <c r="E228" i="11" s="1"/>
  <c r="E250" i="11" s="1"/>
  <c r="L194" i="11"/>
  <c r="L219" i="11" s="1"/>
  <c r="L241" i="11" s="1"/>
  <c r="M631" i="11"/>
  <c r="M653" i="11" s="1"/>
  <c r="H195" i="11"/>
  <c r="H220" i="11" s="1"/>
  <c r="H242" i="11" s="1"/>
  <c r="U197" i="11"/>
  <c r="U222" i="11" s="1"/>
  <c r="U244" i="11" s="1"/>
  <c r="Q199" i="11"/>
  <c r="Q224" i="11" s="1"/>
  <c r="Q246" i="11" s="1"/>
  <c r="T194" i="11"/>
  <c r="T219" i="11" s="1"/>
  <c r="T241" i="11" s="1"/>
  <c r="T203" i="11"/>
  <c r="T228" i="11" s="1"/>
  <c r="T250" i="11" s="1"/>
  <c r="G19" i="16"/>
  <c r="M19" i="11" s="1"/>
  <c r="N19" i="11" s="1"/>
  <c r="O19" i="11" s="1"/>
  <c r="B195" i="11"/>
  <c r="B220" i="11" s="1"/>
  <c r="B242" i="11" s="1"/>
  <c r="J195" i="11"/>
  <c r="J220" i="11" s="1"/>
  <c r="J242" i="11" s="1"/>
  <c r="C200" i="11"/>
  <c r="C225" i="11" s="1"/>
  <c r="C247" i="11" s="1"/>
  <c r="R199" i="11"/>
  <c r="R224" i="11" s="1"/>
  <c r="R246" i="11" s="1"/>
  <c r="D19" i="16"/>
  <c r="D622" i="11"/>
  <c r="D644" i="11" s="1"/>
  <c r="R197" i="11"/>
  <c r="R222" i="11" s="1"/>
  <c r="R244" i="11" s="1"/>
  <c r="G194" i="11"/>
  <c r="G219" i="11" s="1"/>
  <c r="G241" i="11" s="1"/>
  <c r="AE3" i="15"/>
  <c r="J203" i="11"/>
  <c r="J228" i="11" s="1"/>
  <c r="J250" i="11" s="1"/>
  <c r="I626" i="11"/>
  <c r="I648" i="11" s="1"/>
  <c r="C273" i="11"/>
  <c r="C295" i="11" s="1"/>
  <c r="L203" i="11"/>
  <c r="L228" i="11" s="1"/>
  <c r="L250" i="11" s="1"/>
  <c r="K203" i="11"/>
  <c r="K228" i="11" s="1"/>
  <c r="K250" i="11" s="1"/>
  <c r="P203" i="11"/>
  <c r="P228" i="11" s="1"/>
  <c r="P250" i="11" s="1"/>
  <c r="B203" i="11"/>
  <c r="B228" i="11" s="1"/>
  <c r="B250" i="11" s="1"/>
  <c r="R195" i="11"/>
  <c r="R220" i="11" s="1"/>
  <c r="R242" i="11" s="1"/>
  <c r="Q630" i="11"/>
  <c r="Q652" i="11" s="1"/>
  <c r="F15" i="16"/>
  <c r="G15" i="16"/>
  <c r="Q15" i="11" s="1"/>
  <c r="Q195" i="11"/>
  <c r="Q220" i="11" s="1"/>
  <c r="Q242" i="11" s="1"/>
  <c r="N194" i="11"/>
  <c r="N219" i="11" s="1"/>
  <c r="N241" i="11" s="1"/>
  <c r="F195" i="11"/>
  <c r="F220" i="11" s="1"/>
  <c r="F242" i="11" s="1"/>
  <c r="H203" i="11"/>
  <c r="H228" i="11" s="1"/>
  <c r="H250" i="11" s="1"/>
  <c r="E15" i="16"/>
  <c r="I194" i="11"/>
  <c r="I219" i="11" s="1"/>
  <c r="I241" i="11" s="1"/>
  <c r="D203" i="11"/>
  <c r="D228" i="11" s="1"/>
  <c r="D250" i="11" s="1"/>
  <c r="P629" i="11"/>
  <c r="P651" i="11" s="1"/>
  <c r="R203" i="11"/>
  <c r="R228" i="11" s="1"/>
  <c r="R250" i="11" s="1"/>
  <c r="R624" i="11"/>
  <c r="R646" i="11" s="1"/>
  <c r="K194" i="11"/>
  <c r="K219" i="11" s="1"/>
  <c r="K241" i="11" s="1"/>
  <c r="D13" i="16"/>
  <c r="U194" i="11"/>
  <c r="U219" i="11" s="1"/>
  <c r="U241" i="11" s="1"/>
  <c r="F11" i="16"/>
  <c r="O203" i="11"/>
  <c r="O228" i="11" s="1"/>
  <c r="O250" i="11" s="1"/>
  <c r="L197" i="11"/>
  <c r="L222" i="11" s="1"/>
  <c r="L244" i="11" s="1"/>
  <c r="U196" i="11"/>
  <c r="U221" i="11" s="1"/>
  <c r="U243" i="11" s="1"/>
  <c r="D11" i="16"/>
  <c r="R196" i="11"/>
  <c r="R221" i="11" s="1"/>
  <c r="R243" i="11" s="1"/>
  <c r="T199" i="11"/>
  <c r="T224" i="11" s="1"/>
  <c r="T246" i="11" s="1"/>
  <c r="P199" i="11"/>
  <c r="P224" i="11" s="1"/>
  <c r="P246" i="11" s="1"/>
  <c r="G11" i="16"/>
  <c r="Q11" i="11" s="1"/>
  <c r="M203" i="11"/>
  <c r="M228" i="11" s="1"/>
  <c r="M250" i="11" s="1"/>
  <c r="U626" i="11"/>
  <c r="U648" i="11" s="1"/>
  <c r="G196" i="11"/>
  <c r="G221" i="11" s="1"/>
  <c r="G243" i="11" s="1"/>
  <c r="G13" i="16"/>
  <c r="Q13" i="11" s="1"/>
  <c r="L631" i="11"/>
  <c r="L653" i="11" s="1"/>
  <c r="L200" i="11"/>
  <c r="L225" i="11" s="1"/>
  <c r="L247" i="11" s="1"/>
  <c r="R194" i="11"/>
  <c r="R219" i="11" s="1"/>
  <c r="R241" i="11" s="1"/>
  <c r="S194" i="11"/>
  <c r="S219" i="11" s="1"/>
  <c r="S241" i="11" s="1"/>
  <c r="I195" i="11"/>
  <c r="I220" i="11" s="1"/>
  <c r="I242" i="11" s="1"/>
  <c r="F13" i="16"/>
  <c r="G199" i="11"/>
  <c r="G224" i="11" s="1"/>
  <c r="G246" i="11" s="1"/>
  <c r="C626" i="11"/>
  <c r="C648" i="11" s="1"/>
  <c r="N197" i="11"/>
  <c r="N222" i="11" s="1"/>
  <c r="N244" i="11" s="1"/>
  <c r="J272" i="11"/>
  <c r="J294" i="11" s="1"/>
  <c r="I203" i="11"/>
  <c r="I228" i="11" s="1"/>
  <c r="I250" i="11" s="1"/>
  <c r="K272" i="11"/>
  <c r="K294" i="11" s="1"/>
  <c r="O194" i="11"/>
  <c r="O219" i="11" s="1"/>
  <c r="O241" i="11" s="1"/>
  <c r="F630" i="11"/>
  <c r="F652" i="11" s="1"/>
  <c r="I629" i="11"/>
  <c r="I651" i="11" s="1"/>
  <c r="Q200" i="11"/>
  <c r="Q225" i="11" s="1"/>
  <c r="Q247" i="11" s="1"/>
  <c r="F275" i="11"/>
  <c r="F297" i="11" s="1"/>
  <c r="E200" i="11"/>
  <c r="E225" i="11" s="1"/>
  <c r="E247" i="11" s="1"/>
  <c r="G624" i="11"/>
  <c r="G646" i="11" s="1"/>
  <c r="T195" i="11"/>
  <c r="T220" i="11" s="1"/>
  <c r="T242" i="11" s="1"/>
  <c r="S200" i="11"/>
  <c r="S225" i="11" s="1"/>
  <c r="S247" i="11" s="1"/>
  <c r="D267" i="11"/>
  <c r="D289" i="11" s="1"/>
  <c r="R626" i="11"/>
  <c r="R648" i="11" s="1"/>
  <c r="N200" i="11"/>
  <c r="N225" i="11" s="1"/>
  <c r="N247" i="11" s="1"/>
  <c r="N196" i="11"/>
  <c r="N221" i="11" s="1"/>
  <c r="N243" i="11" s="1"/>
  <c r="S195" i="11"/>
  <c r="S220" i="11" s="1"/>
  <c r="S242" i="11" s="1"/>
  <c r="P195" i="11"/>
  <c r="P220" i="11" s="1"/>
  <c r="P242" i="11" s="1"/>
  <c r="O624" i="11"/>
  <c r="O646" i="11" s="1"/>
  <c r="M195" i="11"/>
  <c r="M220" i="11" s="1"/>
  <c r="M242" i="11" s="1"/>
  <c r="F199" i="11"/>
  <c r="F224" i="11" s="1"/>
  <c r="F246" i="11" s="1"/>
  <c r="K199" i="11"/>
  <c r="K224" i="11" s="1"/>
  <c r="K246" i="11" s="1"/>
  <c r="U195" i="11"/>
  <c r="U220" i="11" s="1"/>
  <c r="U242" i="11" s="1"/>
  <c r="P196" i="11"/>
  <c r="P221" i="11" s="1"/>
  <c r="P243" i="11" s="1"/>
  <c r="I199" i="11"/>
  <c r="I224" i="11" s="1"/>
  <c r="I246" i="11" s="1"/>
  <c r="C199" i="11"/>
  <c r="C224" i="11" s="1"/>
  <c r="C246" i="11" s="1"/>
  <c r="G195" i="11"/>
  <c r="G220" i="11" s="1"/>
  <c r="G242" i="11" s="1"/>
  <c r="M614" i="11"/>
  <c r="M636" i="11" s="1"/>
  <c r="N199" i="11"/>
  <c r="N224" i="11" s="1"/>
  <c r="N246" i="11" s="1"/>
  <c r="T196" i="11"/>
  <c r="T221" i="11" s="1"/>
  <c r="T243" i="11" s="1"/>
  <c r="D199" i="11"/>
  <c r="D224" i="11" s="1"/>
  <c r="D246" i="11" s="1"/>
  <c r="D196" i="11"/>
  <c r="D221" i="11" s="1"/>
  <c r="D243" i="11" s="1"/>
  <c r="I200" i="11"/>
  <c r="I225" i="11" s="1"/>
  <c r="I247" i="11" s="1"/>
  <c r="O268" i="11"/>
  <c r="O290" i="11" s="1"/>
  <c r="E197" i="11"/>
  <c r="E222" i="11" s="1"/>
  <c r="E244" i="11" s="1"/>
  <c r="F273" i="11"/>
  <c r="F295" i="11" s="1"/>
  <c r="R200" i="11"/>
  <c r="R225" i="11" s="1"/>
  <c r="R247" i="11" s="1"/>
  <c r="D194" i="11"/>
  <c r="D219" i="11" s="1"/>
  <c r="D241" i="11" s="1"/>
  <c r="B196" i="11"/>
  <c r="B221" i="11" s="1"/>
  <c r="B243" i="11" s="1"/>
  <c r="T273" i="11"/>
  <c r="T295" i="11" s="1"/>
  <c r="F194" i="11"/>
  <c r="F219" i="11" s="1"/>
  <c r="F241" i="11" s="1"/>
  <c r="E196" i="11"/>
  <c r="E221" i="11" s="1"/>
  <c r="E243" i="11" s="1"/>
  <c r="C196" i="11"/>
  <c r="C221" i="11" s="1"/>
  <c r="C243" i="11" s="1"/>
  <c r="O200" i="11"/>
  <c r="O225" i="11" s="1"/>
  <c r="O247" i="11" s="1"/>
  <c r="I627" i="11"/>
  <c r="I649" i="11" s="1"/>
  <c r="I196" i="11"/>
  <c r="I221" i="11" s="1"/>
  <c r="I243" i="11" s="1"/>
  <c r="Q196" i="11"/>
  <c r="Q221" i="11" s="1"/>
  <c r="Q243" i="11" s="1"/>
  <c r="K629" i="11"/>
  <c r="K651" i="11" s="1"/>
  <c r="C266" i="11"/>
  <c r="C288" i="11" s="1"/>
  <c r="P626" i="11"/>
  <c r="P648" i="11" s="1"/>
  <c r="D16" i="16"/>
  <c r="M200" i="11"/>
  <c r="M225" i="11" s="1"/>
  <c r="M247" i="11" s="1"/>
  <c r="P194" i="11"/>
  <c r="P219" i="11" s="1"/>
  <c r="P241" i="11" s="1"/>
  <c r="L201" i="11"/>
  <c r="L226" i="11" s="1"/>
  <c r="L248" i="11" s="1"/>
  <c r="R12" i="11"/>
  <c r="T12" i="11" s="1"/>
  <c r="W12" i="11" s="1"/>
  <c r="M194" i="11"/>
  <c r="M219" i="11" s="1"/>
  <c r="M241" i="11" s="1"/>
  <c r="S196" i="11"/>
  <c r="S221" i="11" s="1"/>
  <c r="S243" i="11" s="1"/>
  <c r="M12" i="11"/>
  <c r="N12" i="11" s="1"/>
  <c r="O12" i="11" s="1"/>
  <c r="G626" i="11"/>
  <c r="G648" i="11" s="1"/>
  <c r="Q194" i="11"/>
  <c r="Q219" i="11" s="1"/>
  <c r="Q241" i="11" s="1"/>
  <c r="H194" i="11"/>
  <c r="H219" i="11" s="1"/>
  <c r="H241" i="11" s="1"/>
  <c r="F196" i="11"/>
  <c r="F221" i="11" s="1"/>
  <c r="F243" i="11" s="1"/>
  <c r="B272" i="11"/>
  <c r="B294" i="11" s="1"/>
  <c r="M626" i="11"/>
  <c r="M648" i="11" s="1"/>
  <c r="K196" i="11"/>
  <c r="K221" i="11" s="1"/>
  <c r="K243" i="11" s="1"/>
  <c r="P197" i="11"/>
  <c r="P222" i="11" s="1"/>
  <c r="P244" i="11" s="1"/>
  <c r="H200" i="11"/>
  <c r="H225" i="11" s="1"/>
  <c r="H247" i="11" s="1"/>
  <c r="T628" i="11"/>
  <c r="T650" i="11" s="1"/>
  <c r="O623" i="11"/>
  <c r="O645" i="11" s="1"/>
  <c r="O627" i="11"/>
  <c r="O649" i="11" s="1"/>
  <c r="I631" i="11"/>
  <c r="I653" i="11" s="1"/>
  <c r="D273" i="11"/>
  <c r="D295" i="11" s="1"/>
  <c r="I628" i="11"/>
  <c r="I650" i="11" s="1"/>
  <c r="Y3" i="15"/>
  <c r="T269" i="11"/>
  <c r="T291" i="11" s="1"/>
  <c r="T197" i="11"/>
  <c r="T222" i="11" s="1"/>
  <c r="T244" i="11" s="1"/>
  <c r="Q269" i="11"/>
  <c r="Q291" i="11" s="1"/>
  <c r="Q197" i="11"/>
  <c r="Q222" i="11" s="1"/>
  <c r="Q244" i="11" s="1"/>
  <c r="D200" i="11"/>
  <c r="D225" i="11" s="1"/>
  <c r="D247" i="11" s="1"/>
  <c r="H196" i="11"/>
  <c r="H221" i="11" s="1"/>
  <c r="H243" i="11" s="1"/>
  <c r="O631" i="11"/>
  <c r="O653" i="11" s="1"/>
  <c r="C628" i="11"/>
  <c r="C650" i="11" s="1"/>
  <c r="U456" i="11"/>
  <c r="W488" i="11"/>
  <c r="U459" i="11"/>
  <c r="W491" i="11"/>
  <c r="U460" i="11"/>
  <c r="W492" i="11"/>
  <c r="U457" i="11"/>
  <c r="W489" i="11"/>
  <c r="U455" i="11"/>
  <c r="W487" i="11"/>
  <c r="M628" i="11"/>
  <c r="M650" i="11" s="1"/>
  <c r="E27" i="3"/>
  <c r="E273" i="11"/>
  <c r="E295" i="11" s="1"/>
  <c r="H198" i="11"/>
  <c r="H223" i="11" s="1"/>
  <c r="H245" i="11" s="1"/>
  <c r="N628" i="11"/>
  <c r="N650" i="11" s="1"/>
  <c r="O628" i="11"/>
  <c r="O650" i="11" s="1"/>
  <c r="F16" i="16"/>
  <c r="T200" i="11"/>
  <c r="T225" i="11" s="1"/>
  <c r="T247" i="11" s="1"/>
  <c r="M16" i="11"/>
  <c r="N16" i="11" s="1"/>
  <c r="O16" i="11" s="1"/>
  <c r="AB3" i="15"/>
  <c r="E16" i="16"/>
  <c r="R16" i="11"/>
  <c r="S16" i="11" s="1"/>
  <c r="V16" i="11" s="1"/>
  <c r="P201" i="11"/>
  <c r="P226" i="11" s="1"/>
  <c r="P248" i="11" s="1"/>
  <c r="F200" i="11"/>
  <c r="F225" i="11" s="1"/>
  <c r="F247" i="11" s="1"/>
  <c r="U200" i="11"/>
  <c r="U225" i="11" s="1"/>
  <c r="U247" i="11" s="1"/>
  <c r="N631" i="11"/>
  <c r="N653" i="11" s="1"/>
  <c r="H392" i="11"/>
  <c r="H414" i="11" s="1"/>
  <c r="H628" i="11"/>
  <c r="H650" i="11" s="1"/>
  <c r="Q631" i="11"/>
  <c r="Q653" i="11" s="1"/>
  <c r="Q627" i="11"/>
  <c r="Q649" i="11" s="1"/>
  <c r="B631" i="11"/>
  <c r="B653" i="11" s="1"/>
  <c r="E627" i="11"/>
  <c r="E649" i="11" s="1"/>
  <c r="S273" i="11"/>
  <c r="S295" i="11" s="1"/>
  <c r="F628" i="11"/>
  <c r="F650" i="11" s="1"/>
  <c r="K198" i="11"/>
  <c r="K223" i="11" s="1"/>
  <c r="K245" i="11" s="1"/>
  <c r="E198" i="11"/>
  <c r="E223" i="11" s="1"/>
  <c r="E245" i="11" s="1"/>
  <c r="F198" i="11"/>
  <c r="F223" i="11" s="1"/>
  <c r="F245" i="11" s="1"/>
  <c r="G198" i="11"/>
  <c r="G223" i="11" s="1"/>
  <c r="G245" i="11" s="1"/>
  <c r="U625" i="11"/>
  <c r="U647" i="11" s="1"/>
  <c r="J627" i="11"/>
  <c r="J649" i="11" s="1"/>
  <c r="L625" i="11"/>
  <c r="L647" i="11" s="1"/>
  <c r="B5" i="3"/>
  <c r="R628" i="11"/>
  <c r="R650" i="11" s="1"/>
  <c r="F14" i="16"/>
  <c r="S627" i="11"/>
  <c r="S649" i="11" s="1"/>
  <c r="J629" i="11"/>
  <c r="J651" i="11" s="1"/>
  <c r="B628" i="11"/>
  <c r="B650" i="11" s="1"/>
  <c r="N201" i="11"/>
  <c r="N226" i="11" s="1"/>
  <c r="N248" i="11" s="1"/>
  <c r="P686" i="11"/>
  <c r="AE28" i="3" s="1"/>
  <c r="AE27" i="3"/>
  <c r="Q686" i="11"/>
  <c r="AG28" i="3" s="1"/>
  <c r="AG27" i="3"/>
  <c r="F510" i="11"/>
  <c r="L509" i="11"/>
  <c r="M509" i="11" s="1"/>
  <c r="X487" i="11" s="1"/>
  <c r="E509" i="11"/>
  <c r="D509" i="11"/>
  <c r="F509" i="11"/>
  <c r="Z488" i="11"/>
  <c r="AA488" i="11" s="1"/>
  <c r="W484" i="11"/>
  <c r="D510" i="11"/>
  <c r="U27" i="3"/>
  <c r="L508" i="11"/>
  <c r="M508" i="11" s="1"/>
  <c r="X486" i="11" s="1"/>
  <c r="L510" i="11"/>
  <c r="M510" i="11" s="1"/>
  <c r="X488" i="11" s="1"/>
  <c r="E510" i="11"/>
  <c r="L511" i="11"/>
  <c r="M511" i="11" s="1"/>
  <c r="X489" i="11" s="1"/>
  <c r="F511" i="11"/>
  <c r="E511" i="11"/>
  <c r="D511" i="11"/>
  <c r="N686" i="11"/>
  <c r="AA28" i="3" s="1"/>
  <c r="AA27" i="3"/>
  <c r="Y27" i="3"/>
  <c r="L512" i="11"/>
  <c r="M512" i="11" s="1"/>
  <c r="X490" i="11" s="1"/>
  <c r="F512" i="11"/>
  <c r="Z490" i="11"/>
  <c r="AA490" i="11" s="1"/>
  <c r="D512" i="11"/>
  <c r="E512" i="11"/>
  <c r="F508" i="11"/>
  <c r="L686" i="11"/>
  <c r="W28" i="3" s="1"/>
  <c r="W27" i="3"/>
  <c r="Z486" i="11"/>
  <c r="AA486" i="11" s="1"/>
  <c r="E508" i="11"/>
  <c r="W482" i="11"/>
  <c r="I450" i="11"/>
  <c r="W486" i="11"/>
  <c r="C454" i="11"/>
  <c r="W480" i="11"/>
  <c r="I448" i="11"/>
  <c r="J686" i="11"/>
  <c r="S28" i="3" s="1"/>
  <c r="S27" i="3"/>
  <c r="T686" i="11"/>
  <c r="AM28" i="3" s="1"/>
  <c r="AM27" i="3"/>
  <c r="W479" i="11"/>
  <c r="T625" i="11"/>
  <c r="T647" i="11" s="1"/>
  <c r="J201" i="11"/>
  <c r="J226" i="11" s="1"/>
  <c r="J248" i="11" s="1"/>
  <c r="P198" i="11"/>
  <c r="P223" i="11" s="1"/>
  <c r="P245" i="11" s="1"/>
  <c r="C629" i="11"/>
  <c r="C651" i="11" s="1"/>
  <c r="D625" i="11"/>
  <c r="D647" i="11" s="1"/>
  <c r="U627" i="11"/>
  <c r="U649" i="11" s="1"/>
  <c r="H631" i="11"/>
  <c r="H653" i="11" s="1"/>
  <c r="E631" i="11"/>
  <c r="E653" i="11" s="1"/>
  <c r="K273" i="11"/>
  <c r="K295" i="11" s="1"/>
  <c r="M629" i="11"/>
  <c r="M651" i="11" s="1"/>
  <c r="M201" i="11"/>
  <c r="M226" i="11" s="1"/>
  <c r="M248" i="11" s="1"/>
  <c r="D628" i="11"/>
  <c r="D650" i="11" s="1"/>
  <c r="U273" i="11"/>
  <c r="U295" i="11" s="1"/>
  <c r="K628" i="11"/>
  <c r="K650" i="11" s="1"/>
  <c r="K625" i="11"/>
  <c r="K647" i="11" s="1"/>
  <c r="B627" i="11"/>
  <c r="B649" i="11" s="1"/>
  <c r="K631" i="11"/>
  <c r="K653" i="11" s="1"/>
  <c r="F627" i="11"/>
  <c r="F649" i="11" s="1"/>
  <c r="R201" i="11"/>
  <c r="R226" i="11" s="1"/>
  <c r="R248" i="11" s="1"/>
  <c r="O201" i="11"/>
  <c r="O226" i="11" s="1"/>
  <c r="O248" i="11" s="1"/>
  <c r="M198" i="11"/>
  <c r="M223" i="11" s="1"/>
  <c r="M245" i="11" s="1"/>
  <c r="I201" i="11"/>
  <c r="I226" i="11" s="1"/>
  <c r="I248" i="11" s="1"/>
  <c r="D627" i="11"/>
  <c r="D649" i="11" s="1"/>
  <c r="P628" i="11"/>
  <c r="P650" i="11" s="1"/>
  <c r="I625" i="11"/>
  <c r="I647" i="11" s="1"/>
  <c r="E628" i="11"/>
  <c r="E650" i="11" s="1"/>
  <c r="S628" i="11"/>
  <c r="S650" i="11" s="1"/>
  <c r="L628" i="11"/>
  <c r="L650" i="11" s="1"/>
  <c r="M625" i="11"/>
  <c r="M647" i="11" s="1"/>
  <c r="U628" i="11"/>
  <c r="U650" i="11" s="1"/>
  <c r="J628" i="11"/>
  <c r="J650" i="11" s="1"/>
  <c r="H273" i="11"/>
  <c r="H295" i="11" s="1"/>
  <c r="H389" i="11"/>
  <c r="H411" i="11" s="1"/>
  <c r="I198" i="11"/>
  <c r="I223" i="11" s="1"/>
  <c r="I245" i="11" s="1"/>
  <c r="G201" i="11"/>
  <c r="G226" i="11" s="1"/>
  <c r="G248" i="11" s="1"/>
  <c r="H627" i="11"/>
  <c r="H649" i="11" s="1"/>
  <c r="G628" i="11"/>
  <c r="G650" i="11" s="1"/>
  <c r="M14" i="11"/>
  <c r="N14" i="11" s="1"/>
  <c r="O14" i="11" s="1"/>
  <c r="E14" i="16"/>
  <c r="F631" i="11"/>
  <c r="F653" i="11" s="1"/>
  <c r="Z3" i="15"/>
  <c r="R14" i="11"/>
  <c r="S14" i="11" s="1"/>
  <c r="V14" i="11" s="1"/>
  <c r="D14" i="16"/>
  <c r="N629" i="11"/>
  <c r="N651" i="11" s="1"/>
  <c r="B629" i="11"/>
  <c r="B651" i="11" s="1"/>
  <c r="S625" i="11"/>
  <c r="S647" i="11" s="1"/>
  <c r="L627" i="11"/>
  <c r="L649" i="11" s="1"/>
  <c r="C198" i="11"/>
  <c r="C223" i="11" s="1"/>
  <c r="C245" i="11" s="1"/>
  <c r="S198" i="11"/>
  <c r="S223" i="11" s="1"/>
  <c r="S245" i="11" s="1"/>
  <c r="J198" i="11"/>
  <c r="J223" i="11" s="1"/>
  <c r="J245" i="11" s="1"/>
  <c r="T627" i="11"/>
  <c r="T649" i="11" s="1"/>
  <c r="N626" i="11"/>
  <c r="N648" i="11" s="1"/>
  <c r="S631" i="11"/>
  <c r="S653" i="11" s="1"/>
  <c r="S629" i="11"/>
  <c r="S651" i="11" s="1"/>
  <c r="P631" i="11"/>
  <c r="P653" i="11" s="1"/>
  <c r="F626" i="11"/>
  <c r="F648" i="11" s="1"/>
  <c r="E629" i="11"/>
  <c r="E651" i="11" s="1"/>
  <c r="G631" i="11"/>
  <c r="G653" i="11" s="1"/>
  <c r="U198" i="11"/>
  <c r="U223" i="11" s="1"/>
  <c r="U245" i="11" s="1"/>
  <c r="J631" i="11"/>
  <c r="J653" i="11" s="1"/>
  <c r="R627" i="11"/>
  <c r="R649" i="11" s="1"/>
  <c r="U631" i="11"/>
  <c r="U653" i="11" s="1"/>
  <c r="K627" i="11"/>
  <c r="K649" i="11" s="1"/>
  <c r="C631" i="11"/>
  <c r="C653" i="11" s="1"/>
  <c r="G625" i="11"/>
  <c r="G647" i="11" s="1"/>
  <c r="D198" i="11"/>
  <c r="D223" i="11" s="1"/>
  <c r="D245" i="11" s="1"/>
  <c r="B198" i="11"/>
  <c r="B223" i="11" s="1"/>
  <c r="B245" i="11" s="1"/>
  <c r="T198" i="11"/>
  <c r="T223" i="11" s="1"/>
  <c r="T245" i="11" s="1"/>
  <c r="R198" i="11"/>
  <c r="R223" i="11" s="1"/>
  <c r="R245" i="11" s="1"/>
  <c r="O198" i="11"/>
  <c r="O223" i="11" s="1"/>
  <c r="O245" i="11" s="1"/>
  <c r="Q198" i="11"/>
  <c r="Q223" i="11" s="1"/>
  <c r="Q245" i="11" s="1"/>
  <c r="H629" i="11"/>
  <c r="H651" i="11" s="1"/>
  <c r="N627" i="11"/>
  <c r="N649" i="11" s="1"/>
  <c r="D629" i="11"/>
  <c r="D651" i="11" s="1"/>
  <c r="G627" i="11"/>
  <c r="G649" i="11" s="1"/>
  <c r="L629" i="11"/>
  <c r="L651" i="11" s="1"/>
  <c r="M627" i="11"/>
  <c r="M649" i="11" s="1"/>
  <c r="G629" i="11"/>
  <c r="G651" i="11" s="1"/>
  <c r="C627" i="11"/>
  <c r="C649" i="11" s="1"/>
  <c r="G27" i="3"/>
  <c r="T629" i="11"/>
  <c r="T651" i="11" s="1"/>
  <c r="L626" i="11"/>
  <c r="L648" i="11" s="1"/>
  <c r="F629" i="11"/>
  <c r="F651" i="11" s="1"/>
  <c r="B626" i="11"/>
  <c r="B648" i="11" s="1"/>
  <c r="K27" i="3"/>
  <c r="B625" i="11"/>
  <c r="B647" i="11" s="1"/>
  <c r="U629" i="11"/>
  <c r="U651" i="11" s="1"/>
  <c r="M18" i="11"/>
  <c r="N18" i="11" s="1"/>
  <c r="O18" i="11" s="1"/>
  <c r="R18" i="11"/>
  <c r="S18" i="11" s="1"/>
  <c r="V18" i="11" s="1"/>
  <c r="O625" i="11"/>
  <c r="O647" i="11" s="1"/>
  <c r="O629" i="11"/>
  <c r="O651" i="11" s="1"/>
  <c r="P625" i="11"/>
  <c r="P647" i="11" s="1"/>
  <c r="J626" i="11"/>
  <c r="J648" i="11" s="1"/>
  <c r="Q626" i="11"/>
  <c r="Q648" i="11" s="1"/>
  <c r="F625" i="11"/>
  <c r="F647" i="11" s="1"/>
  <c r="S626" i="11"/>
  <c r="S648" i="11" s="1"/>
  <c r="Q625" i="11"/>
  <c r="Q647" i="11" s="1"/>
  <c r="C625" i="11"/>
  <c r="C647" i="11" s="1"/>
  <c r="E625" i="11"/>
  <c r="E647" i="11" s="1"/>
  <c r="H626" i="11"/>
  <c r="H648" i="11" s="1"/>
  <c r="K626" i="11"/>
  <c r="K648" i="11" s="1"/>
  <c r="R625" i="11"/>
  <c r="R647" i="11" s="1"/>
  <c r="S620" i="11"/>
  <c r="S642" i="11" s="1"/>
  <c r="E626" i="11"/>
  <c r="E648" i="11" s="1"/>
  <c r="J625" i="11"/>
  <c r="J647" i="11" s="1"/>
  <c r="D626" i="11"/>
  <c r="D648" i="11" s="1"/>
  <c r="T626" i="11"/>
  <c r="T648" i="11" s="1"/>
  <c r="I205" i="11"/>
  <c r="I230" i="11" s="1"/>
  <c r="I252" i="11" s="1"/>
  <c r="S186" i="11"/>
  <c r="S211" i="11" s="1"/>
  <c r="S233" i="11" s="1"/>
  <c r="C27" i="3"/>
  <c r="P186" i="11"/>
  <c r="P211" i="11" s="1"/>
  <c r="P233" i="11" s="1"/>
  <c r="O27" i="3"/>
  <c r="I27" i="3"/>
  <c r="D2" i="16"/>
  <c r="S193" i="11"/>
  <c r="S218" i="11" s="1"/>
  <c r="S240" i="11" s="1"/>
  <c r="E2" i="16"/>
  <c r="H620" i="11"/>
  <c r="H642" i="11" s="1"/>
  <c r="F186" i="11"/>
  <c r="F211" i="11" s="1"/>
  <c r="F233" i="11" s="1"/>
  <c r="H186" i="11"/>
  <c r="H211" i="11" s="1"/>
  <c r="H233" i="11" s="1"/>
  <c r="J620" i="11"/>
  <c r="J642" i="11" s="1"/>
  <c r="K620" i="11"/>
  <c r="K642" i="11" s="1"/>
  <c r="T186" i="11"/>
  <c r="T211" i="11" s="1"/>
  <c r="T233" i="11" s="1"/>
  <c r="T614" i="11"/>
  <c r="T636" i="11" s="1"/>
  <c r="U3" i="15"/>
  <c r="C2" i="3"/>
  <c r="Q2" i="11"/>
  <c r="F2" i="16"/>
  <c r="N3" i="15"/>
  <c r="M2" i="11"/>
  <c r="N2" i="11" s="1"/>
  <c r="O2" i="11" s="1"/>
  <c r="E2" i="11"/>
  <c r="F1" i="11" s="1"/>
  <c r="F3" i="11" s="1"/>
  <c r="D9" i="16"/>
  <c r="D620" i="11"/>
  <c r="D642" i="11" s="1"/>
  <c r="C39" i="3"/>
  <c r="C258" i="11"/>
  <c r="C280" i="11" s="1"/>
  <c r="R186" i="11"/>
  <c r="R211" i="11" s="1"/>
  <c r="R233" i="11" s="1"/>
  <c r="F9" i="16"/>
  <c r="E186" i="11"/>
  <c r="E211" i="11" s="1"/>
  <c r="E233" i="11" s="1"/>
  <c r="M620" i="11"/>
  <c r="M642" i="11" s="1"/>
  <c r="G9" i="16"/>
  <c r="R9" i="11" s="1"/>
  <c r="B193" i="11"/>
  <c r="B218" i="11" s="1"/>
  <c r="B240" i="11" s="1"/>
  <c r="I258" i="11"/>
  <c r="I280" i="11" s="1"/>
  <c r="K186" i="11"/>
  <c r="K211" i="11" s="1"/>
  <c r="K233" i="11" s="1"/>
  <c r="K623" i="11"/>
  <c r="K645" i="11" s="1"/>
  <c r="M186" i="11"/>
  <c r="M211" i="11" s="1"/>
  <c r="M233" i="11" s="1"/>
  <c r="N258" i="11"/>
  <c r="N280" i="11" s="1"/>
  <c r="Q258" i="11"/>
  <c r="Q280" i="11" s="1"/>
  <c r="J186" i="11"/>
  <c r="J211" i="11" s="1"/>
  <c r="J233" i="11" s="1"/>
  <c r="O630" i="11"/>
  <c r="O652" i="11" s="1"/>
  <c r="B632" i="11"/>
  <c r="B654" i="11" s="1"/>
  <c r="L265" i="11"/>
  <c r="L287" i="11" s="1"/>
  <c r="G258" i="11"/>
  <c r="G280" i="11" s="1"/>
  <c r="U258" i="11"/>
  <c r="U280" i="11" s="1"/>
  <c r="O186" i="11"/>
  <c r="O211" i="11" s="1"/>
  <c r="O233" i="11" s="1"/>
  <c r="L258" i="11"/>
  <c r="L280" i="11" s="1"/>
  <c r="D258" i="11"/>
  <c r="D280" i="11" s="1"/>
  <c r="N613" i="11"/>
  <c r="N635" i="11" s="1"/>
  <c r="T188" i="11"/>
  <c r="T213" i="11" s="1"/>
  <c r="T235" i="11" s="1"/>
  <c r="J265" i="11"/>
  <c r="J287" i="11" s="1"/>
  <c r="R193" i="11"/>
  <c r="R218" i="11" s="1"/>
  <c r="R240" i="11" s="1"/>
  <c r="U613" i="11"/>
  <c r="U635" i="11" s="1"/>
  <c r="Q632" i="11"/>
  <c r="Q654" i="11" s="1"/>
  <c r="I265" i="11"/>
  <c r="I287" i="11" s="1"/>
  <c r="E2" i="3"/>
  <c r="U188" i="11"/>
  <c r="U213" i="11" s="1"/>
  <c r="U235" i="11" s="1"/>
  <c r="F620" i="11"/>
  <c r="F642" i="11" s="1"/>
  <c r="N188" i="11"/>
  <c r="N213" i="11" s="1"/>
  <c r="N235" i="11" s="1"/>
  <c r="K193" i="11"/>
  <c r="K218" i="11" s="1"/>
  <c r="K240" i="11" s="1"/>
  <c r="P260" i="11"/>
  <c r="P282" i="11" s="1"/>
  <c r="H205" i="11"/>
  <c r="H230" i="11" s="1"/>
  <c r="H252" i="11" s="1"/>
  <c r="P205" i="11"/>
  <c r="P230" i="11" s="1"/>
  <c r="P252" i="11" s="1"/>
  <c r="P622" i="11"/>
  <c r="P644" i="11" s="1"/>
  <c r="H614" i="11"/>
  <c r="H636" i="11" s="1"/>
  <c r="D632" i="11"/>
  <c r="D654" i="11" s="1"/>
  <c r="O193" i="11"/>
  <c r="O218" i="11" s="1"/>
  <c r="O240" i="11" s="1"/>
  <c r="H265" i="11"/>
  <c r="H287" i="11" s="1"/>
  <c r="J613" i="11"/>
  <c r="J635" i="11" s="1"/>
  <c r="Q193" i="11"/>
  <c r="Q218" i="11" s="1"/>
  <c r="Q240" i="11" s="1"/>
  <c r="K188" i="11"/>
  <c r="K213" i="11" s="1"/>
  <c r="K235" i="11" s="1"/>
  <c r="N620" i="11"/>
  <c r="N642" i="11" s="1"/>
  <c r="O396" i="11"/>
  <c r="O418" i="11" s="1"/>
  <c r="H613" i="11"/>
  <c r="H635" i="11" s="1"/>
  <c r="R623" i="11"/>
  <c r="R645" i="11" s="1"/>
  <c r="L622" i="11"/>
  <c r="L644" i="11" s="1"/>
  <c r="B620" i="11"/>
  <c r="B642" i="11" s="1"/>
  <c r="D193" i="11"/>
  <c r="D218" i="11" s="1"/>
  <c r="D240" i="11" s="1"/>
  <c r="E265" i="11"/>
  <c r="E287" i="11" s="1"/>
  <c r="K615" i="11"/>
  <c r="K637" i="11" s="1"/>
  <c r="P193" i="11"/>
  <c r="P218" i="11" s="1"/>
  <c r="P240" i="11" s="1"/>
  <c r="C188" i="11"/>
  <c r="C213" i="11" s="1"/>
  <c r="C235" i="11" s="1"/>
  <c r="E613" i="11"/>
  <c r="E635" i="11" s="1"/>
  <c r="O260" i="11"/>
  <c r="O282" i="11" s="1"/>
  <c r="N265" i="11"/>
  <c r="N287" i="11" s="1"/>
  <c r="K205" i="11"/>
  <c r="K230" i="11" s="1"/>
  <c r="K252" i="11" s="1"/>
  <c r="C620" i="11"/>
  <c r="C642" i="11" s="1"/>
  <c r="M193" i="11"/>
  <c r="M218" i="11" s="1"/>
  <c r="M240" i="11" s="1"/>
  <c r="J260" i="11"/>
  <c r="J282" i="11" s="1"/>
  <c r="C265" i="11"/>
  <c r="C287" i="11" s="1"/>
  <c r="F193" i="11"/>
  <c r="F218" i="11" s="1"/>
  <c r="F240" i="11" s="1"/>
  <c r="L260" i="11"/>
  <c r="L282" i="11" s="1"/>
  <c r="G193" i="11"/>
  <c r="G218" i="11" s="1"/>
  <c r="G240" i="11" s="1"/>
  <c r="O620" i="11"/>
  <c r="O642" i="11" s="1"/>
  <c r="G260" i="11"/>
  <c r="G282" i="11" s="1"/>
  <c r="U614" i="11"/>
  <c r="U636" i="11" s="1"/>
  <c r="E4" i="11"/>
  <c r="H1" i="11" s="1"/>
  <c r="B260" i="11"/>
  <c r="B282" i="11" s="1"/>
  <c r="O205" i="11"/>
  <c r="O230" i="11" s="1"/>
  <c r="O252" i="11" s="1"/>
  <c r="F4" i="16"/>
  <c r="P3" i="15"/>
  <c r="H623" i="11"/>
  <c r="H645" i="11" s="1"/>
  <c r="G4" i="16"/>
  <c r="R4" i="11" s="1"/>
  <c r="G620" i="11"/>
  <c r="G642" i="11" s="1"/>
  <c r="R205" i="11"/>
  <c r="R230" i="11" s="1"/>
  <c r="R252" i="11" s="1"/>
  <c r="S205" i="11"/>
  <c r="S230" i="11" s="1"/>
  <c r="S252" i="11" s="1"/>
  <c r="C205" i="11"/>
  <c r="C230" i="11" s="1"/>
  <c r="C252" i="11" s="1"/>
  <c r="G632" i="11"/>
  <c r="G654" i="11" s="1"/>
  <c r="J632" i="11"/>
  <c r="J654" i="11" s="1"/>
  <c r="N205" i="11"/>
  <c r="N230" i="11" s="1"/>
  <c r="N252" i="11" s="1"/>
  <c r="E4" i="16"/>
  <c r="Q613" i="11"/>
  <c r="Q635" i="11" s="1"/>
  <c r="S613" i="11"/>
  <c r="S635" i="11" s="1"/>
  <c r="E620" i="11"/>
  <c r="E642" i="11" s="1"/>
  <c r="P620" i="11"/>
  <c r="P642" i="11" s="1"/>
  <c r="P614" i="11"/>
  <c r="P636" i="11" s="1"/>
  <c r="N614" i="11"/>
  <c r="N636" i="11" s="1"/>
  <c r="Q205" i="11"/>
  <c r="Q230" i="11" s="1"/>
  <c r="Q252" i="11" s="1"/>
  <c r="S188" i="11"/>
  <c r="S213" i="11" s="1"/>
  <c r="S235" i="11" s="1"/>
  <c r="R614" i="11"/>
  <c r="R636" i="11" s="1"/>
  <c r="G205" i="11"/>
  <c r="G230" i="11" s="1"/>
  <c r="G252" i="11" s="1"/>
  <c r="S614" i="11"/>
  <c r="S636" i="11" s="1"/>
  <c r="T620" i="11"/>
  <c r="T642" i="11" s="1"/>
  <c r="D614" i="11"/>
  <c r="D636" i="11" s="1"/>
  <c r="E260" i="11"/>
  <c r="E282" i="11" s="1"/>
  <c r="H260" i="11"/>
  <c r="H282" i="11" s="1"/>
  <c r="Q614" i="11"/>
  <c r="Q636" i="11" s="1"/>
  <c r="B614" i="11"/>
  <c r="B636" i="11" s="1"/>
  <c r="I188" i="11"/>
  <c r="I213" i="11" s="1"/>
  <c r="I235" i="11" s="1"/>
  <c r="R188" i="11"/>
  <c r="R213" i="11" s="1"/>
  <c r="R235" i="11" s="1"/>
  <c r="F205" i="11"/>
  <c r="F230" i="11" s="1"/>
  <c r="F252" i="11" s="1"/>
  <c r="Q188" i="11"/>
  <c r="Q213" i="11" s="1"/>
  <c r="Q235" i="11" s="1"/>
  <c r="G21" i="16"/>
  <c r="Q21" i="11" s="1"/>
  <c r="L205" i="11"/>
  <c r="L230" i="11" s="1"/>
  <c r="L252" i="11" s="1"/>
  <c r="M260" i="11"/>
  <c r="M282" i="11" s="1"/>
  <c r="M205" i="11"/>
  <c r="M230" i="11" s="1"/>
  <c r="M252" i="11" s="1"/>
  <c r="E205" i="11"/>
  <c r="E230" i="11" s="1"/>
  <c r="E252" i="11" s="1"/>
  <c r="F632" i="11"/>
  <c r="F654" i="11" s="1"/>
  <c r="D21" i="16"/>
  <c r="D205" i="11"/>
  <c r="D230" i="11" s="1"/>
  <c r="D252" i="11" s="1"/>
  <c r="J205" i="11"/>
  <c r="J230" i="11" s="1"/>
  <c r="J252" i="11" s="1"/>
  <c r="P632" i="11"/>
  <c r="P654" i="11" s="1"/>
  <c r="G623" i="11"/>
  <c r="G645" i="11" s="1"/>
  <c r="N623" i="11"/>
  <c r="N645" i="11" s="1"/>
  <c r="C613" i="11"/>
  <c r="C635" i="11" s="1"/>
  <c r="AG3" i="15"/>
  <c r="F21" i="16"/>
  <c r="R632" i="11"/>
  <c r="R654" i="11" s="1"/>
  <c r="T205" i="11"/>
  <c r="T230" i="11" s="1"/>
  <c r="T252" i="11" s="1"/>
  <c r="R620" i="11"/>
  <c r="R642" i="11" s="1"/>
  <c r="S623" i="11"/>
  <c r="S645" i="11" s="1"/>
  <c r="I615" i="11"/>
  <c r="I637" i="11" s="1"/>
  <c r="J615" i="11"/>
  <c r="J637" i="11" s="1"/>
  <c r="J614" i="11"/>
  <c r="J636" i="11" s="1"/>
  <c r="L620" i="11"/>
  <c r="L642" i="11" s="1"/>
  <c r="G686" i="11"/>
  <c r="M28" i="3" s="1"/>
  <c r="O614" i="11"/>
  <c r="O636" i="11" s="1"/>
  <c r="S632" i="11"/>
  <c r="S654" i="11" s="1"/>
  <c r="H615" i="11"/>
  <c r="H637" i="11" s="1"/>
  <c r="F188" i="11"/>
  <c r="F213" i="11" s="1"/>
  <c r="F235" i="11" s="1"/>
  <c r="G387" i="11"/>
  <c r="G409" i="11" s="1"/>
  <c r="L615" i="11"/>
  <c r="L637" i="11" s="1"/>
  <c r="H632" i="11"/>
  <c r="H654" i="11" s="1"/>
  <c r="E632" i="11"/>
  <c r="E654" i="11" s="1"/>
  <c r="Q620" i="11"/>
  <c r="Q642" i="11" s="1"/>
  <c r="I613" i="11"/>
  <c r="I635" i="11" s="1"/>
  <c r="Q615" i="11"/>
  <c r="Q637" i="11" s="1"/>
  <c r="U615" i="11"/>
  <c r="U637" i="11" s="1"/>
  <c r="F614" i="11"/>
  <c r="F636" i="11" s="1"/>
  <c r="M615" i="11"/>
  <c r="M637" i="11" s="1"/>
  <c r="T632" i="11"/>
  <c r="T654" i="11" s="1"/>
  <c r="C632" i="11"/>
  <c r="C654" i="11" s="1"/>
  <c r="K632" i="11"/>
  <c r="K654" i="11" s="1"/>
  <c r="B205" i="11"/>
  <c r="B230" i="11" s="1"/>
  <c r="B252" i="11" s="1"/>
  <c r="L632" i="11"/>
  <c r="L654" i="11" s="1"/>
  <c r="C623" i="11"/>
  <c r="C645" i="11" s="1"/>
  <c r="U630" i="11"/>
  <c r="U652" i="11" s="1"/>
  <c r="L614" i="11"/>
  <c r="L636" i="11" s="1"/>
  <c r="R615" i="11"/>
  <c r="R637" i="11" s="1"/>
  <c r="F623" i="11"/>
  <c r="F645" i="11" s="1"/>
  <c r="N632" i="11"/>
  <c r="N654" i="11" s="1"/>
  <c r="M262" i="11"/>
  <c r="M284" i="11" s="1"/>
  <c r="J623" i="11"/>
  <c r="J645" i="11" s="1"/>
  <c r="B623" i="11"/>
  <c r="B645" i="11" s="1"/>
  <c r="D623" i="11"/>
  <c r="D645" i="11" s="1"/>
  <c r="T623" i="11"/>
  <c r="T645" i="11" s="1"/>
  <c r="Q623" i="11"/>
  <c r="Q645" i="11" s="1"/>
  <c r="I623" i="11"/>
  <c r="I645" i="11" s="1"/>
  <c r="M632" i="11"/>
  <c r="M654" i="11" s="1"/>
  <c r="K614" i="11"/>
  <c r="K636" i="11" s="1"/>
  <c r="M623" i="11"/>
  <c r="M645" i="11" s="1"/>
  <c r="U623" i="11"/>
  <c r="U645" i="11" s="1"/>
  <c r="M613" i="11"/>
  <c r="M635" i="11" s="1"/>
  <c r="G614" i="11"/>
  <c r="G636" i="11" s="1"/>
  <c r="K191" i="11"/>
  <c r="K216" i="11" s="1"/>
  <c r="K238" i="11" s="1"/>
  <c r="G630" i="11"/>
  <c r="G652" i="11" s="1"/>
  <c r="F263" i="11"/>
  <c r="F285" i="11" s="1"/>
  <c r="P623" i="11"/>
  <c r="P645" i="11" s="1"/>
  <c r="U621" i="11"/>
  <c r="U643" i="11" s="1"/>
  <c r="K630" i="11"/>
  <c r="K652" i="11" s="1"/>
  <c r="F613" i="11"/>
  <c r="F635" i="11" s="1"/>
  <c r="E623" i="11"/>
  <c r="E645" i="11" s="1"/>
  <c r="E614" i="11"/>
  <c r="E636" i="11" s="1"/>
  <c r="B630" i="11"/>
  <c r="B652" i="11" s="1"/>
  <c r="J630" i="11"/>
  <c r="J652" i="11" s="1"/>
  <c r="K613" i="11"/>
  <c r="K635" i="11" s="1"/>
  <c r="T613" i="11"/>
  <c r="T635" i="11" s="1"/>
  <c r="P615" i="11"/>
  <c r="P637" i="11" s="1"/>
  <c r="E192" i="11"/>
  <c r="E217" i="11" s="1"/>
  <c r="E239" i="11" s="1"/>
  <c r="E630" i="11"/>
  <c r="E652" i="11" s="1"/>
  <c r="P613" i="11"/>
  <c r="P635" i="11" s="1"/>
  <c r="Q191" i="11"/>
  <c r="Q216" i="11" s="1"/>
  <c r="Q238" i="11" s="1"/>
  <c r="L263" i="11"/>
  <c r="L285" i="11" s="1"/>
  <c r="R630" i="11"/>
  <c r="R652" i="11" s="1"/>
  <c r="S615" i="11"/>
  <c r="S637" i="11" s="1"/>
  <c r="D630" i="11"/>
  <c r="D652" i="11" s="1"/>
  <c r="B621" i="11"/>
  <c r="B643" i="11" s="1"/>
  <c r="H191" i="11"/>
  <c r="H216" i="11" s="1"/>
  <c r="H238" i="11" s="1"/>
  <c r="E618" i="11"/>
  <c r="E640" i="11" s="1"/>
  <c r="R618" i="11"/>
  <c r="R640" i="11" s="1"/>
  <c r="O613" i="11"/>
  <c r="O635" i="11" s="1"/>
  <c r="U622" i="11"/>
  <c r="U644" i="11" s="1"/>
  <c r="K621" i="11"/>
  <c r="K643" i="11" s="1"/>
  <c r="L630" i="11"/>
  <c r="L652" i="11" s="1"/>
  <c r="L617" i="11"/>
  <c r="L639" i="11" s="1"/>
  <c r="D7" i="16"/>
  <c r="R613" i="11"/>
  <c r="R635" i="11" s="1"/>
  <c r="G617" i="11"/>
  <c r="G639" i="11" s="1"/>
  <c r="C190" i="11"/>
  <c r="C215" i="11" s="1"/>
  <c r="C237" i="11" s="1"/>
  <c r="I630" i="11"/>
  <c r="I652" i="11" s="1"/>
  <c r="N262" i="11"/>
  <c r="N284" i="11" s="1"/>
  <c r="B622" i="11"/>
  <c r="B644" i="11" s="1"/>
  <c r="K190" i="11"/>
  <c r="K215" i="11" s="1"/>
  <c r="K237" i="11" s="1"/>
  <c r="I189" i="11"/>
  <c r="I214" i="11" s="1"/>
  <c r="I236" i="11" s="1"/>
  <c r="I622" i="11"/>
  <c r="I644" i="11" s="1"/>
  <c r="T619" i="11"/>
  <c r="T641" i="11" s="1"/>
  <c r="G622" i="11"/>
  <c r="G644" i="11" s="1"/>
  <c r="P616" i="11"/>
  <c r="P638" i="11" s="1"/>
  <c r="E619" i="11"/>
  <c r="E641" i="11" s="1"/>
  <c r="M630" i="11"/>
  <c r="M652" i="11" s="1"/>
  <c r="T630" i="11"/>
  <c r="T652" i="11" s="1"/>
  <c r="G615" i="11"/>
  <c r="G637" i="11" s="1"/>
  <c r="T263" i="11"/>
  <c r="T285" i="11" s="1"/>
  <c r="Q3" i="11"/>
  <c r="J190" i="11"/>
  <c r="J215" i="11" s="1"/>
  <c r="J237" i="11" s="1"/>
  <c r="R382" i="11"/>
  <c r="R404" i="11" s="1"/>
  <c r="L190" i="11"/>
  <c r="L215" i="11" s="1"/>
  <c r="L237" i="11" s="1"/>
  <c r="C621" i="11"/>
  <c r="C643" i="11" s="1"/>
  <c r="R191" i="11"/>
  <c r="R216" i="11" s="1"/>
  <c r="R238" i="11" s="1"/>
  <c r="H630" i="11"/>
  <c r="H652" i="11" s="1"/>
  <c r="M616" i="11"/>
  <c r="M638" i="11" s="1"/>
  <c r="M3" i="11"/>
  <c r="N3" i="11" s="1"/>
  <c r="O3" i="11" s="1"/>
  <c r="B264" i="11"/>
  <c r="B286" i="11" s="1"/>
  <c r="T615" i="11"/>
  <c r="T637" i="11" s="1"/>
  <c r="R622" i="11"/>
  <c r="R644" i="11" s="1"/>
  <c r="O615" i="11"/>
  <c r="O637" i="11" s="1"/>
  <c r="P630" i="11"/>
  <c r="P652" i="11" s="1"/>
  <c r="L613" i="11"/>
  <c r="L635" i="11" s="1"/>
  <c r="E190" i="11"/>
  <c r="E215" i="11" s="1"/>
  <c r="E237" i="11" s="1"/>
  <c r="T262" i="11"/>
  <c r="T284" i="11" s="1"/>
  <c r="N617" i="11"/>
  <c r="N639" i="11" s="1"/>
  <c r="D613" i="11"/>
  <c r="D635" i="11" s="1"/>
  <c r="N622" i="11"/>
  <c r="N644" i="11" s="1"/>
  <c r="E615" i="11"/>
  <c r="E637" i="11" s="1"/>
  <c r="P261" i="11"/>
  <c r="P283" i="11" s="1"/>
  <c r="T616" i="11"/>
  <c r="T638" i="11" s="1"/>
  <c r="E263" i="11"/>
  <c r="E285" i="11" s="1"/>
  <c r="M617" i="11"/>
  <c r="M639" i="11" s="1"/>
  <c r="L264" i="11"/>
  <c r="L286" i="11" s="1"/>
  <c r="S616" i="11"/>
  <c r="S638" i="11" s="1"/>
  <c r="U618" i="11"/>
  <c r="U640" i="11" s="1"/>
  <c r="H262" i="11"/>
  <c r="H284" i="11" s="1"/>
  <c r="J618" i="11"/>
  <c r="J640" i="11" s="1"/>
  <c r="G616" i="11"/>
  <c r="G638" i="11" s="1"/>
  <c r="D261" i="11"/>
  <c r="D283" i="11" s="1"/>
  <c r="H261" i="11"/>
  <c r="H283" i="11" s="1"/>
  <c r="L618" i="11"/>
  <c r="L640" i="11" s="1"/>
  <c r="H621" i="11"/>
  <c r="H643" i="11" s="1"/>
  <c r="N615" i="11"/>
  <c r="N637" i="11" s="1"/>
  <c r="H616" i="11"/>
  <c r="H638" i="11" s="1"/>
  <c r="J192" i="11"/>
  <c r="J217" i="11" s="1"/>
  <c r="J239" i="11" s="1"/>
  <c r="R262" i="11"/>
  <c r="R284" i="11" s="1"/>
  <c r="T622" i="11"/>
  <c r="T644" i="11" s="1"/>
  <c r="G613" i="11"/>
  <c r="G635" i="11" s="1"/>
  <c r="C382" i="11"/>
  <c r="C404" i="11" s="1"/>
  <c r="C618" i="11"/>
  <c r="C640" i="11" s="1"/>
  <c r="R617" i="11"/>
  <c r="R639" i="11" s="1"/>
  <c r="F615" i="11"/>
  <c r="F637" i="11" s="1"/>
  <c r="D5" i="16"/>
  <c r="G7" i="16"/>
  <c r="R7" i="11" s="1"/>
  <c r="I616" i="11"/>
  <c r="I638" i="11" s="1"/>
  <c r="Q261" i="11"/>
  <c r="Q283" i="11" s="1"/>
  <c r="N386" i="11"/>
  <c r="N408" i="11" s="1"/>
  <c r="S264" i="11"/>
  <c r="S286" i="11" s="1"/>
  <c r="K619" i="11"/>
  <c r="K641" i="11" s="1"/>
  <c r="B615" i="11"/>
  <c r="B637" i="11" s="1"/>
  <c r="E5" i="16"/>
  <c r="F7" i="16"/>
  <c r="Q617" i="11"/>
  <c r="Q639" i="11" s="1"/>
  <c r="M380" i="11"/>
  <c r="M402" i="11" s="1"/>
  <c r="R261" i="11"/>
  <c r="R283" i="11" s="1"/>
  <c r="B617" i="11"/>
  <c r="B639" i="11" s="1"/>
  <c r="Q3" i="15"/>
  <c r="D263" i="11"/>
  <c r="D285" i="11" s="1"/>
  <c r="S191" i="11"/>
  <c r="S216" i="11" s="1"/>
  <c r="S238" i="11" s="1"/>
  <c r="D616" i="11"/>
  <c r="D638" i="11" s="1"/>
  <c r="O263" i="11"/>
  <c r="O285" i="11" s="1"/>
  <c r="Q8" i="11"/>
  <c r="R621" i="11"/>
  <c r="R643" i="11" s="1"/>
  <c r="G5" i="16"/>
  <c r="Q5" i="11" s="1"/>
  <c r="F618" i="11"/>
  <c r="F640" i="11" s="1"/>
  <c r="M8" i="11"/>
  <c r="N8" i="11" s="1"/>
  <c r="O8" i="11" s="1"/>
  <c r="T621" i="11"/>
  <c r="T643" i="11" s="1"/>
  <c r="H618" i="11"/>
  <c r="H640" i="11" s="1"/>
  <c r="C616" i="11"/>
  <c r="C638" i="11" s="1"/>
  <c r="D618" i="11"/>
  <c r="D640" i="11" s="1"/>
  <c r="N618" i="11"/>
  <c r="N640" i="11" s="1"/>
  <c r="Q264" i="11"/>
  <c r="Q286" i="11" s="1"/>
  <c r="C615" i="11"/>
  <c r="C637" i="11" s="1"/>
  <c r="Q262" i="11"/>
  <c r="Q284" i="11" s="1"/>
  <c r="J622" i="11"/>
  <c r="J644" i="11" s="1"/>
  <c r="P264" i="11"/>
  <c r="P286" i="11" s="1"/>
  <c r="K264" i="11"/>
  <c r="K286" i="11" s="1"/>
  <c r="M621" i="11"/>
  <c r="M643" i="11" s="1"/>
  <c r="L621" i="11"/>
  <c r="L643" i="11" s="1"/>
  <c r="P382" i="11"/>
  <c r="P404" i="11" s="1"/>
  <c r="P618" i="11"/>
  <c r="P640" i="11" s="1"/>
  <c r="J263" i="11"/>
  <c r="J285" i="11" s="1"/>
  <c r="N264" i="11"/>
  <c r="N286" i="11" s="1"/>
  <c r="F8" i="16"/>
  <c r="E8" i="16"/>
  <c r="T3" i="15"/>
  <c r="D8" i="16"/>
  <c r="Q619" i="11"/>
  <c r="Q641" i="11" s="1"/>
  <c r="P621" i="11"/>
  <c r="P643" i="11" s="1"/>
  <c r="S618" i="11"/>
  <c r="S640" i="11" s="1"/>
  <c r="Q618" i="11"/>
  <c r="Q640" i="11" s="1"/>
  <c r="T618" i="11"/>
  <c r="T640" i="11" s="1"/>
  <c r="W485" i="11"/>
  <c r="F507" i="11" s="1"/>
  <c r="D507" i="11"/>
  <c r="L507" i="11"/>
  <c r="M507" i="11" s="1"/>
  <c r="X485" i="11" s="1"/>
  <c r="Z485" i="11"/>
  <c r="J380" i="11"/>
  <c r="J402" i="11" s="1"/>
  <c r="J616" i="11"/>
  <c r="J638" i="11" s="1"/>
  <c r="B619" i="11"/>
  <c r="B641" i="11" s="1"/>
  <c r="R619" i="11"/>
  <c r="R641" i="11" s="1"/>
  <c r="F619" i="11"/>
  <c r="F641" i="11" s="1"/>
  <c r="Q616" i="11"/>
  <c r="Q638" i="11" s="1"/>
  <c r="C261" i="11"/>
  <c r="C283" i="11" s="1"/>
  <c r="I451" i="11"/>
  <c r="W483" i="11"/>
  <c r="W481" i="11"/>
  <c r="L708" i="11"/>
  <c r="N714" i="11"/>
  <c r="O712" i="11"/>
  <c r="M708" i="11"/>
  <c r="H714" i="11"/>
  <c r="M719" i="11"/>
  <c r="E706" i="11"/>
  <c r="H705" i="11"/>
  <c r="U721" i="11"/>
  <c r="R702" i="11"/>
  <c r="H716" i="11"/>
  <c r="K706" i="11"/>
  <c r="H706" i="11"/>
  <c r="J713" i="11"/>
  <c r="T707" i="11"/>
  <c r="Q704" i="11"/>
  <c r="K718" i="11"/>
  <c r="I719" i="11"/>
  <c r="M702" i="11"/>
  <c r="I716" i="11"/>
  <c r="Q705" i="11"/>
  <c r="S714" i="11"/>
  <c r="J717" i="11"/>
  <c r="N707" i="11"/>
  <c r="J708" i="11"/>
  <c r="J718" i="11"/>
  <c r="T706" i="11"/>
  <c r="U710" i="11"/>
  <c r="F718" i="11"/>
  <c r="S703" i="11"/>
  <c r="E703" i="11"/>
  <c r="L710" i="11"/>
  <c r="Q711" i="11"/>
  <c r="R708" i="11"/>
  <c r="C719" i="11"/>
  <c r="U712" i="11"/>
  <c r="K712" i="11"/>
  <c r="M712" i="11"/>
  <c r="M704" i="11"/>
  <c r="M707" i="11"/>
  <c r="L702" i="11"/>
  <c r="E6" i="16"/>
  <c r="C706" i="11"/>
  <c r="E712" i="11"/>
  <c r="P715" i="11"/>
  <c r="I706" i="11"/>
  <c r="C710" i="11"/>
  <c r="C714" i="11"/>
  <c r="I718" i="11"/>
  <c r="K702" i="11"/>
  <c r="R720" i="11"/>
  <c r="B262" i="11"/>
  <c r="B284" i="11" s="1"/>
  <c r="D190" i="11"/>
  <c r="D215" i="11" s="1"/>
  <c r="D237" i="11" s="1"/>
  <c r="I618" i="11"/>
  <c r="I640" i="11" s="1"/>
  <c r="K616" i="11"/>
  <c r="K638" i="11" s="1"/>
  <c r="T617" i="11"/>
  <c r="T639" i="11" s="1"/>
  <c r="H713" i="11"/>
  <c r="G6" i="16"/>
  <c r="R6" i="11" s="1"/>
  <c r="C702" i="11"/>
  <c r="S705" i="11"/>
  <c r="R721" i="11"/>
  <c r="S710" i="11"/>
  <c r="I721" i="11"/>
  <c r="D719" i="11"/>
  <c r="K721" i="11"/>
  <c r="P703" i="11"/>
  <c r="N715" i="11"/>
  <c r="C704" i="11"/>
  <c r="D6" i="16"/>
  <c r="R714" i="11"/>
  <c r="P717" i="11"/>
  <c r="D702" i="11"/>
  <c r="F706" i="11"/>
  <c r="P716" i="11"/>
  <c r="T718" i="11"/>
  <c r="J704" i="11"/>
  <c r="G704" i="11"/>
  <c r="C711" i="11"/>
  <c r="B263" i="11"/>
  <c r="B285" i="11" s="1"/>
  <c r="G264" i="11"/>
  <c r="G286" i="11" s="1"/>
  <c r="D712" i="11"/>
  <c r="S704" i="11"/>
  <c r="P706" i="11"/>
  <c r="D716" i="11"/>
  <c r="N191" i="11"/>
  <c r="N216" i="11" s="1"/>
  <c r="N238" i="11" s="1"/>
  <c r="U708" i="11"/>
  <c r="F6" i="16"/>
  <c r="Q716" i="11"/>
  <c r="M618" i="11"/>
  <c r="M640" i="11" s="1"/>
  <c r="N713" i="11"/>
  <c r="S720" i="11"/>
  <c r="O616" i="11"/>
  <c r="O638" i="11" s="1"/>
  <c r="F192" i="11"/>
  <c r="F217" i="11" s="1"/>
  <c r="F239" i="11" s="1"/>
  <c r="C263" i="11"/>
  <c r="C285" i="11" s="1"/>
  <c r="O262" i="11"/>
  <c r="O284" i="11" s="1"/>
  <c r="L706" i="11"/>
  <c r="J703" i="11"/>
  <c r="L719" i="11"/>
  <c r="G706" i="11"/>
  <c r="I710" i="11"/>
  <c r="O718" i="11"/>
  <c r="E621" i="11"/>
  <c r="E643" i="11" s="1"/>
  <c r="S617" i="11"/>
  <c r="S639" i="11" s="1"/>
  <c r="I720" i="11"/>
  <c r="J712" i="11"/>
  <c r="F712" i="11"/>
  <c r="B720" i="11"/>
  <c r="K716" i="11"/>
  <c r="U702" i="11"/>
  <c r="T713" i="11"/>
  <c r="Q622" i="11"/>
  <c r="Q644" i="11" s="1"/>
  <c r="S718" i="11"/>
  <c r="S711" i="11"/>
  <c r="E710" i="11"/>
  <c r="U262" i="11"/>
  <c r="U284" i="11" s="1"/>
  <c r="I717" i="11"/>
  <c r="G718" i="11"/>
  <c r="O713" i="11"/>
  <c r="B705" i="11"/>
  <c r="C708" i="11"/>
  <c r="S708" i="11"/>
  <c r="K710" i="11"/>
  <c r="S721" i="11"/>
  <c r="P711" i="11"/>
  <c r="D715" i="11"/>
  <c r="E720" i="11"/>
  <c r="T711" i="11"/>
  <c r="O709" i="11"/>
  <c r="F721" i="11"/>
  <c r="I702" i="11"/>
  <c r="J720" i="11"/>
  <c r="P709" i="11"/>
  <c r="L707" i="11"/>
  <c r="S262" i="11"/>
  <c r="S284" i="11" s="1"/>
  <c r="J702" i="11"/>
  <c r="B704" i="11"/>
  <c r="K707" i="11"/>
  <c r="T708" i="11"/>
  <c r="F717" i="11"/>
  <c r="O704" i="11"/>
  <c r="K720" i="11"/>
  <c r="H719" i="11"/>
  <c r="Q714" i="11"/>
  <c r="I263" i="11"/>
  <c r="I285" i="11" s="1"/>
  <c r="M263" i="11"/>
  <c r="M285" i="11" s="1"/>
  <c r="O618" i="11"/>
  <c r="O640" i="11" s="1"/>
  <c r="J707" i="11"/>
  <c r="L714" i="11"/>
  <c r="K617" i="11"/>
  <c r="K639" i="11" s="1"/>
  <c r="R707" i="11"/>
  <c r="R718" i="11"/>
  <c r="I709" i="11"/>
  <c r="D714" i="11"/>
  <c r="F720" i="11"/>
  <c r="M720" i="11"/>
  <c r="E714" i="11"/>
  <c r="K618" i="11"/>
  <c r="K640" i="11" s="1"/>
  <c r="O622" i="11"/>
  <c r="O644" i="11" s="1"/>
  <c r="C721" i="11"/>
  <c r="I703" i="11"/>
  <c r="K717" i="11"/>
  <c r="K708" i="11"/>
  <c r="I708" i="11"/>
  <c r="D709" i="11"/>
  <c r="G702" i="11"/>
  <c r="O703" i="11"/>
  <c r="E7" i="16"/>
  <c r="I617" i="11"/>
  <c r="I639" i="11" s="1"/>
  <c r="J617" i="11"/>
  <c r="J639" i="11" s="1"/>
  <c r="P191" i="11"/>
  <c r="P216" i="11" s="1"/>
  <c r="P238" i="11" s="1"/>
  <c r="O617" i="11"/>
  <c r="O639" i="11" s="1"/>
  <c r="N261" i="11"/>
  <c r="N283" i="11" s="1"/>
  <c r="F453" i="11"/>
  <c r="B470" i="11"/>
  <c r="E386" i="11"/>
  <c r="E408" i="11" s="1"/>
  <c r="E622" i="11"/>
  <c r="E644" i="11" s="1"/>
  <c r="P190" i="11"/>
  <c r="P215" i="11" s="1"/>
  <c r="P237" i="11" s="1"/>
  <c r="P262" i="11"/>
  <c r="P284" i="11" s="1"/>
  <c r="D381" i="11"/>
  <c r="D403" i="11" s="1"/>
  <c r="D617" i="11"/>
  <c r="D639" i="11" s="1"/>
  <c r="J383" i="11"/>
  <c r="J405" i="11" s="1"/>
  <c r="J619" i="11"/>
  <c r="J641" i="11" s="1"/>
  <c r="U381" i="11"/>
  <c r="U403" i="11" s="1"/>
  <c r="U617" i="11"/>
  <c r="U639" i="11" s="1"/>
  <c r="G385" i="11"/>
  <c r="G407" i="11" s="1"/>
  <c r="G621" i="11"/>
  <c r="G643" i="11" s="1"/>
  <c r="G383" i="11"/>
  <c r="G405" i="11" s="1"/>
  <c r="G619" i="11"/>
  <c r="G641" i="11" s="1"/>
  <c r="B382" i="11"/>
  <c r="B404" i="11" s="1"/>
  <c r="B618" i="11"/>
  <c r="B640" i="11" s="1"/>
  <c r="R380" i="11"/>
  <c r="R402" i="11" s="1"/>
  <c r="R616" i="11"/>
  <c r="R638" i="11" s="1"/>
  <c r="H386" i="11"/>
  <c r="H408" i="11" s="1"/>
  <c r="H622" i="11"/>
  <c r="H644" i="11" s="1"/>
  <c r="U380" i="11"/>
  <c r="U402" i="11" s="1"/>
  <c r="U616" i="11"/>
  <c r="U638" i="11" s="1"/>
  <c r="O189" i="11"/>
  <c r="O214" i="11" s="1"/>
  <c r="O236" i="11" s="1"/>
  <c r="O261" i="11"/>
  <c r="O283" i="11" s="1"/>
  <c r="J189" i="11"/>
  <c r="J214" i="11" s="1"/>
  <c r="J236" i="11" s="1"/>
  <c r="J261" i="11"/>
  <c r="J283" i="11" s="1"/>
  <c r="D383" i="11"/>
  <c r="D405" i="11" s="1"/>
  <c r="D619" i="11"/>
  <c r="D641" i="11" s="1"/>
  <c r="E381" i="11"/>
  <c r="E403" i="11" s="1"/>
  <c r="E617" i="11"/>
  <c r="E639" i="11" s="1"/>
  <c r="I621" i="11"/>
  <c r="I643" i="11" s="1"/>
  <c r="G190" i="11"/>
  <c r="G215" i="11" s="1"/>
  <c r="G237" i="11" s="1"/>
  <c r="P617" i="11"/>
  <c r="P639" i="11" s="1"/>
  <c r="S622" i="11"/>
  <c r="S644" i="11" s="1"/>
  <c r="M261" i="11"/>
  <c r="M283" i="11" s="1"/>
  <c r="I619" i="11"/>
  <c r="I641" i="11" s="1"/>
  <c r="C192" i="11"/>
  <c r="C217" i="11" s="1"/>
  <c r="C239" i="11" s="1"/>
  <c r="K189" i="11"/>
  <c r="K214" i="11" s="1"/>
  <c r="K236" i="11" s="1"/>
  <c r="H617" i="11"/>
  <c r="H639" i="11" s="1"/>
  <c r="S261" i="11"/>
  <c r="S283" i="11" s="1"/>
  <c r="O621" i="11"/>
  <c r="O643" i="11" s="1"/>
  <c r="O264" i="11"/>
  <c r="O286" i="11" s="1"/>
  <c r="C617" i="11"/>
  <c r="C639" i="11" s="1"/>
  <c r="D264" i="11"/>
  <c r="D286" i="11" s="1"/>
  <c r="S619" i="11"/>
  <c r="S641" i="11" s="1"/>
  <c r="S383" i="11"/>
  <c r="S405" i="11" s="1"/>
  <c r="E383" i="11"/>
  <c r="E405" i="11" s="1"/>
  <c r="N383" i="11"/>
  <c r="N405" i="11" s="1"/>
  <c r="N619" i="11"/>
  <c r="N641" i="11" s="1"/>
  <c r="O383" i="11"/>
  <c r="O405" i="11" s="1"/>
  <c r="O619" i="11"/>
  <c r="O641" i="11" s="1"/>
  <c r="U264" i="11"/>
  <c r="U286" i="11" s="1"/>
  <c r="M622" i="11"/>
  <c r="M644" i="11" s="1"/>
  <c r="L619" i="11"/>
  <c r="L641" i="11" s="1"/>
  <c r="Q621" i="11"/>
  <c r="Q643" i="11" s="1"/>
  <c r="U261" i="11"/>
  <c r="U283" i="11" s="1"/>
  <c r="I264" i="11"/>
  <c r="I286" i="11" s="1"/>
  <c r="I192" i="11"/>
  <c r="I217" i="11" s="1"/>
  <c r="I239" i="11" s="1"/>
  <c r="C622" i="11"/>
  <c r="C644" i="11" s="1"/>
  <c r="C619" i="11"/>
  <c r="C641" i="11" s="1"/>
  <c r="C720" i="11"/>
  <c r="U711" i="11"/>
  <c r="U707" i="11"/>
  <c r="K713" i="11"/>
  <c r="B715" i="11"/>
  <c r="Q710" i="11"/>
  <c r="F710" i="11"/>
  <c r="M703" i="11"/>
  <c r="J705" i="11"/>
  <c r="U704" i="11"/>
  <c r="G703" i="11"/>
  <c r="S717" i="11"/>
  <c r="B721" i="11"/>
  <c r="E715" i="11"/>
  <c r="E709" i="11"/>
  <c r="U718" i="11"/>
  <c r="R717" i="11"/>
  <c r="R719" i="11"/>
  <c r="U703" i="11"/>
  <c r="P720" i="11"/>
  <c r="J714" i="11"/>
  <c r="Q702" i="11"/>
  <c r="L712" i="11"/>
  <c r="R713" i="11"/>
  <c r="U720" i="11"/>
  <c r="H711" i="11"/>
  <c r="D705" i="11"/>
  <c r="N710" i="11"/>
  <c r="H721" i="11"/>
  <c r="C717" i="11"/>
  <c r="F709" i="11"/>
  <c r="T717" i="11"/>
  <c r="B712" i="11"/>
  <c r="I714" i="11"/>
  <c r="G716" i="11"/>
  <c r="L718" i="11"/>
  <c r="O717" i="11"/>
  <c r="P702" i="11"/>
  <c r="B719" i="11"/>
  <c r="S719" i="11"/>
  <c r="I705" i="11"/>
  <c r="O707" i="11"/>
  <c r="J710" i="11"/>
  <c r="T705" i="11"/>
  <c r="U714" i="11"/>
  <c r="B708" i="11"/>
  <c r="K705" i="11"/>
  <c r="B711" i="11"/>
  <c r="Q719" i="11"/>
  <c r="P704" i="11"/>
  <c r="B261" i="11"/>
  <c r="B283" i="11" s="1"/>
  <c r="T264" i="11"/>
  <c r="T286" i="11" s="1"/>
  <c r="M619" i="11"/>
  <c r="M641" i="11" s="1"/>
  <c r="C716" i="11"/>
  <c r="D720" i="11"/>
  <c r="H710" i="11"/>
  <c r="G720" i="11"/>
  <c r="F708" i="11"/>
  <c r="L705" i="11"/>
  <c r="N718" i="11"/>
  <c r="B717" i="11"/>
  <c r="Q718" i="11"/>
  <c r="G712" i="11"/>
  <c r="T702" i="11"/>
  <c r="O721" i="11"/>
  <c r="N704" i="11"/>
  <c r="M717" i="11"/>
  <c r="F704" i="11"/>
  <c r="Q713" i="11"/>
  <c r="D707" i="11"/>
  <c r="T716" i="11"/>
  <c r="T709" i="11"/>
  <c r="M713" i="11"/>
  <c r="H702" i="11"/>
  <c r="M705" i="11"/>
  <c r="I715" i="11"/>
  <c r="B716" i="11"/>
  <c r="J711" i="11"/>
  <c r="G714" i="11"/>
  <c r="B718" i="11"/>
  <c r="Q721" i="11"/>
  <c r="K709" i="11"/>
  <c r="N717" i="11"/>
  <c r="U713" i="11"/>
  <c r="N719" i="11"/>
  <c r="P714" i="11"/>
  <c r="R712" i="11"/>
  <c r="U709" i="11"/>
  <c r="Q720" i="11"/>
  <c r="J721" i="11"/>
  <c r="B702" i="11"/>
  <c r="P707" i="11"/>
  <c r="B710" i="11"/>
  <c r="B713" i="11"/>
  <c r="L715" i="11"/>
  <c r="F711" i="11"/>
  <c r="C712" i="11"/>
  <c r="H708" i="11"/>
  <c r="R710" i="11"/>
  <c r="N709" i="11"/>
  <c r="H720" i="11"/>
  <c r="E713" i="11"/>
  <c r="P619" i="11"/>
  <c r="P641" i="11" s="1"/>
  <c r="C707" i="11"/>
  <c r="P719" i="11"/>
  <c r="D717" i="11"/>
  <c r="G705" i="11"/>
  <c r="K715" i="11"/>
  <c r="N721" i="11"/>
  <c r="H709" i="11"/>
  <c r="B706" i="11"/>
  <c r="J716" i="11"/>
  <c r="H704" i="11"/>
  <c r="U716" i="11"/>
  <c r="I711" i="11"/>
  <c r="S712" i="11"/>
  <c r="M718" i="11"/>
  <c r="F715" i="11"/>
  <c r="P721" i="11"/>
  <c r="K714" i="11"/>
  <c r="T714" i="11"/>
  <c r="S702" i="11"/>
  <c r="E711" i="11"/>
  <c r="T710" i="11"/>
  <c r="S715" i="11"/>
  <c r="R709" i="11"/>
  <c r="P712" i="11"/>
  <c r="T721" i="11"/>
  <c r="Q708" i="11"/>
  <c r="L721" i="11"/>
  <c r="R703" i="11"/>
  <c r="U717" i="11"/>
  <c r="B703" i="11"/>
  <c r="U719" i="11"/>
  <c r="L709" i="11"/>
  <c r="N711" i="11"/>
  <c r="D706" i="11"/>
  <c r="F714" i="11"/>
  <c r="C718" i="11"/>
  <c r="K703" i="11"/>
  <c r="M706" i="11"/>
  <c r="E721" i="11"/>
  <c r="M714" i="11"/>
  <c r="L716" i="11"/>
  <c r="O716" i="11"/>
  <c r="P713" i="11"/>
  <c r="H718" i="11"/>
  <c r="R715" i="11"/>
  <c r="U705" i="11"/>
  <c r="G710" i="11"/>
  <c r="R706" i="11"/>
  <c r="E705" i="11"/>
  <c r="G719" i="11"/>
  <c r="G717" i="11"/>
  <c r="G708" i="11"/>
  <c r="P708" i="11"/>
  <c r="H717" i="11"/>
  <c r="F716" i="11"/>
  <c r="O705" i="11"/>
  <c r="U383" i="11"/>
  <c r="U405" i="11" s="1"/>
  <c r="U619" i="11"/>
  <c r="U641" i="11" s="1"/>
  <c r="J715" i="11"/>
  <c r="T712" i="11"/>
  <c r="J719" i="11"/>
  <c r="S713" i="11"/>
  <c r="M711" i="11"/>
  <c r="Q707" i="11"/>
  <c r="I707" i="11"/>
  <c r="P705" i="11"/>
  <c r="U715" i="11"/>
  <c r="F713" i="11"/>
  <c r="E707" i="11"/>
  <c r="Q717" i="11"/>
  <c r="L720" i="11"/>
  <c r="E718" i="11"/>
  <c r="C715" i="11"/>
  <c r="N706" i="11"/>
  <c r="P718" i="11"/>
  <c r="N712" i="11"/>
  <c r="M715" i="11"/>
  <c r="R704" i="11"/>
  <c r="D711" i="11"/>
  <c r="O715" i="11"/>
  <c r="M710" i="11"/>
  <c r="K704" i="11"/>
  <c r="P710" i="11"/>
  <c r="C703" i="11"/>
  <c r="E716" i="11"/>
  <c r="Q715" i="11"/>
  <c r="F719" i="11"/>
  <c r="T703" i="11"/>
  <c r="B709" i="11"/>
  <c r="D721" i="11"/>
  <c r="K711" i="11"/>
  <c r="T715" i="11"/>
  <c r="E704" i="11"/>
  <c r="M716" i="11"/>
  <c r="F703" i="11"/>
  <c r="O719" i="11"/>
  <c r="T719" i="11"/>
  <c r="R716" i="11"/>
  <c r="L711" i="11"/>
  <c r="G709" i="11"/>
  <c r="O714" i="11"/>
  <c r="O702" i="11"/>
  <c r="Q703" i="11"/>
  <c r="C705" i="11"/>
  <c r="E708" i="11"/>
  <c r="J706" i="11"/>
  <c r="D710" i="11"/>
  <c r="L717" i="11"/>
  <c r="J709" i="11"/>
  <c r="D621" i="11"/>
  <c r="D643" i="11" s="1"/>
  <c r="L713" i="11"/>
  <c r="M721" i="11"/>
  <c r="H712" i="11"/>
  <c r="I704" i="11"/>
  <c r="B616" i="11"/>
  <c r="B638" i="11" s="1"/>
  <c r="G261" i="11"/>
  <c r="G283" i="11" s="1"/>
  <c r="B707" i="11"/>
  <c r="H707" i="11"/>
  <c r="L703" i="11"/>
  <c r="D708" i="11"/>
  <c r="I713" i="11"/>
  <c r="S707" i="11"/>
  <c r="H703" i="11"/>
  <c r="D718" i="11"/>
  <c r="E719" i="11"/>
  <c r="N705" i="11"/>
  <c r="F707" i="11"/>
  <c r="G721" i="11"/>
  <c r="N720" i="11"/>
  <c r="D703" i="11"/>
  <c r="L704" i="11"/>
  <c r="R705" i="11"/>
  <c r="S709" i="11"/>
  <c r="T720" i="11"/>
  <c r="O706" i="11"/>
  <c r="R711" i="11"/>
  <c r="Q712" i="11"/>
  <c r="D704" i="11"/>
  <c r="I712" i="11"/>
  <c r="C709" i="11"/>
  <c r="N702" i="11"/>
  <c r="G711" i="11"/>
  <c r="N703" i="11"/>
  <c r="C713" i="11"/>
  <c r="Q709" i="11"/>
  <c r="O710" i="11"/>
  <c r="G707" i="11"/>
  <c r="G713" i="11"/>
  <c r="N708" i="11"/>
  <c r="E702" i="11"/>
  <c r="Q706" i="11"/>
  <c r="T704" i="11"/>
  <c r="F705" i="11"/>
  <c r="O708" i="11"/>
  <c r="U706" i="11"/>
  <c r="O711" i="11"/>
  <c r="F702" i="11"/>
  <c r="B714" i="11"/>
  <c r="D713" i="11"/>
  <c r="E717" i="11"/>
  <c r="H715" i="11"/>
  <c r="O720" i="11"/>
  <c r="S706" i="11"/>
  <c r="S716" i="11"/>
  <c r="N716" i="11"/>
  <c r="M709" i="11"/>
  <c r="G715" i="11"/>
  <c r="R264" i="11"/>
  <c r="R286" i="11" s="1"/>
  <c r="R192" i="11"/>
  <c r="R217" i="11" s="1"/>
  <c r="R239" i="11" s="1"/>
  <c r="F621" i="11"/>
  <c r="F643" i="11" s="1"/>
  <c r="F616" i="11"/>
  <c r="F638" i="11" s="1"/>
  <c r="L261" i="11"/>
  <c r="L283" i="11" s="1"/>
  <c r="N616" i="11"/>
  <c r="N638" i="11" s="1"/>
  <c r="L616" i="11"/>
  <c r="L638" i="11" s="1"/>
  <c r="T261" i="11"/>
  <c r="T283" i="11" s="1"/>
  <c r="T189" i="11"/>
  <c r="T214" i="11" s="1"/>
  <c r="T236" i="11" s="1"/>
  <c r="F622" i="11"/>
  <c r="F644" i="11" s="1"/>
  <c r="N621" i="11"/>
  <c r="N643" i="11" s="1"/>
  <c r="L506" i="11"/>
  <c r="M506" i="11" s="1"/>
  <c r="X484" i="11" s="1"/>
  <c r="Z484" i="11"/>
  <c r="D506" i="11"/>
  <c r="S621" i="11"/>
  <c r="S643" i="11" s="1"/>
  <c r="U559" i="12"/>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E502" i="11"/>
  <c r="T17" i="11"/>
  <c r="W17" i="11" s="1"/>
  <c r="S20" i="11"/>
  <c r="B724" i="11" a="1"/>
  <c r="D502" i="11"/>
  <c r="D503" i="11"/>
  <c r="L502" i="11"/>
  <c r="M502" i="11" s="1"/>
  <c r="X480" i="11" s="1"/>
  <c r="E503" i="11"/>
  <c r="Z479" i="11"/>
  <c r="AA479" i="11" s="1"/>
  <c r="D501" i="11"/>
  <c r="L501" i="11"/>
  <c r="M501" i="11" s="1"/>
  <c r="X479" i="11" s="1"/>
  <c r="E504" i="11"/>
  <c r="L504" i="11"/>
  <c r="M504" i="11" s="1"/>
  <c r="X482" i="11" s="1"/>
  <c r="D504" i="11"/>
  <c r="Z482" i="11"/>
  <c r="AA481" i="11" s="1"/>
  <c r="D505" i="11"/>
  <c r="L505" i="11"/>
  <c r="M505" i="11" s="1"/>
  <c r="X483" i="11" s="1"/>
  <c r="E505" i="11"/>
  <c r="Z483" i="11"/>
  <c r="AA480" i="11"/>
  <c r="L503" i="11"/>
  <c r="M503" i="11" s="1"/>
  <c r="X481" i="11" s="1"/>
  <c r="AG43" i="11"/>
  <c r="AG49" i="11"/>
  <c r="AI49" i="11" s="1"/>
  <c r="AG41" i="11"/>
  <c r="AI32" i="11"/>
  <c r="AG46" i="11"/>
  <c r="AG58" i="11"/>
  <c r="AG52" i="11"/>
  <c r="AG44" i="11"/>
  <c r="AG45" i="11"/>
  <c r="AG51" i="11"/>
  <c r="AG53" i="11"/>
  <c r="AG54" i="11"/>
  <c r="AG48" i="11"/>
  <c r="AG47" i="11"/>
  <c r="AG57" i="11"/>
  <c r="AG50" i="11"/>
  <c r="AG39" i="11"/>
  <c r="AG40" i="11"/>
  <c r="AI42" i="11"/>
  <c r="AH42" i="11"/>
  <c r="AG55" i="11"/>
  <c r="AG56" i="11"/>
  <c r="AI33" i="11"/>
  <c r="R552" i="12" l="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U20" i="11"/>
  <c r="H20" i="16" s="1"/>
  <c r="T8" i="11"/>
  <c r="W8" i="11" s="1"/>
  <c r="T3" i="11"/>
  <c r="W3" i="11" s="1"/>
  <c r="T2" i="11"/>
  <c r="W2" i="11" s="1"/>
  <c r="S10" i="11"/>
  <c r="V10" i="11" s="1"/>
  <c r="U17" i="11"/>
  <c r="H17" i="16" s="1"/>
  <c r="B7" i="3"/>
  <c r="R11" i="11"/>
  <c r="S11" i="11" s="1"/>
  <c r="V11" i="11" s="1"/>
  <c r="M11" i="11"/>
  <c r="N11" i="11" s="1"/>
  <c r="O11" i="11" s="1"/>
  <c r="T10" i="11"/>
  <c r="W10" i="11" s="1"/>
  <c r="R15" i="11"/>
  <c r="T15" i="11" s="1"/>
  <c r="W15" i="11" s="1"/>
  <c r="M15" i="11"/>
  <c r="N15" i="11" s="1"/>
  <c r="O15" i="11" s="1"/>
  <c r="Q19" i="11"/>
  <c r="R19" i="11"/>
  <c r="R13" i="11"/>
  <c r="T13" i="11" s="1"/>
  <c r="W13" i="11" s="1"/>
  <c r="M13" i="11"/>
  <c r="N13" i="11" s="1"/>
  <c r="O13" i="11" s="1"/>
  <c r="S12" i="11"/>
  <c r="T18" i="11"/>
  <c r="W18" i="11" s="1"/>
  <c r="T16" i="11"/>
  <c r="W16" i="11" s="1"/>
  <c r="AA487" i="11"/>
  <c r="AA485" i="11"/>
  <c r="AA489" i="11"/>
  <c r="F504" i="11"/>
  <c r="F503" i="11"/>
  <c r="F501" i="11"/>
  <c r="F506" i="11"/>
  <c r="T14" i="11"/>
  <c r="W14" i="11" s="1"/>
  <c r="S2" i="11"/>
  <c r="V2" i="11" s="1"/>
  <c r="B4" i="3"/>
  <c r="A7" i="3" s="1"/>
  <c r="Q9" i="11"/>
  <c r="M9" i="11"/>
  <c r="N9" i="11" s="1"/>
  <c r="O9" i="11" s="1"/>
  <c r="B6" i="3"/>
  <c r="M4" i="11"/>
  <c r="N4" i="11" s="1"/>
  <c r="O4" i="11" s="1"/>
  <c r="G4" i="11"/>
  <c r="F4" i="11"/>
  <c r="Q4" i="11"/>
  <c r="AA484" i="11"/>
  <c r="B479" i="11" a="1"/>
  <c r="T497" i="11" s="1"/>
  <c r="V497" i="11" s="1"/>
  <c r="AG465" i="11" s="1"/>
  <c r="R21" i="11"/>
  <c r="S21" i="11" s="1"/>
  <c r="V21" i="11" s="1"/>
  <c r="M21" i="11"/>
  <c r="N21" i="11" s="1"/>
  <c r="O21" i="11" s="1"/>
  <c r="M5" i="11"/>
  <c r="N5" i="11" s="1"/>
  <c r="O5" i="11" s="1"/>
  <c r="Q7" i="11"/>
  <c r="R5" i="11"/>
  <c r="S5" i="11" s="1"/>
  <c r="M7" i="11"/>
  <c r="N7" i="11" s="1"/>
  <c r="O7" i="11" s="1"/>
  <c r="S3" i="11"/>
  <c r="V3" i="11" s="1"/>
  <c r="Q6" i="11"/>
  <c r="S8" i="11"/>
  <c r="V8" i="11" s="1"/>
  <c r="M6" i="11"/>
  <c r="N6" i="11" s="1"/>
  <c r="O6" i="11" s="1"/>
  <c r="F505" i="11"/>
  <c r="F502" i="11"/>
  <c r="B471" i="11"/>
  <c r="B472" i="11" s="1"/>
  <c r="V20" i="11"/>
  <c r="AA483" i="11"/>
  <c r="AA482" i="11"/>
  <c r="AH49" i="11"/>
  <c r="AH43" i="11"/>
  <c r="AI4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AH56" i="11"/>
  <c r="AI56" i="11"/>
  <c r="AH55" i="11"/>
  <c r="AI55" i="11"/>
  <c r="U16" i="11" l="1"/>
  <c r="H16" i="16" s="1"/>
  <c r="U14" i="11"/>
  <c r="H14" i="16" s="1"/>
  <c r="U3" i="11"/>
  <c r="H3" i="16" s="1"/>
  <c r="S6" i="11"/>
  <c r="V6" i="11" s="1"/>
  <c r="T9" i="11"/>
  <c r="W9" i="11" s="1"/>
  <c r="S4" i="11"/>
  <c r="V4" i="11" s="1"/>
  <c r="U2" i="11"/>
  <c r="H2" i="16" s="1"/>
  <c r="U18" i="11"/>
  <c r="H18" i="16" s="1"/>
  <c r="T7" i="11"/>
  <c r="W7" i="11" s="1"/>
  <c r="V12" i="11"/>
  <c r="U12" i="11"/>
  <c r="H12" i="16" s="1"/>
  <c r="U8" i="11"/>
  <c r="H8" i="16" s="1"/>
  <c r="U10" i="11"/>
  <c r="H10" i="16" s="1"/>
  <c r="S15" i="11"/>
  <c r="T11" i="11"/>
  <c r="W11" i="11" s="1"/>
  <c r="S19" i="11"/>
  <c r="V19" i="11" s="1"/>
  <c r="T19" i="11"/>
  <c r="W19" i="11" s="1"/>
  <c r="S13" i="11"/>
  <c r="U13" i="11" s="1"/>
  <c r="S9" i="11"/>
  <c r="V9" i="11" s="1"/>
  <c r="T4" i="11"/>
  <c r="W4" i="11" s="1"/>
  <c r="T21" i="11"/>
  <c r="W21" i="11" s="1"/>
  <c r="O482" i="11"/>
  <c r="O727" i="11" s="1"/>
  <c r="M488" i="11"/>
  <c r="M733" i="11" s="1"/>
  <c r="I479" i="11"/>
  <c r="I724" i="11" s="1"/>
  <c r="K498" i="11"/>
  <c r="K743" i="11" s="1"/>
  <c r="G487" i="11"/>
  <c r="G732" i="11" s="1"/>
  <c r="Q496" i="11"/>
  <c r="Q741" i="11" s="1"/>
  <c r="P493" i="11"/>
  <c r="P738" i="11" s="1"/>
  <c r="Q495" i="11"/>
  <c r="Q740" i="11" s="1"/>
  <c r="G493" i="11"/>
  <c r="G738" i="11" s="1"/>
  <c r="B490" i="11"/>
  <c r="B735" i="11" s="1"/>
  <c r="C497" i="11"/>
  <c r="C742" i="11" s="1"/>
  <c r="E492" i="11"/>
  <c r="E737" i="11" s="1"/>
  <c r="D489" i="11"/>
  <c r="D734" i="11" s="1"/>
  <c r="S482" i="11"/>
  <c r="S727" i="11" s="1"/>
  <c r="T489" i="11"/>
  <c r="T734" i="11" s="1"/>
  <c r="B497" i="11"/>
  <c r="B742" i="11" s="1"/>
  <c r="Q498" i="11"/>
  <c r="Q743" i="11" s="1"/>
  <c r="U498" i="11"/>
  <c r="U743" i="11" s="1"/>
  <c r="H482" i="11"/>
  <c r="H727" i="11" s="1"/>
  <c r="R485" i="11"/>
  <c r="R730" i="11" s="1"/>
  <c r="P481" i="11"/>
  <c r="P726" i="11" s="1"/>
  <c r="R482" i="11"/>
  <c r="R727" i="11" s="1"/>
  <c r="G485" i="11"/>
  <c r="G730" i="11" s="1"/>
  <c r="P486" i="11"/>
  <c r="P731" i="11" s="1"/>
  <c r="K488" i="11"/>
  <c r="K733" i="11" s="1"/>
  <c r="C482" i="11"/>
  <c r="C727" i="11" s="1"/>
  <c r="L496" i="11"/>
  <c r="L741" i="11" s="1"/>
  <c r="S492" i="11"/>
  <c r="S737" i="11" s="1"/>
  <c r="N485" i="11"/>
  <c r="N730" i="11" s="1"/>
  <c r="H486" i="11"/>
  <c r="H731" i="11" s="1"/>
  <c r="E481" i="11"/>
  <c r="E726" i="11" s="1"/>
  <c r="F494" i="11"/>
  <c r="F739" i="11" s="1"/>
  <c r="U483" i="11"/>
  <c r="U728" i="11" s="1"/>
  <c r="P480" i="11"/>
  <c r="P725" i="11" s="1"/>
  <c r="C479" i="11"/>
  <c r="C724" i="11" s="1"/>
  <c r="B492" i="11"/>
  <c r="B737" i="11" s="1"/>
  <c r="S498" i="11"/>
  <c r="S743" i="11" s="1"/>
  <c r="K491" i="11"/>
  <c r="K736" i="11" s="1"/>
  <c r="O492" i="11"/>
  <c r="O737" i="11" s="1"/>
  <c r="E488" i="11"/>
  <c r="E733" i="11" s="1"/>
  <c r="L493" i="11"/>
  <c r="L738" i="11" s="1"/>
  <c r="S484" i="11"/>
  <c r="S729" i="11" s="1"/>
  <c r="R489" i="11"/>
  <c r="R734" i="11" s="1"/>
  <c r="Q489" i="11"/>
  <c r="Q734" i="11" s="1"/>
  <c r="L480" i="11"/>
  <c r="L725" i="11" s="1"/>
  <c r="P479" i="11"/>
  <c r="P724" i="11" s="1"/>
  <c r="P488" i="11"/>
  <c r="P733" i="11" s="1"/>
  <c r="Q485" i="11"/>
  <c r="Q730" i="11" s="1"/>
  <c r="M486" i="11"/>
  <c r="M731" i="11" s="1"/>
  <c r="H493" i="11"/>
  <c r="H738" i="11" s="1"/>
  <c r="O496" i="11"/>
  <c r="O741" i="11" s="1"/>
  <c r="O497" i="11"/>
  <c r="O742" i="11" s="1"/>
  <c r="R490" i="11"/>
  <c r="R735" i="11" s="1"/>
  <c r="E484" i="11"/>
  <c r="E729" i="11" s="1"/>
  <c r="H481" i="11"/>
  <c r="H726" i="11" s="1"/>
  <c r="U491" i="11"/>
  <c r="U736" i="11" s="1"/>
  <c r="I495" i="11"/>
  <c r="O494" i="11"/>
  <c r="O739" i="11" s="1"/>
  <c r="R481" i="11"/>
  <c r="R726" i="11" s="1"/>
  <c r="E487" i="11"/>
  <c r="E732" i="11" s="1"/>
  <c r="C493" i="11"/>
  <c r="C738" i="11" s="1"/>
  <c r="P495" i="11"/>
  <c r="P740" i="11" s="1"/>
  <c r="G480" i="11"/>
  <c r="G725" i="11" s="1"/>
  <c r="N491" i="11"/>
  <c r="V491" i="11" s="1"/>
  <c r="U481" i="11"/>
  <c r="U726" i="11" s="1"/>
  <c r="U494" i="11"/>
  <c r="U739" i="11" s="1"/>
  <c r="T488" i="11"/>
  <c r="T733" i="11" s="1"/>
  <c r="R487" i="11"/>
  <c r="R732" i="11" s="1"/>
  <c r="G490" i="11"/>
  <c r="G735" i="11" s="1"/>
  <c r="H480" i="11"/>
  <c r="H725" i="11" s="1"/>
  <c r="K496" i="11"/>
  <c r="K741" i="11" s="1"/>
  <c r="J483" i="11"/>
  <c r="J728" i="11" s="1"/>
  <c r="N497" i="11"/>
  <c r="N742" i="11" s="1"/>
  <c r="I490" i="11"/>
  <c r="I735" i="11" s="1"/>
  <c r="B489" i="11"/>
  <c r="B734" i="11" s="1"/>
  <c r="L481" i="11"/>
  <c r="L726" i="11" s="1"/>
  <c r="B494" i="11"/>
  <c r="B739" i="11" s="1"/>
  <c r="F485" i="11"/>
  <c r="F730" i="11" s="1"/>
  <c r="R495" i="11"/>
  <c r="V495" i="11" s="1"/>
  <c r="AG463" i="11" s="1"/>
  <c r="K485" i="11"/>
  <c r="K730" i="11" s="1"/>
  <c r="B479" i="11"/>
  <c r="V479" i="11" s="1"/>
  <c r="AG447" i="11" s="1"/>
  <c r="C489" i="11"/>
  <c r="C734" i="11" s="1"/>
  <c r="U496" i="11"/>
  <c r="U741" i="11" s="1"/>
  <c r="I484" i="11"/>
  <c r="I729" i="11" s="1"/>
  <c r="C487" i="11"/>
  <c r="C732" i="11" s="1"/>
  <c r="N486" i="11"/>
  <c r="N731" i="11" s="1"/>
  <c r="L483" i="11"/>
  <c r="L728" i="11" s="1"/>
  <c r="B482" i="11"/>
  <c r="B727" i="11" s="1"/>
  <c r="H485" i="11"/>
  <c r="V485" i="11" s="1"/>
  <c r="O481" i="11"/>
  <c r="O726" i="11" s="1"/>
  <c r="S488" i="11"/>
  <c r="S733" i="11" s="1"/>
  <c r="C480" i="11"/>
  <c r="C725" i="11" s="1"/>
  <c r="C498" i="11"/>
  <c r="C743" i="11" s="1"/>
  <c r="C486" i="11"/>
  <c r="C731" i="11" s="1"/>
  <c r="D497" i="11"/>
  <c r="D742" i="11" s="1"/>
  <c r="L488" i="11"/>
  <c r="L733" i="11" s="1"/>
  <c r="T495" i="11"/>
  <c r="T740" i="11" s="1"/>
  <c r="I481" i="11"/>
  <c r="I726" i="11" s="1"/>
  <c r="L479" i="11"/>
  <c r="L724" i="11" s="1"/>
  <c r="L487" i="11"/>
  <c r="L732" i="11" s="1"/>
  <c r="T487" i="11"/>
  <c r="T732" i="11" s="1"/>
  <c r="H483" i="11"/>
  <c r="H728" i="11" s="1"/>
  <c r="R491" i="11"/>
  <c r="R736" i="11" s="1"/>
  <c r="J497" i="11"/>
  <c r="J742" i="11" s="1"/>
  <c r="H494" i="11"/>
  <c r="H739" i="11" s="1"/>
  <c r="E493" i="11"/>
  <c r="E738" i="11" s="1"/>
  <c r="J494" i="11"/>
  <c r="J739" i="11" s="1"/>
  <c r="D487" i="11"/>
  <c r="D732" i="11" s="1"/>
  <c r="Q486" i="11"/>
  <c r="Q731" i="11" s="1"/>
  <c r="I480" i="11"/>
  <c r="I725" i="11" s="1"/>
  <c r="P485" i="11"/>
  <c r="P730" i="11" s="1"/>
  <c r="R497" i="11"/>
  <c r="R742" i="11" s="1"/>
  <c r="T496" i="11"/>
  <c r="T741" i="11" s="1"/>
  <c r="G484" i="11"/>
  <c r="G729" i="11" s="1"/>
  <c r="S495" i="11"/>
  <c r="S740" i="11" s="1"/>
  <c r="E496" i="11"/>
  <c r="E741" i="11" s="1"/>
  <c r="F483" i="11"/>
  <c r="F728" i="11" s="1"/>
  <c r="I497" i="11"/>
  <c r="I742" i="11" s="1"/>
  <c r="N493" i="11"/>
  <c r="N738" i="11" s="1"/>
  <c r="M493" i="11"/>
  <c r="M738" i="11" s="1"/>
  <c r="B486" i="11"/>
  <c r="B731" i="11" s="1"/>
  <c r="M487" i="11"/>
  <c r="M732" i="11" s="1"/>
  <c r="S487" i="11"/>
  <c r="S732" i="11" s="1"/>
  <c r="C495" i="11"/>
  <c r="C740" i="11" s="1"/>
  <c r="U492" i="11"/>
  <c r="U737" i="11" s="1"/>
  <c r="Q484" i="11"/>
  <c r="Q729" i="11" s="1"/>
  <c r="H496" i="11"/>
  <c r="H741" i="11" s="1"/>
  <c r="E485" i="11"/>
  <c r="E730" i="11" s="1"/>
  <c r="H492" i="11"/>
  <c r="H737" i="11" s="1"/>
  <c r="S496" i="11"/>
  <c r="S741" i="11" s="1"/>
  <c r="T486" i="11"/>
  <c r="T731" i="11" s="1"/>
  <c r="R493" i="11"/>
  <c r="R738" i="11" s="1"/>
  <c r="D495" i="11"/>
  <c r="D740" i="11" s="1"/>
  <c r="N496" i="11"/>
  <c r="N741" i="11" s="1"/>
  <c r="N498" i="11"/>
  <c r="N743" i="11" s="1"/>
  <c r="S494" i="11"/>
  <c r="S739" i="11" s="1"/>
  <c r="B487" i="11"/>
  <c r="B732" i="11" s="1"/>
  <c r="L492" i="11"/>
  <c r="L737" i="11" s="1"/>
  <c r="U495" i="11"/>
  <c r="U740" i="11" s="1"/>
  <c r="N480" i="11"/>
  <c r="N725" i="11" s="1"/>
  <c r="I485" i="11"/>
  <c r="I730" i="11" s="1"/>
  <c r="U486" i="11"/>
  <c r="U731" i="11" s="1"/>
  <c r="D481" i="11"/>
  <c r="D726" i="11" s="1"/>
  <c r="B488" i="11"/>
  <c r="B733" i="11" s="1"/>
  <c r="E494" i="11"/>
  <c r="E739" i="11" s="1"/>
  <c r="Q491" i="11"/>
  <c r="Q736" i="11" s="1"/>
  <c r="K481" i="11"/>
  <c r="K726" i="11" s="1"/>
  <c r="M491" i="11"/>
  <c r="M736" i="11" s="1"/>
  <c r="I493" i="11"/>
  <c r="I738" i="11" s="1"/>
  <c r="M484" i="11"/>
  <c r="M729" i="11" s="1"/>
  <c r="F487" i="11"/>
  <c r="F732" i="11" s="1"/>
  <c r="D483" i="11"/>
  <c r="D728" i="11" s="1"/>
  <c r="U493" i="11"/>
  <c r="U738" i="11" s="1"/>
  <c r="F497" i="11"/>
  <c r="F742" i="11" s="1"/>
  <c r="F479" i="11"/>
  <c r="F724" i="11" s="1"/>
  <c r="P496" i="11"/>
  <c r="P741" i="11" s="1"/>
  <c r="I496" i="11"/>
  <c r="I741" i="11" s="1"/>
  <c r="D486" i="11"/>
  <c r="D731" i="11" s="1"/>
  <c r="J496" i="11"/>
  <c r="J741" i="11" s="1"/>
  <c r="H487" i="11"/>
  <c r="H732" i="11" s="1"/>
  <c r="O498" i="11"/>
  <c r="O743" i="11" s="1"/>
  <c r="N492" i="11"/>
  <c r="N737" i="11" s="1"/>
  <c r="K484" i="11"/>
  <c r="K729" i="11" s="1"/>
  <c r="K494" i="11"/>
  <c r="K739" i="11" s="1"/>
  <c r="M479" i="11"/>
  <c r="M724" i="11" s="1"/>
  <c r="M492" i="11"/>
  <c r="M737" i="11" s="1"/>
  <c r="K493" i="11"/>
  <c r="K738" i="11" s="1"/>
  <c r="K495" i="11"/>
  <c r="K740" i="11" s="1"/>
  <c r="U485" i="11"/>
  <c r="U730" i="11" s="1"/>
  <c r="O487" i="11"/>
  <c r="O732" i="11" s="1"/>
  <c r="J482" i="11"/>
  <c r="J727" i="11" s="1"/>
  <c r="L490" i="11"/>
  <c r="L735" i="11" s="1"/>
  <c r="D480" i="11"/>
  <c r="D725" i="11" s="1"/>
  <c r="Q488" i="11"/>
  <c r="Q733" i="11" s="1"/>
  <c r="L498" i="11"/>
  <c r="L743" i="11" s="1"/>
  <c r="J486" i="11"/>
  <c r="J731" i="11" s="1"/>
  <c r="E479" i="11"/>
  <c r="E724" i="11" s="1"/>
  <c r="T480" i="11"/>
  <c r="T725" i="11" s="1"/>
  <c r="G495" i="11"/>
  <c r="G740" i="11" s="1"/>
  <c r="K486" i="11"/>
  <c r="K731" i="11" s="1"/>
  <c r="I487" i="11"/>
  <c r="I732" i="11" s="1"/>
  <c r="S479" i="11"/>
  <c r="S724" i="11" s="1"/>
  <c r="Q481" i="11"/>
  <c r="Q726" i="11" s="1"/>
  <c r="J487" i="11"/>
  <c r="V487" i="11" s="1"/>
  <c r="U482" i="11"/>
  <c r="U727" i="11" s="1"/>
  <c r="T491" i="11"/>
  <c r="T736" i="11" s="1"/>
  <c r="T479" i="11"/>
  <c r="S485" i="11"/>
  <c r="S730" i="11" s="1"/>
  <c r="U487" i="11"/>
  <c r="U732" i="11" s="1"/>
  <c r="E490" i="11"/>
  <c r="E735" i="11" s="1"/>
  <c r="M485" i="11"/>
  <c r="M730" i="11" s="1"/>
  <c r="K487" i="11"/>
  <c r="K732" i="11" s="1"/>
  <c r="M481" i="11"/>
  <c r="M726" i="11" s="1"/>
  <c r="F481" i="11"/>
  <c r="F726" i="11" s="1"/>
  <c r="G488" i="11"/>
  <c r="G733" i="11" s="1"/>
  <c r="U489" i="11"/>
  <c r="U734" i="11" s="1"/>
  <c r="B484" i="11"/>
  <c r="B729" i="11" s="1"/>
  <c r="R498" i="11"/>
  <c r="R743" i="11" s="1"/>
  <c r="D485" i="11"/>
  <c r="D730" i="11" s="1"/>
  <c r="H491" i="11"/>
  <c r="H736" i="11" s="1"/>
  <c r="G492" i="11"/>
  <c r="G737" i="11" s="1"/>
  <c r="Q490" i="11"/>
  <c r="Q735" i="11" s="1"/>
  <c r="U488" i="11"/>
  <c r="U733" i="11" s="1"/>
  <c r="L484" i="11"/>
  <c r="L729" i="11" s="1"/>
  <c r="B498" i="11"/>
  <c r="B743" i="11" s="1"/>
  <c r="N481" i="11"/>
  <c r="N726" i="11" s="1"/>
  <c r="F498" i="11"/>
  <c r="F743" i="11" s="1"/>
  <c r="J493" i="11"/>
  <c r="J738" i="11" s="1"/>
  <c r="Q494" i="11"/>
  <c r="V494" i="11" s="1"/>
  <c r="S483" i="11"/>
  <c r="S728" i="11" s="1"/>
  <c r="T481" i="11"/>
  <c r="T726" i="11" s="1"/>
  <c r="I492" i="11"/>
  <c r="I737" i="11" s="1"/>
  <c r="N479" i="11"/>
  <c r="N724" i="11" s="1"/>
  <c r="O485" i="11"/>
  <c r="O730" i="11" s="1"/>
  <c r="F484" i="11"/>
  <c r="F729" i="11" s="1"/>
  <c r="I482" i="11"/>
  <c r="I727" i="11" s="1"/>
  <c r="S491" i="11"/>
  <c r="S736" i="11" s="1"/>
  <c r="Q480" i="11"/>
  <c r="Q725" i="11" s="1"/>
  <c r="G498" i="11"/>
  <c r="G743" i="11" s="1"/>
  <c r="J488" i="11"/>
  <c r="J733" i="11" s="1"/>
  <c r="F492" i="11"/>
  <c r="F737" i="11" s="1"/>
  <c r="U479" i="11"/>
  <c r="U724" i="11" s="1"/>
  <c r="C485" i="11"/>
  <c r="C730" i="11" s="1"/>
  <c r="J498" i="11"/>
  <c r="J743" i="11" s="1"/>
  <c r="P498" i="11"/>
  <c r="P743" i="11" s="1"/>
  <c r="S493" i="11"/>
  <c r="S738" i="11" s="1"/>
  <c r="Q492" i="11"/>
  <c r="Q737" i="11" s="1"/>
  <c r="L491" i="11"/>
  <c r="L736" i="11" s="1"/>
  <c r="E495" i="11"/>
  <c r="E740" i="11" s="1"/>
  <c r="D488" i="11"/>
  <c r="D733" i="11" s="1"/>
  <c r="J489" i="11"/>
  <c r="J734" i="11" s="1"/>
  <c r="I494" i="11"/>
  <c r="I739" i="11" s="1"/>
  <c r="H498" i="11"/>
  <c r="H743" i="11" s="1"/>
  <c r="F488" i="11"/>
  <c r="F733" i="11" s="1"/>
  <c r="D482" i="11"/>
  <c r="D727" i="11" s="1"/>
  <c r="M489" i="11"/>
  <c r="M734" i="11" s="1"/>
  <c r="S486" i="11"/>
  <c r="S731" i="11" s="1"/>
  <c r="D479" i="11"/>
  <c r="D724" i="11" s="1"/>
  <c r="D493" i="11"/>
  <c r="D738" i="11" s="1"/>
  <c r="T492" i="11"/>
  <c r="T737" i="11" s="1"/>
  <c r="J495" i="11"/>
  <c r="J740" i="11" s="1"/>
  <c r="P487" i="11"/>
  <c r="P732" i="11" s="1"/>
  <c r="K490" i="11"/>
  <c r="K735" i="11" s="1"/>
  <c r="B491" i="11"/>
  <c r="B736" i="11" s="1"/>
  <c r="M483" i="11"/>
  <c r="M728" i="11" s="1"/>
  <c r="N490" i="11"/>
  <c r="N735" i="11" s="1"/>
  <c r="I491" i="11"/>
  <c r="I736" i="11" s="1"/>
  <c r="O493" i="11"/>
  <c r="O738" i="11" s="1"/>
  <c r="N484" i="11"/>
  <c r="N729" i="11" s="1"/>
  <c r="U490" i="11"/>
  <c r="U735" i="11" s="1"/>
  <c r="K492" i="11"/>
  <c r="K737" i="11" s="1"/>
  <c r="T490" i="11"/>
  <c r="T735" i="11" s="1"/>
  <c r="O484" i="11"/>
  <c r="O729" i="11" s="1"/>
  <c r="G483" i="11"/>
  <c r="G728" i="11" s="1"/>
  <c r="D491" i="11"/>
  <c r="D736" i="11" s="1"/>
  <c r="K480" i="11"/>
  <c r="K725" i="11" s="1"/>
  <c r="N488" i="11"/>
  <c r="N733" i="11" s="1"/>
  <c r="T484" i="11"/>
  <c r="T729" i="11" s="1"/>
  <c r="R484" i="11"/>
  <c r="R729" i="11" s="1"/>
  <c r="K482" i="11"/>
  <c r="K727" i="11" s="1"/>
  <c r="I486" i="11"/>
  <c r="I731" i="11" s="1"/>
  <c r="J490" i="11"/>
  <c r="J735" i="11" s="1"/>
  <c r="C488" i="11"/>
  <c r="C733" i="11" s="1"/>
  <c r="B485" i="11"/>
  <c r="B730" i="11" s="1"/>
  <c r="E482" i="11"/>
  <c r="E727" i="11" s="1"/>
  <c r="H479" i="11"/>
  <c r="H724" i="11" s="1"/>
  <c r="O486" i="11"/>
  <c r="O731" i="11" s="1"/>
  <c r="M494" i="11"/>
  <c r="M739" i="11" s="1"/>
  <c r="J492" i="11"/>
  <c r="J737" i="11" s="1"/>
  <c r="R494" i="11"/>
  <c r="R739" i="11" s="1"/>
  <c r="H488" i="11"/>
  <c r="H733" i="11" s="1"/>
  <c r="R480" i="11"/>
  <c r="R725" i="11" s="1"/>
  <c r="T485" i="11"/>
  <c r="T730" i="11" s="1"/>
  <c r="C481" i="11"/>
  <c r="C726" i="11" s="1"/>
  <c r="O490" i="11"/>
  <c r="O735" i="11" s="1"/>
  <c r="P492" i="11"/>
  <c r="P737" i="11" s="1"/>
  <c r="U484" i="11"/>
  <c r="U729" i="11" s="1"/>
  <c r="O483" i="11"/>
  <c r="O728" i="11" s="1"/>
  <c r="D496" i="11"/>
  <c r="D741" i="11" s="1"/>
  <c r="G479" i="11"/>
  <c r="G724" i="11" s="1"/>
  <c r="I483" i="11"/>
  <c r="I728" i="11" s="1"/>
  <c r="L485" i="11"/>
  <c r="L730" i="11" s="1"/>
  <c r="K479" i="11"/>
  <c r="K724" i="11" s="1"/>
  <c r="M496" i="11"/>
  <c r="M741" i="11" s="1"/>
  <c r="B481" i="11"/>
  <c r="B726" i="11" s="1"/>
  <c r="M490" i="11"/>
  <c r="V490" i="11" s="1"/>
  <c r="T483" i="11"/>
  <c r="T728" i="11" s="1"/>
  <c r="Q479" i="11"/>
  <c r="Q724" i="11" s="1"/>
  <c r="P484" i="11"/>
  <c r="P729" i="11" s="1"/>
  <c r="E491" i="11"/>
  <c r="E736" i="11" s="1"/>
  <c r="C490" i="11"/>
  <c r="C735" i="11" s="1"/>
  <c r="T498" i="11"/>
  <c r="T743" i="11" s="1"/>
  <c r="H490" i="11"/>
  <c r="H735" i="11" s="1"/>
  <c r="R483" i="11"/>
  <c r="R728" i="11" s="1"/>
  <c r="P497" i="11"/>
  <c r="P742" i="11" s="1"/>
  <c r="R479" i="11"/>
  <c r="R724" i="11" s="1"/>
  <c r="O489" i="11"/>
  <c r="O734" i="11" s="1"/>
  <c r="P491" i="11"/>
  <c r="P736" i="11" s="1"/>
  <c r="F491" i="11"/>
  <c r="F736" i="11" s="1"/>
  <c r="F482" i="11"/>
  <c r="F727" i="11" s="1"/>
  <c r="O495" i="11"/>
  <c r="O740" i="11" s="1"/>
  <c r="B495" i="11"/>
  <c r="B740" i="11" s="1"/>
  <c r="R488" i="11"/>
  <c r="R733" i="11" s="1"/>
  <c r="O480" i="11"/>
  <c r="O725" i="11" s="1"/>
  <c r="L495" i="11"/>
  <c r="L740" i="11" s="1"/>
  <c r="F486" i="11"/>
  <c r="F731" i="11" s="1"/>
  <c r="I498" i="11"/>
  <c r="I743" i="11" s="1"/>
  <c r="G486" i="11"/>
  <c r="G731" i="11" s="1"/>
  <c r="D494" i="11"/>
  <c r="D739" i="11" s="1"/>
  <c r="L494" i="11"/>
  <c r="L739" i="11" s="1"/>
  <c r="F480" i="11"/>
  <c r="F725" i="11" s="1"/>
  <c r="B496" i="11"/>
  <c r="B741" i="11" s="1"/>
  <c r="N483" i="11"/>
  <c r="N728" i="11" s="1"/>
  <c r="N494" i="11"/>
  <c r="N739" i="11" s="1"/>
  <c r="P483" i="11"/>
  <c r="P728" i="11" s="1"/>
  <c r="O488" i="11"/>
  <c r="O733" i="11" s="1"/>
  <c r="P489" i="11"/>
  <c r="P734" i="11" s="1"/>
  <c r="E498" i="11"/>
  <c r="E743" i="11" s="1"/>
  <c r="C492" i="11"/>
  <c r="C737" i="11" s="1"/>
  <c r="G489" i="11"/>
  <c r="G734" i="11" s="1"/>
  <c r="Q497" i="11"/>
  <c r="Q742" i="11" s="1"/>
  <c r="U480" i="11"/>
  <c r="U725" i="11" s="1"/>
  <c r="C494" i="11"/>
  <c r="C739" i="11" s="1"/>
  <c r="H495" i="11"/>
  <c r="H740" i="11" s="1"/>
  <c r="J485" i="11"/>
  <c r="J730" i="11" s="1"/>
  <c r="K497" i="11"/>
  <c r="K742" i="11" s="1"/>
  <c r="K483" i="11"/>
  <c r="K728" i="11" s="1"/>
  <c r="C491" i="11"/>
  <c r="C736" i="11" s="1"/>
  <c r="L489" i="11"/>
  <c r="V489" i="11" s="1"/>
  <c r="B483" i="11"/>
  <c r="B728" i="11" s="1"/>
  <c r="N495" i="11"/>
  <c r="N740" i="11" s="1"/>
  <c r="C483" i="11"/>
  <c r="C728" i="11" s="1"/>
  <c r="M480" i="11"/>
  <c r="M725" i="11" s="1"/>
  <c r="M497" i="11"/>
  <c r="M742" i="11" s="1"/>
  <c r="G481" i="11"/>
  <c r="G726" i="11" s="1"/>
  <c r="T482" i="11"/>
  <c r="T727" i="11" s="1"/>
  <c r="D490" i="11"/>
  <c r="D735" i="11" s="1"/>
  <c r="U497" i="11"/>
  <c r="U742" i="11" s="1"/>
  <c r="S489" i="11"/>
  <c r="S734" i="11" s="1"/>
  <c r="H489" i="11"/>
  <c r="H734" i="11" s="1"/>
  <c r="K489" i="11"/>
  <c r="K734" i="11" s="1"/>
  <c r="S480" i="11"/>
  <c r="S725" i="11" s="1"/>
  <c r="G496" i="11"/>
  <c r="G741" i="11" s="1"/>
  <c r="Q487" i="11"/>
  <c r="Q732" i="11" s="1"/>
  <c r="P490" i="11"/>
  <c r="P735" i="11" s="1"/>
  <c r="D492" i="11"/>
  <c r="D737" i="11" s="1"/>
  <c r="I488" i="11"/>
  <c r="I733" i="11" s="1"/>
  <c r="F493" i="11"/>
  <c r="F738" i="11" s="1"/>
  <c r="L486" i="11"/>
  <c r="L731" i="11" s="1"/>
  <c r="J481" i="11"/>
  <c r="J726" i="11" s="1"/>
  <c r="Q493" i="11"/>
  <c r="Q738" i="11" s="1"/>
  <c r="Q483" i="11"/>
  <c r="Q728" i="11" s="1"/>
  <c r="E486" i="11"/>
  <c r="E731" i="11" s="1"/>
  <c r="F495" i="11"/>
  <c r="F740" i="11" s="1"/>
  <c r="T493" i="11"/>
  <c r="T738" i="11" s="1"/>
  <c r="J479" i="11"/>
  <c r="J724" i="11" s="1"/>
  <c r="N482" i="11"/>
  <c r="N727" i="11" s="1"/>
  <c r="R486" i="11"/>
  <c r="R731" i="11" s="1"/>
  <c r="G497" i="11"/>
  <c r="G742" i="11" s="1"/>
  <c r="M498" i="11"/>
  <c r="M743" i="11" s="1"/>
  <c r="N487" i="11"/>
  <c r="N732" i="11" s="1"/>
  <c r="J484" i="11"/>
  <c r="J729" i="11" s="1"/>
  <c r="L497" i="11"/>
  <c r="L742" i="11" s="1"/>
  <c r="T742" i="11"/>
  <c r="O491" i="11"/>
  <c r="O736" i="11" s="1"/>
  <c r="R496" i="11"/>
  <c r="R741" i="11" s="1"/>
  <c r="S497" i="11"/>
  <c r="S742" i="11" s="1"/>
  <c r="T542" i="11"/>
  <c r="E483" i="11"/>
  <c r="E728" i="11" s="1"/>
  <c r="C484" i="11"/>
  <c r="C729" i="11" s="1"/>
  <c r="E497" i="11"/>
  <c r="E742" i="11" s="1"/>
  <c r="C496" i="11"/>
  <c r="C741" i="11" s="1"/>
  <c r="F490" i="11"/>
  <c r="F735" i="11" s="1"/>
  <c r="P494" i="11"/>
  <c r="P739" i="11" s="1"/>
  <c r="S490" i="11"/>
  <c r="S735" i="11" s="1"/>
  <c r="E480" i="11"/>
  <c r="E725" i="11" s="1"/>
  <c r="N489" i="11"/>
  <c r="N734" i="11" s="1"/>
  <c r="R492" i="11"/>
  <c r="R737" i="11" s="1"/>
  <c r="G482" i="11"/>
  <c r="G727" i="11" s="1"/>
  <c r="G494" i="11"/>
  <c r="G739" i="11" s="1"/>
  <c r="H484" i="11"/>
  <c r="H729" i="11" s="1"/>
  <c r="I489" i="11"/>
  <c r="I734" i="11" s="1"/>
  <c r="O479" i="11"/>
  <c r="O724" i="11" s="1"/>
  <c r="G491" i="11"/>
  <c r="G736" i="11" s="1"/>
  <c r="F496" i="11"/>
  <c r="F741" i="11" s="1"/>
  <c r="D498" i="11"/>
  <c r="D743" i="11" s="1"/>
  <c r="F489" i="11"/>
  <c r="F734" i="11" s="1"/>
  <c r="J491" i="11"/>
  <c r="J736" i="11" s="1"/>
  <c r="M495" i="11"/>
  <c r="M740" i="11" s="1"/>
  <c r="Q482" i="11"/>
  <c r="Q727" i="11" s="1"/>
  <c r="D484" i="11"/>
  <c r="D729" i="11" s="1"/>
  <c r="B493" i="11"/>
  <c r="B738" i="11" s="1"/>
  <c r="B480" i="11"/>
  <c r="B725" i="11" s="1"/>
  <c r="H497" i="11"/>
  <c r="H742" i="11" s="1"/>
  <c r="P482" i="11"/>
  <c r="P727" i="11" s="1"/>
  <c r="S481" i="11"/>
  <c r="S726" i="11" s="1"/>
  <c r="L482" i="11"/>
  <c r="L727" i="11" s="1"/>
  <c r="E489" i="11"/>
  <c r="E734" i="11" s="1"/>
  <c r="J480" i="11"/>
  <c r="J725" i="11" s="1"/>
  <c r="T494" i="11"/>
  <c r="T739" i="11" s="1"/>
  <c r="M482" i="11"/>
  <c r="M727" i="11" s="1"/>
  <c r="T6" i="11"/>
  <c r="W6" i="11" s="1"/>
  <c r="T5" i="11"/>
  <c r="W5" i="11" s="1"/>
  <c r="S7" i="11"/>
  <c r="V7" i="11" s="1"/>
  <c r="C38" i="3"/>
  <c r="AE26" i="3" s="1"/>
  <c r="B469" i="11"/>
  <c r="AC492" i="11" s="1"/>
  <c r="N513" i="11" s="1"/>
  <c r="B473" i="11"/>
  <c r="C43" i="3" s="1"/>
  <c r="Z465" i="11"/>
  <c r="B477" i="11" a="1"/>
  <c r="V5" i="11"/>
  <c r="AC11" i="11"/>
  <c r="AK34" i="11"/>
  <c r="V15" i="11" l="1"/>
  <c r="U15" i="11"/>
  <c r="H15" i="16" s="1"/>
  <c r="U19" i="11"/>
  <c r="H19" i="16" s="1"/>
  <c r="U11" i="11"/>
  <c r="H11" i="16" s="1"/>
  <c r="U9" i="11"/>
  <c r="H9" i="16" s="1"/>
  <c r="U6" i="11"/>
  <c r="H6" i="16" s="1"/>
  <c r="U21" i="11"/>
  <c r="H21" i="16" s="1"/>
  <c r="U5" i="11"/>
  <c r="H5" i="16" s="1"/>
  <c r="U4" i="11"/>
  <c r="H4" i="16" s="1"/>
  <c r="U7" i="11"/>
  <c r="H7" i="16" s="1"/>
  <c r="V13" i="11"/>
  <c r="H13" i="16"/>
  <c r="AA26" i="3"/>
  <c r="AG26" i="3"/>
  <c r="U26" i="3"/>
  <c r="W26" i="3"/>
  <c r="S26" i="3"/>
  <c r="Q26" i="3"/>
  <c r="C26" i="3"/>
  <c r="AM26" i="3"/>
  <c r="T524" i="11"/>
  <c r="V486" i="11"/>
  <c r="I531" i="11" s="1"/>
  <c r="B524" i="11"/>
  <c r="B535" i="11"/>
  <c r="V498" i="11"/>
  <c r="Z466" i="11" s="1"/>
  <c r="V483" i="11"/>
  <c r="Q528" i="11" s="1"/>
  <c r="V484" i="11"/>
  <c r="G524" i="11" s="1"/>
  <c r="V493" i="11"/>
  <c r="Q538" i="11" s="1"/>
  <c r="V480" i="11"/>
  <c r="C525" i="11" s="1"/>
  <c r="R740" i="11"/>
  <c r="R536" i="11"/>
  <c r="V481" i="11"/>
  <c r="Z458" i="11"/>
  <c r="M542" i="11"/>
  <c r="B534" i="11"/>
  <c r="AG458" i="11"/>
  <c r="T724" i="11"/>
  <c r="M540" i="11"/>
  <c r="V488" i="11"/>
  <c r="R533" i="11" s="1"/>
  <c r="Z463" i="11"/>
  <c r="R535" i="11"/>
  <c r="T535" i="11"/>
  <c r="R542" i="11"/>
  <c r="M735" i="11"/>
  <c r="T540" i="11"/>
  <c r="B540" i="11"/>
  <c r="M535" i="11"/>
  <c r="N736" i="11"/>
  <c r="R540" i="11"/>
  <c r="Q524" i="11"/>
  <c r="V492" i="11"/>
  <c r="O537" i="11" s="1"/>
  <c r="V482" i="11"/>
  <c r="E527" i="11" s="1"/>
  <c r="I740" i="11"/>
  <c r="L734" i="11"/>
  <c r="J732" i="11"/>
  <c r="M524" i="11"/>
  <c r="R524" i="11"/>
  <c r="Y447" i="11" a="1"/>
  <c r="Y461" i="11" s="1"/>
  <c r="Q739" i="11"/>
  <c r="V496" i="11"/>
  <c r="R541" i="11" s="1"/>
  <c r="H730" i="11"/>
  <c r="Z447" i="11"/>
  <c r="B542" i="11"/>
  <c r="B724" i="11"/>
  <c r="AC480" i="11"/>
  <c r="AC491" i="11"/>
  <c r="N512" i="11" s="1"/>
  <c r="AC479" i="11"/>
  <c r="AC495" i="11"/>
  <c r="AC498" i="11"/>
  <c r="AC486" i="11"/>
  <c r="AC483" i="11"/>
  <c r="AC497" i="11"/>
  <c r="AC482" i="11"/>
  <c r="AC485" i="11"/>
  <c r="AC487" i="11"/>
  <c r="AC490" i="11"/>
  <c r="N511" i="11" s="1"/>
  <c r="AC489" i="11"/>
  <c r="AC484" i="11"/>
  <c r="L535" i="11"/>
  <c r="L534" i="11"/>
  <c r="N542" i="11"/>
  <c r="Q536" i="11"/>
  <c r="AC493" i="11"/>
  <c r="AC488" i="11"/>
  <c r="AC496" i="11"/>
  <c r="AC481" i="11"/>
  <c r="AC494" i="11"/>
  <c r="M26" i="3"/>
  <c r="O26" i="3"/>
  <c r="K26" i="3"/>
  <c r="Y26" i="3"/>
  <c r="G26" i="3"/>
  <c r="E26" i="3"/>
  <c r="I26" i="3"/>
  <c r="B539" i="11"/>
  <c r="Q542" i="11"/>
  <c r="L539" i="11"/>
  <c r="Q532" i="11"/>
  <c r="J534" i="11"/>
  <c r="J539" i="11"/>
  <c r="Q535" i="11"/>
  <c r="M539" i="11"/>
  <c r="M536" i="11"/>
  <c r="AG455" i="11"/>
  <c r="Z455" i="11"/>
  <c r="J540" i="11"/>
  <c r="T532" i="11"/>
  <c r="J535" i="11"/>
  <c r="J542" i="11"/>
  <c r="H524" i="11"/>
  <c r="J524" i="11"/>
  <c r="R530" i="11"/>
  <c r="J536" i="11"/>
  <c r="N535" i="11"/>
  <c r="L536" i="11"/>
  <c r="H536" i="11"/>
  <c r="H530" i="11"/>
  <c r="L530" i="11"/>
  <c r="M532" i="11"/>
  <c r="AG457" i="11"/>
  <c r="T534" i="11"/>
  <c r="L540" i="11"/>
  <c r="L524" i="11"/>
  <c r="R534" i="11"/>
  <c r="H534" i="11"/>
  <c r="Z457" i="11"/>
  <c r="L542" i="11"/>
  <c r="B536" i="11"/>
  <c r="H542" i="11"/>
  <c r="N536" i="11"/>
  <c r="Q539" i="11"/>
  <c r="N532" i="11"/>
  <c r="N539" i="11"/>
  <c r="Q530" i="11"/>
  <c r="N534" i="11"/>
  <c r="M534" i="11"/>
  <c r="H535" i="11"/>
  <c r="L532" i="11"/>
  <c r="AG453" i="11"/>
  <c r="Q693" i="11" s="1"/>
  <c r="AG33" i="3" s="1"/>
  <c r="Z453" i="11"/>
  <c r="B530" i="11"/>
  <c r="T530" i="11"/>
  <c r="N530" i="11"/>
  <c r="H539" i="11"/>
  <c r="AG459" i="11"/>
  <c r="Z459" i="11"/>
  <c r="N524" i="11"/>
  <c r="T536" i="11"/>
  <c r="N540" i="11"/>
  <c r="AG462" i="11"/>
  <c r="Z462" i="11"/>
  <c r="R539" i="11"/>
  <c r="Q540" i="11"/>
  <c r="T539" i="11"/>
  <c r="B532" i="11"/>
  <c r="Q534" i="11"/>
  <c r="H540" i="11"/>
  <c r="H532" i="11"/>
  <c r="R532" i="11"/>
  <c r="J530" i="11"/>
  <c r="M530" i="11"/>
  <c r="J532" i="11"/>
  <c r="C40" i="3" a="1"/>
  <c r="N510" i="11" l="1"/>
  <c r="N508" i="11"/>
  <c r="N509" i="11"/>
  <c r="N507" i="11"/>
  <c r="U526" i="11"/>
  <c r="N501" i="11"/>
  <c r="N503" i="11"/>
  <c r="AC461" i="11"/>
  <c r="U542" i="11"/>
  <c r="U540" i="11"/>
  <c r="U524" i="11"/>
  <c r="H543" i="11"/>
  <c r="T531" i="11"/>
  <c r="R529" i="11"/>
  <c r="U530" i="11"/>
  <c r="Q543" i="11"/>
  <c r="I536" i="11"/>
  <c r="I543" i="11"/>
  <c r="I539" i="11"/>
  <c r="U532" i="11"/>
  <c r="U539" i="11"/>
  <c r="U536" i="11"/>
  <c r="AG466" i="11"/>
  <c r="N528" i="11"/>
  <c r="I532" i="11"/>
  <c r="C524" i="11"/>
  <c r="P540" i="11"/>
  <c r="P538" i="11"/>
  <c r="C538" i="11"/>
  <c r="B538" i="11"/>
  <c r="J531" i="11"/>
  <c r="L531" i="11"/>
  <c r="I534" i="11"/>
  <c r="L527" i="11"/>
  <c r="G529" i="11"/>
  <c r="I542" i="11"/>
  <c r="B531" i="11"/>
  <c r="G531" i="11"/>
  <c r="Q531" i="11"/>
  <c r="I524" i="11"/>
  <c r="I530" i="11"/>
  <c r="AG454" i="11"/>
  <c r="I540" i="11"/>
  <c r="I535" i="11"/>
  <c r="H531" i="11"/>
  <c r="N527" i="11"/>
  <c r="N531" i="11"/>
  <c r="Z454" i="11"/>
  <c r="M531" i="11"/>
  <c r="R531" i="11"/>
  <c r="P530" i="11"/>
  <c r="U531" i="11"/>
  <c r="T543" i="11"/>
  <c r="U543" i="11"/>
  <c r="J543" i="11"/>
  <c r="U535" i="11"/>
  <c r="C531" i="11"/>
  <c r="Z452" i="11"/>
  <c r="Q529" i="11"/>
  <c r="C536" i="11"/>
  <c r="G539" i="11"/>
  <c r="R543" i="11"/>
  <c r="H529" i="11"/>
  <c r="N525" i="11"/>
  <c r="C529" i="11"/>
  <c r="N538" i="11"/>
  <c r="B543" i="11"/>
  <c r="F543" i="11"/>
  <c r="U534" i="11"/>
  <c r="L543" i="11"/>
  <c r="G535" i="11"/>
  <c r="M543" i="11"/>
  <c r="T529" i="11"/>
  <c r="N543" i="11"/>
  <c r="F532" i="11"/>
  <c r="F538" i="11"/>
  <c r="F534" i="11"/>
  <c r="T528" i="11"/>
  <c r="B528" i="11"/>
  <c r="F531" i="11"/>
  <c r="AG450" i="11"/>
  <c r="H528" i="11"/>
  <c r="F539" i="11"/>
  <c r="M528" i="11"/>
  <c r="E532" i="11"/>
  <c r="D538" i="11"/>
  <c r="Z451" i="11"/>
  <c r="E535" i="11"/>
  <c r="F528" i="11"/>
  <c r="E528" i="11"/>
  <c r="D526" i="11"/>
  <c r="M538" i="11"/>
  <c r="U538" i="11"/>
  <c r="C534" i="11"/>
  <c r="E531" i="11"/>
  <c r="P542" i="11"/>
  <c r="C532" i="11"/>
  <c r="P532" i="11"/>
  <c r="F540" i="11"/>
  <c r="E534" i="11"/>
  <c r="P534" i="11"/>
  <c r="P531" i="11"/>
  <c r="H538" i="11"/>
  <c r="P535" i="11"/>
  <c r="R528" i="11"/>
  <c r="E524" i="11"/>
  <c r="G536" i="11"/>
  <c r="N529" i="11"/>
  <c r="P524" i="11"/>
  <c r="B529" i="11"/>
  <c r="G543" i="11"/>
  <c r="Q525" i="11"/>
  <c r="G542" i="11"/>
  <c r="F542" i="11"/>
  <c r="F536" i="11"/>
  <c r="J526" i="11"/>
  <c r="AG448" i="11"/>
  <c r="I693" i="11" s="1"/>
  <c r="Q33" i="3" s="1"/>
  <c r="P536" i="11"/>
  <c r="I528" i="11"/>
  <c r="F530" i="11"/>
  <c r="F535" i="11"/>
  <c r="T538" i="11"/>
  <c r="R538" i="11"/>
  <c r="M529" i="11"/>
  <c r="F525" i="11"/>
  <c r="G532" i="11"/>
  <c r="I538" i="11"/>
  <c r="AG452" i="11"/>
  <c r="J528" i="11"/>
  <c r="F524" i="11"/>
  <c r="B525" i="11"/>
  <c r="AG461" i="11"/>
  <c r="P543" i="11"/>
  <c r="P525" i="11"/>
  <c r="R525" i="11"/>
  <c r="AG451" i="11"/>
  <c r="P693" i="11" s="1"/>
  <c r="AE33" i="3" s="1"/>
  <c r="E539" i="11"/>
  <c r="L528" i="11"/>
  <c r="AG449" i="11"/>
  <c r="M693" i="11" s="1"/>
  <c r="Y33" i="3" s="1"/>
  <c r="P527" i="11"/>
  <c r="C535" i="11"/>
  <c r="J529" i="11"/>
  <c r="G534" i="11"/>
  <c r="L538" i="11"/>
  <c r="H525" i="11"/>
  <c r="G528" i="11"/>
  <c r="C539" i="11"/>
  <c r="J525" i="11"/>
  <c r="P528" i="11"/>
  <c r="I529" i="11"/>
  <c r="U528" i="11"/>
  <c r="Q541" i="11"/>
  <c r="D528" i="11"/>
  <c r="D524" i="11"/>
  <c r="L526" i="11"/>
  <c r="T541" i="11"/>
  <c r="C530" i="11"/>
  <c r="D542" i="11"/>
  <c r="D530" i="11"/>
  <c r="S540" i="11"/>
  <c r="N526" i="11"/>
  <c r="G530" i="11"/>
  <c r="L525" i="11"/>
  <c r="D539" i="11"/>
  <c r="I527" i="11"/>
  <c r="G538" i="11"/>
  <c r="C543" i="11"/>
  <c r="D543" i="11"/>
  <c r="G540" i="11"/>
  <c r="P539" i="11"/>
  <c r="L529" i="11"/>
  <c r="S524" i="11"/>
  <c r="Q527" i="11"/>
  <c r="M525" i="11"/>
  <c r="F529" i="11"/>
  <c r="U529" i="11"/>
  <c r="P529" i="11"/>
  <c r="J538" i="11"/>
  <c r="I525" i="11"/>
  <c r="P533" i="11"/>
  <c r="C533" i="11"/>
  <c r="Z448" i="11"/>
  <c r="D525" i="11"/>
  <c r="M526" i="11"/>
  <c r="C528" i="11"/>
  <c r="G525" i="11"/>
  <c r="C542" i="11"/>
  <c r="P537" i="11"/>
  <c r="K527" i="11"/>
  <c r="AI461" i="11"/>
  <c r="AJ461" i="11" s="1"/>
  <c r="S528" i="11"/>
  <c r="O526" i="11"/>
  <c r="K537" i="11"/>
  <c r="H537" i="11"/>
  <c r="K539" i="11"/>
  <c r="I541" i="11"/>
  <c r="Y465" i="11"/>
  <c r="D537" i="11"/>
  <c r="AG460" i="11"/>
  <c r="O513" i="11" s="1"/>
  <c r="O541" i="11"/>
  <c r="Z456" i="11"/>
  <c r="T537" i="11"/>
  <c r="S541" i="11"/>
  <c r="Q526" i="11"/>
  <c r="B533" i="11"/>
  <c r="Y455" i="11"/>
  <c r="M537" i="11"/>
  <c r="S538" i="11"/>
  <c r="D533" i="11"/>
  <c r="U537" i="11"/>
  <c r="O533" i="11"/>
  <c r="K530" i="11"/>
  <c r="Y454" i="11"/>
  <c r="T533" i="11"/>
  <c r="K540" i="11"/>
  <c r="O528" i="11"/>
  <c r="C540" i="11"/>
  <c r="H526" i="11"/>
  <c r="K532" i="11"/>
  <c r="Z461" i="11"/>
  <c r="AA461" i="11" s="1"/>
  <c r="T525" i="11"/>
  <c r="B526" i="11"/>
  <c r="L537" i="11"/>
  <c r="U525" i="11"/>
  <c r="B474" i="11"/>
  <c r="T527" i="11"/>
  <c r="O525" i="11"/>
  <c r="B537" i="11"/>
  <c r="K526" i="11"/>
  <c r="H533" i="11"/>
  <c r="Y451" i="11"/>
  <c r="P691" i="11" s="1"/>
  <c r="AE25" i="3" s="1"/>
  <c r="G537" i="11"/>
  <c r="Y462" i="11"/>
  <c r="E533" i="11"/>
  <c r="D541" i="11"/>
  <c r="N541" i="11"/>
  <c r="O524" i="11"/>
  <c r="O529" i="11"/>
  <c r="Y458" i="11"/>
  <c r="D535" i="11"/>
  <c r="N533" i="11"/>
  <c r="I533" i="11"/>
  <c r="Y448" i="11"/>
  <c r="C526" i="11"/>
  <c r="E538" i="11"/>
  <c r="K533" i="11"/>
  <c r="O538" i="11"/>
  <c r="Z449" i="11"/>
  <c r="D529" i="11"/>
  <c r="E540" i="11"/>
  <c r="L533" i="11"/>
  <c r="AG456" i="11"/>
  <c r="U527" i="11"/>
  <c r="Z450" i="11"/>
  <c r="S525" i="11"/>
  <c r="I526" i="11"/>
  <c r="M527" i="11"/>
  <c r="S529" i="11"/>
  <c r="C527" i="11"/>
  <c r="O539" i="11"/>
  <c r="U533" i="11"/>
  <c r="Z464" i="11"/>
  <c r="K542" i="11"/>
  <c r="F533" i="11"/>
  <c r="G527" i="11"/>
  <c r="H527" i="11"/>
  <c r="T526" i="11"/>
  <c r="K535" i="11"/>
  <c r="R527" i="11"/>
  <c r="G526" i="11"/>
  <c r="K543" i="11"/>
  <c r="N537" i="11"/>
  <c r="Y460" i="11"/>
  <c r="Y459" i="11"/>
  <c r="Y447" i="11"/>
  <c r="Y463" i="11"/>
  <c r="Y449" i="11"/>
  <c r="AI449" i="11" s="1"/>
  <c r="AJ449" i="11" s="1"/>
  <c r="Y457" i="11"/>
  <c r="P526" i="11"/>
  <c r="D534" i="11"/>
  <c r="K528" i="11"/>
  <c r="K529" i="11"/>
  <c r="J527" i="11"/>
  <c r="Q537" i="11"/>
  <c r="E526" i="11"/>
  <c r="F526" i="11"/>
  <c r="O542" i="11"/>
  <c r="D531" i="11"/>
  <c r="S532" i="11"/>
  <c r="F527" i="11"/>
  <c r="O534" i="11"/>
  <c r="D532" i="11"/>
  <c r="O540" i="11"/>
  <c r="E542" i="11"/>
  <c r="E536" i="11"/>
  <c r="E525" i="11"/>
  <c r="D527" i="11"/>
  <c r="E530" i="11"/>
  <c r="R526" i="11"/>
  <c r="K534" i="11"/>
  <c r="D540" i="11"/>
  <c r="F537" i="11"/>
  <c r="J537" i="11"/>
  <c r="O527" i="11"/>
  <c r="C537" i="11"/>
  <c r="B527" i="11"/>
  <c r="G533" i="11"/>
  <c r="O530" i="11"/>
  <c r="O532" i="11"/>
  <c r="O535" i="11"/>
  <c r="O536" i="11"/>
  <c r="K538" i="11"/>
  <c r="K524" i="11"/>
  <c r="I537" i="11"/>
  <c r="O531" i="11"/>
  <c r="Q533" i="11"/>
  <c r="O543" i="11"/>
  <c r="E543" i="11"/>
  <c r="M533" i="11"/>
  <c r="S533" i="11"/>
  <c r="J533" i="11"/>
  <c r="K531" i="11"/>
  <c r="Z460" i="11"/>
  <c r="K536" i="11"/>
  <c r="R537" i="11"/>
  <c r="E537" i="11"/>
  <c r="E529" i="11"/>
  <c r="D536" i="11"/>
  <c r="K525" i="11"/>
  <c r="S530" i="11"/>
  <c r="K541" i="11"/>
  <c r="S534" i="11"/>
  <c r="P541" i="11"/>
  <c r="S539" i="11"/>
  <c r="S543" i="11"/>
  <c r="J541" i="11"/>
  <c r="S542" i="11"/>
  <c r="S535" i="11"/>
  <c r="Y456" i="11"/>
  <c r="G541" i="11"/>
  <c r="E541" i="11"/>
  <c r="S537" i="11"/>
  <c r="H541" i="11"/>
  <c r="L541" i="11"/>
  <c r="AG464" i="11"/>
  <c r="S531" i="11"/>
  <c r="S536" i="11"/>
  <c r="C541" i="11"/>
  <c r="Y453" i="11"/>
  <c r="Q691" i="11" s="1"/>
  <c r="AG25" i="3" s="1"/>
  <c r="U541" i="11"/>
  <c r="B541" i="11"/>
  <c r="S527" i="11"/>
  <c r="M541" i="11"/>
  <c r="F541" i="11"/>
  <c r="Y452" i="11"/>
  <c r="Y466" i="11"/>
  <c r="S526" i="11"/>
  <c r="Y450" i="11"/>
  <c r="Y464" i="11"/>
  <c r="N504" i="11"/>
  <c r="N506" i="11"/>
  <c r="N505" i="11"/>
  <c r="N502" i="11"/>
  <c r="B771" i="11" a="1"/>
  <c r="AI465" i="11" l="1"/>
  <c r="AJ465" i="11" s="1"/>
  <c r="AA465" i="11"/>
  <c r="AC464" i="11"/>
  <c r="AF464" i="11" s="1"/>
  <c r="AE464" i="11" s="1"/>
  <c r="AA464" i="11"/>
  <c r="AI463" i="11"/>
  <c r="AJ463" i="11" s="1"/>
  <c r="AA463" i="11"/>
  <c r="G507" i="11"/>
  <c r="Y485" i="11" s="1"/>
  <c r="O510" i="11"/>
  <c r="O507" i="11"/>
  <c r="O511" i="11"/>
  <c r="O512" i="11"/>
  <c r="N691" i="11"/>
  <c r="AA25" i="3" s="1"/>
  <c r="AC460" i="11"/>
  <c r="H513" i="11" s="1"/>
  <c r="AA460" i="11"/>
  <c r="G513" i="11"/>
  <c r="Y491" i="11" s="1"/>
  <c r="N693" i="11"/>
  <c r="AA33" i="3" s="1"/>
  <c r="L691" i="11"/>
  <c r="W25" i="3" s="1"/>
  <c r="AI459" i="11"/>
  <c r="AJ459" i="11" s="1"/>
  <c r="AA459" i="11"/>
  <c r="G512" i="11"/>
  <c r="Y490" i="11" s="1"/>
  <c r="AI458" i="11"/>
  <c r="AJ458" i="11" s="1"/>
  <c r="AA458" i="11"/>
  <c r="G511" i="11"/>
  <c r="Y489" i="11" s="1"/>
  <c r="AI457" i="11"/>
  <c r="AJ457" i="11" s="1"/>
  <c r="AA457" i="11"/>
  <c r="G510" i="11"/>
  <c r="Y488" i="11" s="1"/>
  <c r="H693" i="11"/>
  <c r="O33" i="3" s="1"/>
  <c r="O509" i="11"/>
  <c r="AC456" i="11"/>
  <c r="AF456" i="11" s="1"/>
  <c r="AE456" i="11" s="1"/>
  <c r="AA456" i="11"/>
  <c r="J691" i="11"/>
  <c r="S25" i="3" s="1"/>
  <c r="G509" i="11"/>
  <c r="Y487" i="11" s="1"/>
  <c r="AC455" i="11"/>
  <c r="AF455" i="11" s="1"/>
  <c r="AE455" i="11" s="1"/>
  <c r="AA455" i="11"/>
  <c r="G508" i="11"/>
  <c r="Y486" i="11" s="1"/>
  <c r="AD461" i="11"/>
  <c r="AI454" i="11"/>
  <c r="AJ454" i="11" s="1"/>
  <c r="AA454" i="11"/>
  <c r="J693" i="11"/>
  <c r="S33" i="3" s="1"/>
  <c r="O508" i="11"/>
  <c r="O506" i="11"/>
  <c r="AI466" i="11"/>
  <c r="AJ466" i="11" s="1"/>
  <c r="AA466" i="11"/>
  <c r="AC462" i="11"/>
  <c r="AD462" i="11" s="1"/>
  <c r="AA462" i="11"/>
  <c r="S693" i="11"/>
  <c r="L693" i="11"/>
  <c r="W33" i="3" s="1"/>
  <c r="M691" i="11"/>
  <c r="Y25" i="3" s="1"/>
  <c r="T691" i="11"/>
  <c r="AM25" i="3" s="1"/>
  <c r="S691" i="11"/>
  <c r="K693" i="11"/>
  <c r="U33" i="3" s="1"/>
  <c r="T693" i="11"/>
  <c r="AM33" i="3" s="1"/>
  <c r="AI448" i="11"/>
  <c r="AJ448" i="11" s="1"/>
  <c r="K691" i="11"/>
  <c r="U25" i="3" s="1"/>
  <c r="AA447" i="11"/>
  <c r="I691" i="11"/>
  <c r="Q25" i="3" s="1"/>
  <c r="F693" i="11"/>
  <c r="K33" i="3" s="1"/>
  <c r="E693" i="11"/>
  <c r="I33" i="3" s="1"/>
  <c r="B693" i="11"/>
  <c r="C33" i="3" s="1"/>
  <c r="G504" i="11"/>
  <c r="Y482" i="11" s="1"/>
  <c r="O501" i="11"/>
  <c r="G506" i="11"/>
  <c r="Y484" i="11" s="1"/>
  <c r="G505" i="11"/>
  <c r="Y483" i="11" s="1"/>
  <c r="AF461" i="11"/>
  <c r="O504" i="11"/>
  <c r="C693" i="11"/>
  <c r="E33" i="3" s="1"/>
  <c r="O502" i="11"/>
  <c r="D693" i="11"/>
  <c r="G33" i="3" s="1"/>
  <c r="O503" i="11"/>
  <c r="G693" i="11"/>
  <c r="M33" i="3" s="1"/>
  <c r="O505" i="11"/>
  <c r="AI462" i="11"/>
  <c r="AJ462" i="11" s="1"/>
  <c r="AI455" i="11"/>
  <c r="AJ455" i="11" s="1"/>
  <c r="AI451" i="11"/>
  <c r="AJ451" i="11" s="1"/>
  <c r="AC451" i="11"/>
  <c r="P689" i="11" s="1"/>
  <c r="F691" i="11"/>
  <c r="K25" i="3" s="1"/>
  <c r="AC454" i="11"/>
  <c r="AF454" i="11" s="1"/>
  <c r="AE454" i="11" s="1"/>
  <c r="D691" i="11"/>
  <c r="G25" i="3" s="1"/>
  <c r="AC465" i="11"/>
  <c r="AF465" i="11" s="1"/>
  <c r="AE465" i="11" s="1"/>
  <c r="AC463" i="11"/>
  <c r="AF463" i="11" s="1"/>
  <c r="AE463" i="11" s="1"/>
  <c r="AI447" i="11"/>
  <c r="AJ447" i="11" s="1"/>
  <c r="G501" i="11"/>
  <c r="Y479" i="11" s="1"/>
  <c r="AI450" i="11"/>
  <c r="AJ450" i="11" s="1"/>
  <c r="AA451" i="11"/>
  <c r="B691" i="11"/>
  <c r="C25" i="3" s="1"/>
  <c r="AC448" i="11"/>
  <c r="AA449" i="11"/>
  <c r="AC459" i="11"/>
  <c r="AC447" i="11"/>
  <c r="AI460" i="11"/>
  <c r="AJ460" i="11" s="1"/>
  <c r="C691" i="11"/>
  <c r="E25" i="3" s="1"/>
  <c r="AA448" i="11"/>
  <c r="G502" i="11"/>
  <c r="Y480" i="11" s="1"/>
  <c r="AC457" i="11"/>
  <c r="AC458" i="11"/>
  <c r="AA450" i="11"/>
  <c r="G503" i="11"/>
  <c r="Y481" i="11" s="1"/>
  <c r="AC449" i="11"/>
  <c r="AF449" i="11" s="1"/>
  <c r="AA453" i="11"/>
  <c r="AC453" i="11"/>
  <c r="E691" i="11"/>
  <c r="I25" i="3" s="1"/>
  <c r="H691" i="11"/>
  <c r="O25" i="3" s="1"/>
  <c r="AC450" i="11"/>
  <c r="AD450" i="11" s="1"/>
  <c r="AI453" i="11"/>
  <c r="AJ453" i="11" s="1"/>
  <c r="B477" i="11"/>
  <c r="AB478" i="11" s="1"/>
  <c r="AI456" i="11"/>
  <c r="AJ456" i="11" s="1"/>
  <c r="AC452" i="11"/>
  <c r="AA452" i="11"/>
  <c r="G691" i="11"/>
  <c r="M25" i="3" s="1"/>
  <c r="AI464" i="11"/>
  <c r="AJ464" i="11" s="1"/>
  <c r="B748" i="11" a="1"/>
  <c r="J759" i="11" s="1"/>
  <c r="J782" i="11" s="1"/>
  <c r="AC466" i="11"/>
  <c r="AF466" i="11" s="1"/>
  <c r="AE466" i="11" s="1"/>
  <c r="AI452" i="11"/>
  <c r="AJ452" i="11" s="1"/>
  <c r="AD464" i="11" l="1"/>
  <c r="P690" i="11"/>
  <c r="AE32" i="3" s="1"/>
  <c r="AE31" i="3"/>
  <c r="AD453" i="11"/>
  <c r="Q689" i="11"/>
  <c r="AF460" i="11"/>
  <c r="AD460" i="11"/>
  <c r="I513" i="11" s="1"/>
  <c r="AF462" i="11"/>
  <c r="AE462" i="11" s="1"/>
  <c r="N689" i="11"/>
  <c r="N690" i="11" s="1"/>
  <c r="AA32" i="3" s="1"/>
  <c r="AF459" i="11"/>
  <c r="H512" i="11"/>
  <c r="AD456" i="11"/>
  <c r="H509" i="11"/>
  <c r="J689" i="11"/>
  <c r="S31" i="3" s="1"/>
  <c r="AF458" i="11"/>
  <c r="H511" i="11"/>
  <c r="L689" i="11"/>
  <c r="AD455" i="11"/>
  <c r="H508" i="11"/>
  <c r="AD457" i="11"/>
  <c r="H510" i="11"/>
  <c r="AE461" i="11"/>
  <c r="M689" i="11"/>
  <c r="M690" i="11" s="1"/>
  <c r="Y32" i="3" s="1"/>
  <c r="T689" i="11"/>
  <c r="S689" i="11"/>
  <c r="S690" i="11" s="1"/>
  <c r="G689" i="11"/>
  <c r="M31" i="3" s="1"/>
  <c r="AD448" i="11"/>
  <c r="K689" i="11"/>
  <c r="AD447" i="11"/>
  <c r="I689" i="11"/>
  <c r="F689" i="11"/>
  <c r="F690" i="11" s="1"/>
  <c r="K32" i="3" s="1"/>
  <c r="AD466" i="11"/>
  <c r="H689" i="11"/>
  <c r="H690" i="11" s="1"/>
  <c r="O32" i="3" s="1"/>
  <c r="AD454" i="11"/>
  <c r="AF453" i="11"/>
  <c r="AE453" i="11" s="1"/>
  <c r="Q687" i="11" s="1"/>
  <c r="H507" i="11"/>
  <c r="H505" i="11"/>
  <c r="AD463" i="11"/>
  <c r="AD451" i="11"/>
  <c r="AF451" i="11"/>
  <c r="AD465" i="11"/>
  <c r="H502" i="11"/>
  <c r="AB479" i="1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C40" i="3"/>
  <c r="C41" i="3" s="1"/>
  <c r="AK476" i="11" s="1"/>
  <c r="AD458" i="11"/>
  <c r="B689" i="11"/>
  <c r="AD459" i="11"/>
  <c r="AF448" i="11"/>
  <c r="C689" i="11"/>
  <c r="C690" i="11" s="1"/>
  <c r="E32" i="3" s="1"/>
  <c r="AF457" i="11"/>
  <c r="H501" i="11"/>
  <c r="H503" i="11"/>
  <c r="AD449" i="11"/>
  <c r="E689" i="11"/>
  <c r="E690" i="11" s="1"/>
  <c r="I32" i="3" s="1"/>
  <c r="AF447" i="11"/>
  <c r="D689" i="11"/>
  <c r="D690" i="11" s="1"/>
  <c r="G32" i="3" s="1"/>
  <c r="O31" i="3"/>
  <c r="R756" i="11"/>
  <c r="R779" i="11" s="1"/>
  <c r="R762" i="11"/>
  <c r="R785" i="11" s="1"/>
  <c r="K758" i="11"/>
  <c r="K781" i="11" s="1"/>
  <c r="E765" i="11"/>
  <c r="E788" i="11" s="1"/>
  <c r="L754" i="11"/>
  <c r="L777" i="11" s="1"/>
  <c r="I765" i="11"/>
  <c r="I788" i="11" s="1"/>
  <c r="E766" i="11"/>
  <c r="E789" i="11" s="1"/>
  <c r="B764" i="11"/>
  <c r="B787" i="11" s="1"/>
  <c r="M765" i="11"/>
  <c r="M788" i="11" s="1"/>
  <c r="Q755" i="11"/>
  <c r="Q778" i="11" s="1"/>
  <c r="I766" i="11"/>
  <c r="I789" i="11" s="1"/>
  <c r="P758" i="11"/>
  <c r="P781" i="11" s="1"/>
  <c r="U757" i="11"/>
  <c r="U780" i="11" s="1"/>
  <c r="R763" i="11"/>
  <c r="R786" i="11" s="1"/>
  <c r="H758" i="11"/>
  <c r="H781" i="11" s="1"/>
  <c r="H757" i="11"/>
  <c r="H780" i="11" s="1"/>
  <c r="S762" i="11"/>
  <c r="S785" i="11" s="1"/>
  <c r="S761" i="11"/>
  <c r="S784" i="11" s="1"/>
  <c r="B760" i="11"/>
  <c r="B783" i="11" s="1"/>
  <c r="O756" i="11"/>
  <c r="O779" i="11" s="1"/>
  <c r="B759" i="11"/>
  <c r="B782" i="11" s="1"/>
  <c r="T749" i="11"/>
  <c r="T772" i="11" s="1"/>
  <c r="J762" i="11"/>
  <c r="J785" i="11" s="1"/>
  <c r="I750" i="11"/>
  <c r="I773" i="11" s="1"/>
  <c r="L761" i="11"/>
  <c r="L784" i="11" s="1"/>
  <c r="O750" i="11"/>
  <c r="O773" i="11" s="1"/>
  <c r="J758" i="11"/>
  <c r="J781" i="11" s="1"/>
  <c r="T756" i="11"/>
  <c r="T779" i="11" s="1"/>
  <c r="K751" i="11"/>
  <c r="K774" i="11" s="1"/>
  <c r="L760" i="11"/>
  <c r="L783" i="11" s="1"/>
  <c r="G749" i="11"/>
  <c r="G772" i="11" s="1"/>
  <c r="G751" i="11"/>
  <c r="G774" i="11" s="1"/>
  <c r="H756" i="11"/>
  <c r="H779" i="11" s="1"/>
  <c r="H749" i="11"/>
  <c r="H772" i="11" s="1"/>
  <c r="G756" i="11"/>
  <c r="G779" i="11" s="1"/>
  <c r="J757" i="11"/>
  <c r="J780" i="11" s="1"/>
  <c r="S757" i="11"/>
  <c r="S780" i="11" s="1"/>
  <c r="M758" i="11"/>
  <c r="M781" i="11" s="1"/>
  <c r="R750" i="11"/>
  <c r="R773" i="11" s="1"/>
  <c r="C748" i="11"/>
  <c r="C771" i="11" s="1"/>
  <c r="P750" i="11"/>
  <c r="P773" i="11" s="1"/>
  <c r="D753" i="11"/>
  <c r="D776" i="11" s="1"/>
  <c r="Q751" i="11"/>
  <c r="Q774" i="11" s="1"/>
  <c r="K749" i="11"/>
  <c r="K772" i="11" s="1"/>
  <c r="U749" i="11"/>
  <c r="U772" i="11" s="1"/>
  <c r="M766" i="11"/>
  <c r="M789" i="11" s="1"/>
  <c r="E758" i="11"/>
  <c r="E781" i="11" s="1"/>
  <c r="E763" i="11"/>
  <c r="E786" i="11" s="1"/>
  <c r="I748" i="11"/>
  <c r="I771" i="11" s="1"/>
  <c r="I763" i="11"/>
  <c r="I786" i="11" s="1"/>
  <c r="D748" i="11"/>
  <c r="D771" i="11" s="1"/>
  <c r="F753" i="11"/>
  <c r="F776" i="11" s="1"/>
  <c r="K753" i="11"/>
  <c r="K776" i="11" s="1"/>
  <c r="C762" i="11"/>
  <c r="C785" i="11" s="1"/>
  <c r="J754" i="11"/>
  <c r="J777" i="11" s="1"/>
  <c r="G766" i="11"/>
  <c r="G789" i="11" s="1"/>
  <c r="H754" i="11"/>
  <c r="H777" i="11" s="1"/>
  <c r="S754" i="11"/>
  <c r="S777" i="11" s="1"/>
  <c r="R758" i="11"/>
  <c r="R781" i="11" s="1"/>
  <c r="B750" i="11"/>
  <c r="B773" i="11" s="1"/>
  <c r="O755" i="11"/>
  <c r="O778" i="11" s="1"/>
  <c r="C752" i="11"/>
  <c r="C775" i="11" s="1"/>
  <c r="U767" i="11"/>
  <c r="U790" i="11" s="1"/>
  <c r="O764" i="11"/>
  <c r="O787" i="11" s="1"/>
  <c r="I762" i="11"/>
  <c r="I785" i="11" s="1"/>
  <c r="E753" i="11"/>
  <c r="E776" i="11" s="1"/>
  <c r="T763" i="11"/>
  <c r="T786" i="11" s="1"/>
  <c r="T758" i="11"/>
  <c r="T781" i="11" s="1"/>
  <c r="Q752" i="11"/>
  <c r="Q775" i="11" s="1"/>
  <c r="Q763" i="11"/>
  <c r="Q786" i="11" s="1"/>
  <c r="M760" i="11"/>
  <c r="M783" i="11" s="1"/>
  <c r="N755" i="11"/>
  <c r="N778" i="11" s="1"/>
  <c r="L757" i="11"/>
  <c r="L780" i="11" s="1"/>
  <c r="I751" i="11"/>
  <c r="I774" i="11" s="1"/>
  <c r="J755" i="11"/>
  <c r="J778" i="11" s="1"/>
  <c r="F767" i="11"/>
  <c r="F790" i="11" s="1"/>
  <c r="F749" i="11"/>
  <c r="F772" i="11" s="1"/>
  <c r="G759" i="11"/>
  <c r="G782" i="11" s="1"/>
  <c r="G748" i="11"/>
  <c r="G771" i="11" s="1"/>
  <c r="L748" i="11"/>
  <c r="L771" i="11" s="1"/>
  <c r="M761" i="11"/>
  <c r="M784" i="11" s="1"/>
  <c r="E757" i="11"/>
  <c r="E780" i="11" s="1"/>
  <c r="I758" i="11"/>
  <c r="I781" i="11" s="1"/>
  <c r="C766" i="11"/>
  <c r="C789" i="11" s="1"/>
  <c r="F763" i="11"/>
  <c r="F786" i="11" s="1"/>
  <c r="D750" i="11"/>
  <c r="D773" i="11" s="1"/>
  <c r="Q748" i="11"/>
  <c r="Q771" i="11" s="1"/>
  <c r="B755" i="11"/>
  <c r="B778" i="11" s="1"/>
  <c r="B766" i="11"/>
  <c r="B789" i="11" s="1"/>
  <c r="M767" i="11"/>
  <c r="M790" i="11" s="1"/>
  <c r="Q765" i="11"/>
  <c r="Q788" i="11" s="1"/>
  <c r="M759" i="11"/>
  <c r="M782" i="11" s="1"/>
  <c r="E752" i="11"/>
  <c r="E775" i="11" s="1"/>
  <c r="J764" i="11"/>
  <c r="J787" i="11" s="1"/>
  <c r="U762" i="11"/>
  <c r="U785" i="11" s="1"/>
  <c r="I755" i="11"/>
  <c r="I778" i="11" s="1"/>
  <c r="H750" i="11"/>
  <c r="H773" i="11" s="1"/>
  <c r="H752" i="11"/>
  <c r="H775" i="11" s="1"/>
  <c r="E749" i="11"/>
  <c r="E772" i="11" s="1"/>
  <c r="G761" i="11"/>
  <c r="G784" i="11" s="1"/>
  <c r="U766" i="11"/>
  <c r="U789" i="11" s="1"/>
  <c r="L749" i="11"/>
  <c r="L772" i="11" s="1"/>
  <c r="G760" i="11"/>
  <c r="G783" i="11" s="1"/>
  <c r="R765" i="11"/>
  <c r="R788" i="11" s="1"/>
  <c r="B761" i="11"/>
  <c r="B784" i="11" s="1"/>
  <c r="J765" i="11"/>
  <c r="J788" i="11" s="1"/>
  <c r="G762" i="11"/>
  <c r="G785" i="11" s="1"/>
  <c r="S753" i="11"/>
  <c r="S776" i="11" s="1"/>
  <c r="E756" i="11"/>
  <c r="E779" i="11" s="1"/>
  <c r="H760" i="11"/>
  <c r="H783" i="11" s="1"/>
  <c r="T766" i="11"/>
  <c r="T789" i="11" s="1"/>
  <c r="S764" i="11"/>
  <c r="S787" i="11" s="1"/>
  <c r="L756" i="11"/>
  <c r="L779" i="11" s="1"/>
  <c r="N748" i="11"/>
  <c r="N771" i="11" s="1"/>
  <c r="P752" i="11"/>
  <c r="P775" i="11" s="1"/>
  <c r="F759" i="11"/>
  <c r="F782" i="11" s="1"/>
  <c r="J752" i="11"/>
  <c r="J775" i="11" s="1"/>
  <c r="T764" i="11"/>
  <c r="T787" i="11" s="1"/>
  <c r="K754" i="11"/>
  <c r="K777" i="11" s="1"/>
  <c r="B748" i="11"/>
  <c r="B771" i="11" s="1"/>
  <c r="AF452" i="11"/>
  <c r="AE452" i="11" s="1"/>
  <c r="L755" i="11"/>
  <c r="L778" i="11" s="1"/>
  <c r="O767" i="11"/>
  <c r="O790" i="11" s="1"/>
  <c r="J753" i="11"/>
  <c r="J776" i="11" s="1"/>
  <c r="L751" i="11"/>
  <c r="L774" i="11" s="1"/>
  <c r="P762" i="11"/>
  <c r="P785" i="11" s="1"/>
  <c r="I764" i="11"/>
  <c r="I787" i="11" s="1"/>
  <c r="Q753" i="11"/>
  <c r="Q776" i="11" s="1"/>
  <c r="J750" i="11"/>
  <c r="J773" i="11" s="1"/>
  <c r="AF450" i="11"/>
  <c r="AE450" i="11" s="1"/>
  <c r="D760" i="11"/>
  <c r="D783" i="11" s="1"/>
  <c r="C757" i="11"/>
  <c r="C780" i="11" s="1"/>
  <c r="H504" i="11"/>
  <c r="F760" i="11"/>
  <c r="F783" i="11" s="1"/>
  <c r="O757" i="11"/>
  <c r="O780" i="11" s="1"/>
  <c r="AD452" i="11"/>
  <c r="N753" i="11"/>
  <c r="N776" i="11" s="1"/>
  <c r="N750" i="11"/>
  <c r="N773" i="11" s="1"/>
  <c r="K756" i="11"/>
  <c r="K779" i="11" s="1"/>
  <c r="U756" i="11"/>
  <c r="U779" i="11" s="1"/>
  <c r="S766" i="11"/>
  <c r="S789" i="11" s="1"/>
  <c r="D762" i="11"/>
  <c r="D785" i="11" s="1"/>
  <c r="M763" i="11"/>
  <c r="M786" i="11" s="1"/>
  <c r="H766" i="11"/>
  <c r="H789" i="11" s="1"/>
  <c r="T750" i="11"/>
  <c r="T773" i="11" s="1"/>
  <c r="Q756" i="11"/>
  <c r="Q779" i="11" s="1"/>
  <c r="K757" i="11"/>
  <c r="K780" i="11" s="1"/>
  <c r="K755" i="11"/>
  <c r="K778" i="11" s="1"/>
  <c r="J766" i="11"/>
  <c r="J789" i="11" s="1"/>
  <c r="U754" i="11"/>
  <c r="U777" i="11" s="1"/>
  <c r="P753" i="11"/>
  <c r="P776" i="11" s="1"/>
  <c r="D752" i="11"/>
  <c r="D775" i="11" s="1"/>
  <c r="O753" i="11"/>
  <c r="O776" i="11" s="1"/>
  <c r="S758" i="11"/>
  <c r="S781" i="11" s="1"/>
  <c r="O751" i="11"/>
  <c r="O774" i="11" s="1"/>
  <c r="E767" i="11"/>
  <c r="E790" i="11" s="1"/>
  <c r="S755" i="11"/>
  <c r="S778" i="11" s="1"/>
  <c r="Q750" i="11"/>
  <c r="Q773" i="11" s="1"/>
  <c r="R761" i="11"/>
  <c r="R784" i="11" s="1"/>
  <c r="B754" i="11"/>
  <c r="B777" i="11" s="1"/>
  <c r="U755" i="11"/>
  <c r="U778" i="11" s="1"/>
  <c r="D749" i="11"/>
  <c r="D772" i="11" s="1"/>
  <c r="C750" i="11"/>
  <c r="C773" i="11" s="1"/>
  <c r="U752" i="11"/>
  <c r="U775" i="11" s="1"/>
  <c r="R753" i="11"/>
  <c r="R776" i="11" s="1"/>
  <c r="O759" i="11"/>
  <c r="O782" i="11" s="1"/>
  <c r="G767" i="11"/>
  <c r="G790" i="11" s="1"/>
  <c r="J748" i="11"/>
  <c r="J771" i="11" s="1"/>
  <c r="E762" i="11"/>
  <c r="E785" i="11" s="1"/>
  <c r="L752" i="11"/>
  <c r="L775" i="11" s="1"/>
  <c r="U758" i="11"/>
  <c r="U781" i="11" s="1"/>
  <c r="G750" i="11"/>
  <c r="G773" i="11" s="1"/>
  <c r="L763" i="11"/>
  <c r="L786" i="11" s="1"/>
  <c r="H748" i="11"/>
  <c r="H771" i="11" s="1"/>
  <c r="C759" i="11"/>
  <c r="C782" i="11" s="1"/>
  <c r="U759" i="11"/>
  <c r="U782" i="11" s="1"/>
  <c r="F755" i="11"/>
  <c r="F778" i="11" s="1"/>
  <c r="I759" i="11"/>
  <c r="I782" i="11" s="1"/>
  <c r="U760" i="11"/>
  <c r="U783" i="11" s="1"/>
  <c r="R748" i="11"/>
  <c r="R771" i="11" s="1"/>
  <c r="F757" i="11"/>
  <c r="F780" i="11" s="1"/>
  <c r="Q757" i="11"/>
  <c r="Q780" i="11" s="1"/>
  <c r="O758" i="11"/>
  <c r="O781" i="11" s="1"/>
  <c r="U753" i="11"/>
  <c r="U776" i="11" s="1"/>
  <c r="H506" i="11"/>
  <c r="U751" i="11"/>
  <c r="U774" i="11" s="1"/>
  <c r="B756" i="11"/>
  <c r="B779" i="11" s="1"/>
  <c r="Q749" i="11"/>
  <c r="Q772" i="11" s="1"/>
  <c r="M757" i="11"/>
  <c r="M780" i="11" s="1"/>
  <c r="D755" i="11"/>
  <c r="D778" i="11" s="1"/>
  <c r="B767" i="11"/>
  <c r="B790" i="11" s="1"/>
  <c r="J763" i="11"/>
  <c r="J786" i="11" s="1"/>
  <c r="C749" i="11"/>
  <c r="C772" i="11" s="1"/>
  <c r="S749" i="11"/>
  <c r="S772" i="11" s="1"/>
  <c r="P749" i="11"/>
  <c r="P772" i="11" s="1"/>
  <c r="R760" i="11"/>
  <c r="R783" i="11" s="1"/>
  <c r="U761" i="11"/>
  <c r="U784" i="11" s="1"/>
  <c r="I756" i="11"/>
  <c r="I779" i="11" s="1"/>
  <c r="S763" i="11"/>
  <c r="S786" i="11" s="1"/>
  <c r="R759" i="11"/>
  <c r="R782" i="11" s="1"/>
  <c r="E761" i="11"/>
  <c r="E784" i="11" s="1"/>
  <c r="E764" i="11"/>
  <c r="E787" i="11" s="1"/>
  <c r="C760" i="11"/>
  <c r="C783" i="11" s="1"/>
  <c r="O766" i="11"/>
  <c r="O789" i="11" s="1"/>
  <c r="E750" i="11"/>
  <c r="E773" i="11" s="1"/>
  <c r="P755" i="11"/>
  <c r="P778" i="11" s="1"/>
  <c r="K763" i="11"/>
  <c r="K786" i="11" s="1"/>
  <c r="AI467" i="11"/>
  <c r="AJ467" i="11"/>
  <c r="H764" i="11"/>
  <c r="H787" i="11" s="1"/>
  <c r="I761" i="11"/>
  <c r="I784" i="11" s="1"/>
  <c r="K765" i="11"/>
  <c r="K788" i="11" s="1"/>
  <c r="Q767" i="11"/>
  <c r="Q790" i="11" s="1"/>
  <c r="H767" i="11"/>
  <c r="H790" i="11" s="1"/>
  <c r="G755" i="11"/>
  <c r="G778" i="11" s="1"/>
  <c r="S756" i="11"/>
  <c r="S779" i="11" s="1"/>
  <c r="P759" i="11"/>
  <c r="P782" i="11" s="1"/>
  <c r="P756" i="11"/>
  <c r="P779" i="11" s="1"/>
  <c r="G763" i="11"/>
  <c r="G786" i="11" s="1"/>
  <c r="N762" i="11"/>
  <c r="N785" i="11" s="1"/>
  <c r="B758" i="11"/>
  <c r="B781" i="11" s="1"/>
  <c r="O761" i="11"/>
  <c r="O784" i="11" s="1"/>
  <c r="D763" i="11"/>
  <c r="D786" i="11" s="1"/>
  <c r="L765" i="11"/>
  <c r="L788" i="11" s="1"/>
  <c r="M750" i="11"/>
  <c r="M773" i="11" s="1"/>
  <c r="D751" i="11"/>
  <c r="D774" i="11" s="1"/>
  <c r="N759" i="11"/>
  <c r="N782" i="11" s="1"/>
  <c r="D756" i="11"/>
  <c r="D779" i="11" s="1"/>
  <c r="B763" i="11"/>
  <c r="B786" i="11" s="1"/>
  <c r="U764" i="11"/>
  <c r="U787" i="11" s="1"/>
  <c r="G764" i="11"/>
  <c r="G787" i="11" s="1"/>
  <c r="K762" i="11"/>
  <c r="K785" i="11" s="1"/>
  <c r="R757" i="11"/>
  <c r="R780" i="11" s="1"/>
  <c r="N766" i="11"/>
  <c r="N789" i="11" s="1"/>
  <c r="F764" i="11"/>
  <c r="F787" i="11" s="1"/>
  <c r="C753" i="11"/>
  <c r="C776" i="11" s="1"/>
  <c r="T765" i="11"/>
  <c r="T788" i="11" s="1"/>
  <c r="S748" i="11"/>
  <c r="S771" i="11" s="1"/>
  <c r="Q766" i="11"/>
  <c r="Q789" i="11" s="1"/>
  <c r="P754" i="11"/>
  <c r="P777" i="11" s="1"/>
  <c r="T755" i="11"/>
  <c r="T778" i="11" s="1"/>
  <c r="M755" i="11"/>
  <c r="M778" i="11" s="1"/>
  <c r="L762" i="11"/>
  <c r="L785" i="11" s="1"/>
  <c r="E751" i="11"/>
  <c r="E774" i="11" s="1"/>
  <c r="P760" i="11"/>
  <c r="P783" i="11" s="1"/>
  <c r="P751" i="11"/>
  <c r="P774" i="11" s="1"/>
  <c r="L759" i="11"/>
  <c r="L782" i="11" s="1"/>
  <c r="N767" i="11"/>
  <c r="N790" i="11" s="1"/>
  <c r="N752" i="11"/>
  <c r="N775" i="11" s="1"/>
  <c r="R752" i="11"/>
  <c r="R775" i="11" s="1"/>
  <c r="M756" i="11"/>
  <c r="M779" i="11" s="1"/>
  <c r="H751" i="11"/>
  <c r="H774" i="11" s="1"/>
  <c r="L766" i="11"/>
  <c r="L789" i="11" s="1"/>
  <c r="P764" i="11"/>
  <c r="P787" i="11" s="1"/>
  <c r="G752" i="11"/>
  <c r="G775" i="11" s="1"/>
  <c r="T759" i="11"/>
  <c r="T782" i="11" s="1"/>
  <c r="S765" i="11"/>
  <c r="S788" i="11" s="1"/>
  <c r="N751" i="11"/>
  <c r="N774" i="11" s="1"/>
  <c r="P763" i="11"/>
  <c r="P786" i="11" s="1"/>
  <c r="T748" i="11"/>
  <c r="T771" i="11" s="1"/>
  <c r="B757" i="11"/>
  <c r="B780" i="11" s="1"/>
  <c r="F754" i="11"/>
  <c r="F777" i="11" s="1"/>
  <c r="I749" i="11"/>
  <c r="I772" i="11" s="1"/>
  <c r="U750" i="11"/>
  <c r="U773" i="11" s="1"/>
  <c r="J751" i="11"/>
  <c r="J774" i="11" s="1"/>
  <c r="M748" i="11"/>
  <c r="M771" i="11" s="1"/>
  <c r="F762" i="11"/>
  <c r="F785" i="11" s="1"/>
  <c r="O752" i="11"/>
  <c r="O775" i="11" s="1"/>
  <c r="F761" i="11"/>
  <c r="F784" i="11" s="1"/>
  <c r="M753" i="11"/>
  <c r="M776" i="11" s="1"/>
  <c r="F758" i="11"/>
  <c r="F781" i="11" s="1"/>
  <c r="F751" i="11"/>
  <c r="F774" i="11" s="1"/>
  <c r="J761" i="11"/>
  <c r="J784" i="11" s="1"/>
  <c r="R751" i="11"/>
  <c r="R774" i="11" s="1"/>
  <c r="G757" i="11"/>
  <c r="G780" i="11" s="1"/>
  <c r="T761" i="11"/>
  <c r="T784" i="11" s="1"/>
  <c r="I754" i="11"/>
  <c r="I777" i="11" s="1"/>
  <c r="I752" i="11"/>
  <c r="I775" i="11" s="1"/>
  <c r="K748" i="11"/>
  <c r="K771" i="11" s="1"/>
  <c r="O760" i="11"/>
  <c r="O783" i="11" s="1"/>
  <c r="O748" i="11"/>
  <c r="O771" i="11" s="1"/>
  <c r="T767" i="11"/>
  <c r="T790" i="11" s="1"/>
  <c r="M762" i="11"/>
  <c r="M785" i="11" s="1"/>
  <c r="K760" i="11"/>
  <c r="K783" i="11" s="1"/>
  <c r="T752" i="11"/>
  <c r="T775" i="11" s="1"/>
  <c r="N756" i="11"/>
  <c r="N779" i="11" s="1"/>
  <c r="J760" i="11"/>
  <c r="J783" i="11" s="1"/>
  <c r="H763" i="11"/>
  <c r="H786" i="11" s="1"/>
  <c r="F765" i="11"/>
  <c r="F788" i="11" s="1"/>
  <c r="M751" i="11"/>
  <c r="M774" i="11" s="1"/>
  <c r="K752" i="11"/>
  <c r="K775" i="11" s="1"/>
  <c r="K766" i="11"/>
  <c r="K789" i="11" s="1"/>
  <c r="F748" i="11"/>
  <c r="F771" i="11" s="1"/>
  <c r="J767" i="11"/>
  <c r="J790" i="11" s="1"/>
  <c r="C751" i="11"/>
  <c r="C774" i="11" s="1"/>
  <c r="D759" i="11"/>
  <c r="D782" i="11" s="1"/>
  <c r="L767" i="11"/>
  <c r="L790" i="11" s="1"/>
  <c r="S750" i="11"/>
  <c r="S773" i="11" s="1"/>
  <c r="H765" i="11"/>
  <c r="H788" i="11" s="1"/>
  <c r="U748" i="11"/>
  <c r="U771" i="11" s="1"/>
  <c r="Q759" i="11"/>
  <c r="Q782" i="11" s="1"/>
  <c r="F750" i="11"/>
  <c r="F773" i="11" s="1"/>
  <c r="E760" i="11"/>
  <c r="E783" i="11" s="1"/>
  <c r="S751" i="11"/>
  <c r="S774" i="11" s="1"/>
  <c r="T762" i="11"/>
  <c r="T785" i="11" s="1"/>
  <c r="H761" i="11"/>
  <c r="H784" i="11" s="1"/>
  <c r="Q760" i="11"/>
  <c r="Q783" i="11" s="1"/>
  <c r="O754" i="11"/>
  <c r="O777" i="11" s="1"/>
  <c r="Q764" i="11"/>
  <c r="Q787" i="11" s="1"/>
  <c r="H753" i="11"/>
  <c r="H776" i="11" s="1"/>
  <c r="G753" i="11"/>
  <c r="G776" i="11" s="1"/>
  <c r="P765" i="11"/>
  <c r="P788" i="11" s="1"/>
  <c r="M752" i="11"/>
  <c r="M775" i="11" s="1"/>
  <c r="S767" i="11"/>
  <c r="S790" i="11" s="1"/>
  <c r="N761" i="11"/>
  <c r="N784" i="11" s="1"/>
  <c r="C765" i="11"/>
  <c r="C788" i="11" s="1"/>
  <c r="C763" i="11"/>
  <c r="C786" i="11" s="1"/>
  <c r="K767" i="11"/>
  <c r="K790" i="11" s="1"/>
  <c r="J756" i="11"/>
  <c r="J779" i="11" s="1"/>
  <c r="E754" i="11"/>
  <c r="E777" i="11" s="1"/>
  <c r="B765" i="11"/>
  <c r="B788" i="11" s="1"/>
  <c r="Q762" i="11"/>
  <c r="Q785" i="11" s="1"/>
  <c r="G765" i="11"/>
  <c r="G788" i="11" s="1"/>
  <c r="L764" i="11"/>
  <c r="L787" i="11" s="1"/>
  <c r="Q754" i="11"/>
  <c r="Q777" i="11" s="1"/>
  <c r="B751" i="11"/>
  <c r="B774" i="11" s="1"/>
  <c r="I753" i="11"/>
  <c r="I776" i="11" s="1"/>
  <c r="S760" i="11"/>
  <c r="S783" i="11" s="1"/>
  <c r="B752" i="11"/>
  <c r="B775" i="11" s="1"/>
  <c r="P766" i="11"/>
  <c r="P789" i="11" s="1"/>
  <c r="O749" i="11"/>
  <c r="O772" i="11" s="1"/>
  <c r="G754" i="11"/>
  <c r="G777" i="11" s="1"/>
  <c r="K759" i="11"/>
  <c r="K782" i="11" s="1"/>
  <c r="F766" i="11"/>
  <c r="F789" i="11" s="1"/>
  <c r="I760" i="11"/>
  <c r="I783" i="11" s="1"/>
  <c r="S752" i="11"/>
  <c r="S775" i="11" s="1"/>
  <c r="C755" i="11"/>
  <c r="C778" i="11" s="1"/>
  <c r="M749" i="11"/>
  <c r="M772" i="11" s="1"/>
  <c r="R767" i="11"/>
  <c r="R790" i="11" s="1"/>
  <c r="M754" i="11"/>
  <c r="M777" i="11" s="1"/>
  <c r="D754" i="11"/>
  <c r="D777" i="11" s="1"/>
  <c r="L758" i="11"/>
  <c r="L781" i="11" s="1"/>
  <c r="C758" i="11"/>
  <c r="C781" i="11" s="1"/>
  <c r="R754" i="11"/>
  <c r="R777" i="11" s="1"/>
  <c r="R766" i="11"/>
  <c r="R789" i="11" s="1"/>
  <c r="T754" i="11"/>
  <c r="T777" i="11" s="1"/>
  <c r="D767" i="11"/>
  <c r="D790" i="11" s="1"/>
  <c r="P761" i="11"/>
  <c r="P784" i="11" s="1"/>
  <c r="T751" i="11"/>
  <c r="T774" i="11" s="1"/>
  <c r="P748" i="11"/>
  <c r="P771" i="11" s="1"/>
  <c r="B753" i="11"/>
  <c r="B776" i="11" s="1"/>
  <c r="T760" i="11"/>
  <c r="T783" i="11" s="1"/>
  <c r="D764" i="11"/>
  <c r="D787" i="11" s="1"/>
  <c r="F756" i="11"/>
  <c r="F779" i="11" s="1"/>
  <c r="C761" i="11"/>
  <c r="C784" i="11" s="1"/>
  <c r="E759" i="11"/>
  <c r="E782" i="11" s="1"/>
  <c r="F752" i="11"/>
  <c r="F775" i="11" s="1"/>
  <c r="H759" i="11"/>
  <c r="H782" i="11" s="1"/>
  <c r="E755" i="11"/>
  <c r="E778" i="11" s="1"/>
  <c r="O763" i="11"/>
  <c r="O786" i="11" s="1"/>
  <c r="N760" i="11"/>
  <c r="N783" i="11" s="1"/>
  <c r="U765" i="11"/>
  <c r="U788" i="11" s="1"/>
  <c r="H755" i="11"/>
  <c r="H778" i="11" s="1"/>
  <c r="Q758" i="11"/>
  <c r="Q781" i="11" s="1"/>
  <c r="S759" i="11"/>
  <c r="S782" i="11" s="1"/>
  <c r="P767" i="11"/>
  <c r="P790" i="11" s="1"/>
  <c r="B749" i="11"/>
  <c r="B772" i="11" s="1"/>
  <c r="L750" i="11"/>
  <c r="L773" i="11" s="1"/>
  <c r="B762" i="11"/>
  <c r="B785" i="11" s="1"/>
  <c r="I767" i="11"/>
  <c r="I790" i="11" s="1"/>
  <c r="C756" i="11"/>
  <c r="C779" i="11" s="1"/>
  <c r="T753" i="11"/>
  <c r="T776" i="11" s="1"/>
  <c r="N763" i="11"/>
  <c r="N786" i="11" s="1"/>
  <c r="N757" i="11"/>
  <c r="N780" i="11" s="1"/>
  <c r="D758" i="11"/>
  <c r="D781" i="11" s="1"/>
  <c r="K764" i="11"/>
  <c r="K787" i="11" s="1"/>
  <c r="N765" i="11"/>
  <c r="N788" i="11" s="1"/>
  <c r="N754" i="11"/>
  <c r="N777" i="11" s="1"/>
  <c r="H762" i="11"/>
  <c r="H785" i="11" s="1"/>
  <c r="M764" i="11"/>
  <c r="M787" i="11" s="1"/>
  <c r="R764" i="11"/>
  <c r="R787" i="11" s="1"/>
  <c r="I757" i="11"/>
  <c r="I780" i="11" s="1"/>
  <c r="C767" i="11"/>
  <c r="C790" i="11" s="1"/>
  <c r="G758" i="11"/>
  <c r="G781" i="11" s="1"/>
  <c r="L753" i="11"/>
  <c r="L776" i="11" s="1"/>
  <c r="R755" i="11"/>
  <c r="R778" i="11" s="1"/>
  <c r="N764" i="11"/>
  <c r="N787" i="11" s="1"/>
  <c r="K750" i="11"/>
  <c r="K773" i="11" s="1"/>
  <c r="P757" i="11"/>
  <c r="P780" i="11" s="1"/>
  <c r="J749" i="11"/>
  <c r="J772" i="11" s="1"/>
  <c r="O765" i="11"/>
  <c r="O788" i="11" s="1"/>
  <c r="D757" i="11"/>
  <c r="D780" i="11" s="1"/>
  <c r="O762" i="11"/>
  <c r="O785" i="11" s="1"/>
  <c r="U763" i="11"/>
  <c r="U786" i="11" s="1"/>
  <c r="N758" i="11"/>
  <c r="N781" i="11" s="1"/>
  <c r="N749" i="11"/>
  <c r="N772" i="11" s="1"/>
  <c r="R749" i="11"/>
  <c r="R772" i="11" s="1"/>
  <c r="D765" i="11"/>
  <c r="D788" i="11" s="1"/>
  <c r="C754" i="11"/>
  <c r="C777" i="11" s="1"/>
  <c r="D761" i="11"/>
  <c r="D784" i="11" s="1"/>
  <c r="C764" i="11"/>
  <c r="C787" i="11" s="1"/>
  <c r="T757" i="11"/>
  <c r="T780" i="11" s="1"/>
  <c r="E748" i="11"/>
  <c r="E771" i="11" s="1"/>
  <c r="D766" i="11"/>
  <c r="D789" i="11" s="1"/>
  <c r="K761" i="11"/>
  <c r="K784" i="11" s="1"/>
  <c r="Q761" i="11"/>
  <c r="Q784" i="11" s="1"/>
  <c r="AE449" i="11"/>
  <c r="G690" i="11" l="1"/>
  <c r="M32" i="3" s="1"/>
  <c r="Q688" i="11"/>
  <c r="AG30" i="3" s="1"/>
  <c r="AG29" i="3"/>
  <c r="Q690" i="11"/>
  <c r="AG32" i="3" s="1"/>
  <c r="AG31" i="3"/>
  <c r="K508" i="11"/>
  <c r="I507" i="11"/>
  <c r="K507" i="11"/>
  <c r="I508" i="11"/>
  <c r="I510" i="11"/>
  <c r="K509" i="11"/>
  <c r="I511" i="11"/>
  <c r="I506" i="11"/>
  <c r="I512" i="11"/>
  <c r="I504" i="11"/>
  <c r="I509" i="11"/>
  <c r="AA31" i="3"/>
  <c r="AE460" i="11"/>
  <c r="J513" i="11" s="1"/>
  <c r="K513" i="11"/>
  <c r="Y31" i="3"/>
  <c r="AE459" i="11"/>
  <c r="M687" i="11" s="1"/>
  <c r="K512" i="11"/>
  <c r="J690" i="11"/>
  <c r="S32" i="3" s="1"/>
  <c r="L690" i="11"/>
  <c r="W32" i="3" s="1"/>
  <c r="W31" i="3"/>
  <c r="AE458" i="11"/>
  <c r="J509" i="11" s="1"/>
  <c r="K511" i="11"/>
  <c r="K690" i="11"/>
  <c r="U32" i="3" s="1"/>
  <c r="U31" i="3"/>
  <c r="AE457" i="11"/>
  <c r="K510" i="11"/>
  <c r="K31" i="3"/>
  <c r="K503" i="11"/>
  <c r="I690" i="11"/>
  <c r="Q32" i="3" s="1"/>
  <c r="Q31" i="3"/>
  <c r="I501" i="11"/>
  <c r="I502" i="11"/>
  <c r="T690" i="11"/>
  <c r="AM32" i="3" s="1"/>
  <c r="AM31" i="3"/>
  <c r="I503" i="11"/>
  <c r="K502" i="11"/>
  <c r="I505" i="11"/>
  <c r="K505" i="11"/>
  <c r="I31" i="3"/>
  <c r="AE451" i="11"/>
  <c r="P687" i="11" s="1"/>
  <c r="AE448" i="11"/>
  <c r="D23" i="11"/>
  <c r="D24" i="11" s="1"/>
  <c r="D25" i="11" s="1"/>
  <c r="C44" i="3" s="1"/>
  <c r="B44" i="3"/>
  <c r="G31" i="3"/>
  <c r="E31" i="3"/>
  <c r="H687" i="11"/>
  <c r="H688" i="11" s="1"/>
  <c r="O30" i="3" s="1"/>
  <c r="C37" i="3"/>
  <c r="B690" i="11"/>
  <c r="C32" i="3" s="1"/>
  <c r="C31" i="3"/>
  <c r="AE447" i="11"/>
  <c r="J687" i="11" s="1"/>
  <c r="K501" i="11"/>
  <c r="K504" i="11"/>
  <c r="AI468" i="11"/>
  <c r="AI469" i="11" s="1"/>
  <c r="AI471" i="11" s="1"/>
  <c r="K506" i="11"/>
  <c r="P688" i="11" l="1"/>
  <c r="AE30" i="3" s="1"/>
  <c r="AE29" i="3"/>
  <c r="J506" i="11"/>
  <c r="E687" i="11"/>
  <c r="I29" i="3" s="1"/>
  <c r="J507" i="11"/>
  <c r="J508" i="11"/>
  <c r="D687" i="11"/>
  <c r="G29" i="3" s="1"/>
  <c r="J511" i="11"/>
  <c r="J510" i="11"/>
  <c r="L687" i="11"/>
  <c r="L688" i="11" s="1"/>
  <c r="W30" i="3" s="1"/>
  <c r="J512" i="11"/>
  <c r="N687" i="11"/>
  <c r="J504" i="11"/>
  <c r="J688" i="11"/>
  <c r="S30" i="3" s="1"/>
  <c r="S29" i="3"/>
  <c r="T687" i="11"/>
  <c r="S687" i="11"/>
  <c r="S688" i="11" s="1"/>
  <c r="C687" i="11"/>
  <c r="C688" i="11" s="1"/>
  <c r="E30" i="3" s="1"/>
  <c r="K687" i="11"/>
  <c r="B687" i="11"/>
  <c r="B688" i="11" s="1"/>
  <c r="C30" i="3" s="1"/>
  <c r="I687" i="11"/>
  <c r="G687" i="11"/>
  <c r="M29" i="3" s="1"/>
  <c r="F687" i="11"/>
  <c r="F688" i="11" s="1"/>
  <c r="K30" i="3" s="1"/>
  <c r="J503" i="11"/>
  <c r="J505" i="11"/>
  <c r="O29" i="3"/>
  <c r="J502" i="11"/>
  <c r="AI470" i="11"/>
  <c r="AI476" i="11" s="1"/>
  <c r="AK475" i="11"/>
  <c r="AK477" i="11" s="1"/>
  <c r="AK478" i="11" s="1"/>
  <c r="AK479" i="11" s="1"/>
  <c r="C42" i="3" s="1"/>
  <c r="AI474" i="11"/>
  <c r="J501" i="11"/>
  <c r="Y29" i="3"/>
  <c r="M688" i="11"/>
  <c r="Y30" i="3" s="1"/>
  <c r="C29" i="3" l="1"/>
  <c r="E688" i="11"/>
  <c r="I30" i="3" s="1"/>
  <c r="D688" i="11"/>
  <c r="G30" i="3" s="1"/>
  <c r="W29" i="3"/>
  <c r="E29" i="3"/>
  <c r="N688" i="11"/>
  <c r="AA30" i="3" s="1"/>
  <c r="AA29" i="3"/>
  <c r="K688" i="11"/>
  <c r="U30" i="3" s="1"/>
  <c r="U29" i="3"/>
  <c r="I688" i="11"/>
  <c r="Q30" i="3" s="1"/>
  <c r="Q29" i="3"/>
  <c r="K29" i="3"/>
  <c r="T688" i="11"/>
  <c r="AM30" i="3" s="1"/>
  <c r="AM29" i="3"/>
  <c r="G688" i="11"/>
  <c r="M30" i="3" s="1"/>
  <c r="AI473" i="11"/>
  <c r="AI475" i="11" s="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rgb="FF000000"/>
            <rFont val="Tahoma"/>
            <family val="2"/>
          </rPr>
          <t>Type score in the units you specified on the Correlations sheet.</t>
        </r>
        <r>
          <rPr>
            <sz val="8"/>
            <color rgb="FF000000"/>
            <rFont val="Tahoma"/>
            <family val="2"/>
          </rPr>
          <t xml:space="preserve">
</t>
        </r>
      </text>
    </comment>
    <comment ref="D3" authorId="1" shapeId="0" xr:uid="{00000000-0006-0000-0200-000002000000}">
      <text>
        <r>
          <rPr>
            <b/>
            <sz val="8"/>
            <color rgb="FF000000"/>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family val="2"/>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10"/>
            <color theme="3"/>
            <rFont val="Calibri"/>
            <family val="2"/>
            <scheme val="minor"/>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rgb="FF000000"/>
            <rFont val="Tahoma"/>
            <family val="2"/>
          </rPr>
          <t>% of variance each predictor can explain by itself.</t>
        </r>
      </text>
    </comment>
    <comment ref="B30" authorId="0" shapeId="0" xr:uid="{00000000-0006-0000-0400-000004000000}">
      <text>
        <r>
          <rPr>
            <b/>
            <sz val="15"/>
            <color theme="3"/>
            <rFont val="Calibri"/>
            <family val="2"/>
            <scheme val="minor"/>
          </rPr>
          <t xml:space="preserve">After partialling out all variance associated with the other predictors in both the individual predictor and in the criterion, how much variance can the predictor explain?
</t>
        </r>
        <r>
          <rPr>
            <b/>
            <sz val="15"/>
            <color theme="3"/>
            <rFont val="Calibri"/>
            <family val="2"/>
            <scheme val="minor"/>
          </rPr>
          <t xml:space="preserve">
</t>
        </r>
        <r>
          <rPr>
            <b/>
            <sz val="15"/>
            <color theme="3"/>
            <rFont val="Calibri"/>
            <family val="2"/>
            <scheme val="minor"/>
          </rPr>
          <t>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rgb="FF000000"/>
            <rFont val="Tahoma"/>
            <family val="2"/>
          </rPr>
          <t xml:space="preserve">How much variance can the predictor explain beyond that of the other predictors? 
</t>
        </r>
        <r>
          <rPr>
            <b/>
            <sz val="8"/>
            <color rgb="FF000000"/>
            <rFont val="Tahoma"/>
            <family val="2"/>
          </rPr>
          <t xml:space="preserve">
</t>
        </r>
        <r>
          <rPr>
            <b/>
            <sz val="8"/>
            <color rgb="FF000000"/>
            <rFont val="Tahoma"/>
            <family val="2"/>
          </rPr>
          <t xml:space="preserve">Also called the </t>
        </r>
        <r>
          <rPr>
            <b/>
            <i/>
            <sz val="8"/>
            <color rgb="FF000000"/>
            <rFont val="Tahoma"/>
            <family val="2"/>
          </rPr>
          <t>uniqueness</t>
        </r>
        <r>
          <rPr>
            <b/>
            <sz val="8"/>
            <color rgb="FF000000"/>
            <rFont val="Tahoma"/>
            <family val="2"/>
          </rPr>
          <t xml:space="preserve">.
</t>
        </r>
        <r>
          <rPr>
            <b/>
            <sz val="8"/>
            <color rgb="FF000000"/>
            <rFont val="Tahoma"/>
            <family val="2"/>
          </rPr>
          <t xml:space="preserve">
</t>
        </r>
        <r>
          <rPr>
            <b/>
            <sz val="8"/>
            <color rgb="FF000000"/>
            <rFont val="Tahoma"/>
            <family val="2"/>
          </rPr>
          <t>When you add an additional predictor, check to see if all predictors still have uniqenesses that are substantially above 0. Uniquenesses &gt;.01 are highlighted in red).</t>
        </r>
      </text>
    </comment>
    <comment ref="B33" authorId="0" shapeId="0" xr:uid="{00000000-0006-0000-0400-000006000000}">
      <text>
        <r>
          <rPr>
            <b/>
            <sz val="8"/>
            <color rgb="FF000000"/>
            <rFont val="Tahoma"/>
            <family val="2"/>
          </rPr>
          <t>Values &lt; .10 make the interpretation of regression coefficients a problem but do not interfere with the Multiple R.</t>
        </r>
      </text>
    </comment>
    <comment ref="B38" authorId="0" shapeId="0" xr:uid="{00000000-0006-0000-0400-000007000000}">
      <text>
        <r>
          <rPr>
            <b/>
            <sz val="8"/>
            <color rgb="FF000000"/>
            <rFont val="Tahoma"/>
            <family val="2"/>
          </rPr>
          <t>How much variance does the overall model explain in the criterion?</t>
        </r>
      </text>
    </comment>
    <comment ref="B41" authorId="0" shapeId="0" xr:uid="{00000000-0006-0000-0400-000008000000}">
      <text>
        <r>
          <rPr>
            <b/>
            <sz val="8"/>
            <color rgb="FF000000"/>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rgb="FF000000"/>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<sst xmlns="http://schemas.openxmlformats.org/spreadsheetml/2006/main" count="913" uniqueCount="528">
  <si>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</si>
  <si>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</si>
  <si>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</si>
  <si>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</si>
  <si>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</si>
  <si>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</si>
  <si>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</si>
  <si>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</si>
  <si>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</si>
  <si>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</si>
  <si>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</si>
  <si>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</si>
  <si>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</si>
  <si>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</si>
  <si>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</si>
  <si>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</si>
  <si>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</si>
  <si>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</si>
  <si>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</si>
  <si>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</si>
  <si>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</si>
  <si>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</si>
  <si>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</si>
  <si>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</si>
  <si>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</si>
  <si>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</si>
  <si>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</si>
  <si>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</si>
  <si>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</si>
  <si>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</si>
  <si>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</si>
  <si>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</si>
  <si>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</si>
  <si>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</si>
  <si>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</si>
  <si>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</si>
  <si>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</si>
  <si>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</si>
  <si>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</si>
  <si>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</si>
  <si>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</si>
  <si>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</si>
  <si>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</si>
  <si>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</si>
  <si>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</si>
  <si>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</si>
  <si>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</si>
  <si>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</si>
  <si>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</si>
  <si>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</si>
  <si>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</si>
  <si>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</si>
  <si>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</si>
  <si>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</si>
  <si>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</si>
  <si>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</si>
  <si>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</si>
  <si>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</si>
  <si>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</si>
  <si>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</si>
  <si>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</si>
  <si>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</si>
  <si>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</si>
  <si>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</si>
  <si>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</si>
  <si>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</si>
  <si>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</si>
  <si>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</si>
  <si>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</si>
  <si>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</si>
  <si>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</si>
  <si>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</si>
  <si>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</si>
  <si>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</si>
  <si>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</si>
  <si>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</si>
  <si>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</si>
  <si>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</si>
  <si>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</si>
  <si>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</si>
  <si>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</si>
  <si>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</si>
  <si>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</si>
  <si>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</si>
  <si>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</si>
  <si>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</si>
  <si>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</si>
  <si>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</si>
  <si>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</si>
  <si>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</si>
  <si>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</si>
  <si>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</si>
  <si>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</si>
  <si>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</si>
  <si>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</si>
  <si>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</si>
  <si>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</si>
  <si>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</si>
  <si>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</si>
  <si>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</si>
  <si>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</si>
  <si>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</si>
  <si>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</si>
  <si>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</si>
  <si>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</si>
  <si>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</si>
  <si>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</si>
  <si>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</si>
  <si>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</si>
  <si>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</si>
  <si>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</si>
  <si>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</si>
  <si>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</si>
  <si>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</si>
  <si>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</si>
  <si>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</si>
  <si>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</si>
  <si>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</si>
  <si>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</si>
  <si>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</si>
  <si>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</si>
  <si>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</si>
  <si>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</si>
  <si>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</si>
  <si>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</si>
  <si>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</si>
  <si>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</si>
  <si>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</si>
  <si>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</si>
  <si>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</si>
  <si>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</si>
  <si>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</si>
  <si>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</si>
  <si>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</si>
  <si>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</si>
  <si>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</si>
  <si>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</si>
  <si>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</si>
  <si>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</si>
  <si>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</si>
  <si>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</si>
  <si>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</si>
  <si>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</si>
  <si>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</si>
  <si>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</si>
  <si>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</si>
  <si>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</si>
  <si>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</si>
  <si>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</si>
  <si>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</si>
  <si>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</si>
  <si>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</si>
  <si>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</si>
  <si>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</si>
  <si>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</si>
  <si>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</si>
  <si>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</si>
  <si>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</si>
  <si>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</si>
  <si>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</si>
  <si>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</si>
  <si>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</si>
  <si>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</si>
  <si>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</si>
  <si>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</si>
  <si>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</si>
  <si>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</si>
  <si>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</si>
  <si>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</si>
  <si>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</si>
  <si>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</si>
  <si>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</si>
  <si>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</si>
  <si>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</si>
  <si>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</si>
  <si>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</si>
  <si>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</si>
  <si>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</si>
  <si>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</si>
  <si>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</si>
  <si>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</si>
  <si>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</si>
  <si>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</si>
  <si>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</si>
  <si>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</si>
  <si>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</si>
  <si>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</si>
  <si>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</si>
  <si>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</si>
  <si>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</si>
  <si>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</si>
  <si>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</si>
  <si>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</si>
  <si>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</si>
  <si>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</si>
  <si>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</si>
  <si>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</si>
  <si>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</si>
  <si>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</si>
  <si>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</si>
  <si>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</si>
  <si>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</si>
  <si>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</si>
  <si>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</si>
  <si>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</si>
  <si>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</si>
  <si>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</si>
  <si>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</si>
  <si>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</si>
  <si>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</si>
  <si>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</si>
  <si>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</si>
  <si>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</si>
  <si>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</si>
  <si>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</si>
  <si>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</si>
  <si>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</si>
  <si>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</si>
  <si>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</si>
  <si>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</si>
  <si>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</si>
  <si>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</si>
  <si>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</si>
  <si>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</si>
  <si>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</si>
  <si>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</si>
  <si>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</si>
  <si>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</si>
  <si>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</si>
  <si>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</si>
  <si>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</si>
  <si>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</si>
  <si>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</si>
  <si>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</si>
  <si>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</si>
  <si>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</si>
  <si>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</si>
  <si>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</si>
  <si>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</si>
  <si>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</si>
  <si>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</si>
  <si>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</si>
  <si>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</si>
  <si>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</si>
  <si>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</si>
  <si>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</si>
  <si>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</si>
  <si>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</si>
  <si>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</si>
  <si>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</si>
  <si>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</si>
  <si>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</si>
  <si>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</si>
  <si>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</si>
  <si>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</si>
  <si>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</si>
  <si>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</si>
  <si>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</si>
  <si>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</si>
  <si>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</si>
  <si>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</si>
  <si>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</si>
  <si>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</si>
  <si>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</si>
  <si>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</si>
  <si>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</si>
  <si>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</si>
  <si>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</si>
  <si>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</si>
  <si>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</si>
  <si>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</si>
  <si>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</si>
  <si>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</si>
  <si>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</si>
  <si>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</si>
  <si>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</si>
  <si>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</si>
  <si>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family val="2"/>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</si>
  <si>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</si>
  <si>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</si>
  <si>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</si>
  <si>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</si>
  <si>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</si>
  <si>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</si>
  <si>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</si>
  <si>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</si>
  <si>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</si>
  <si>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</si>
  <si>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</si>
  <si>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</si>
  <si>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</si>
  <si>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</si>
  <si>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</si>
  <si>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</si>
  <si>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</si>
  <si>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</si>
  <si>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</si>
  <si>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</si>
  <si>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</si>
  <si>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</si>
  <si>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</si>
  <si>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</si>
  <si>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</si>
  <si>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</si>
  <si>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</si>
  <si>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</si>
  <si>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</si>
  <si>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</si>
  <si>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</si>
  <si>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</si>
  <si>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</si>
  <si>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</si>
  <si>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</si>
  <si>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</si>
  <si>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</si>
  <si>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</si>
  <si>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</si>
  <si>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</si>
  <si>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</si>
  <si>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</si>
  <si>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</si>
  <si>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</si>
  <si>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</si>
  <si>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</si>
  <si>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</si>
  <si>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</si>
  <si>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</si>
  <si>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</si>
  <si>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</si>
  <si>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</si>
  <si>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</si>
  <si>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</si>
  <si>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</si>
  <si>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</si>
  <si>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</si>
  <si>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</si>
  <si>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family val="2"/>
      </rPr>
      <t>) above 0. More than .01 is the criterion I have chosen for my purposes.</t>
    </r>
  </si>
  <si>
    <t>Probability that "True" Error = 0</t>
  </si>
  <si>
    <t>Loading</t>
  </si>
  <si>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</si>
  <si>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</si>
  <si>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</si>
  <si>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</si>
  <si>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</si>
  <si>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</si>
  <si>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</si>
  <si>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</si>
  <si>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</si>
  <si>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t/>
  </si>
  <si>
    <r>
      <t>4. View Statistics on the "</t>
    </r>
    <r>
      <rPr>
        <b/>
        <sz val="10"/>
        <rFont val="Arial"/>
        <family val="2"/>
      </rPr>
      <t>Composite Stats</t>
    </r>
    <r>
      <rPr>
        <sz val="10"/>
        <rFont val="Arial"/>
        <family val="2"/>
      </rPr>
      <t>" sheet.</t>
    </r>
  </si>
  <si>
    <t>Score Display</t>
  </si>
  <si>
    <t>95% CI</t>
  </si>
  <si>
    <t>Digits Forward</t>
  </si>
  <si>
    <t>Digits Backward</t>
  </si>
  <si>
    <t>Auditory Comprehension</t>
  </si>
  <si>
    <t>Naming</t>
  </si>
  <si>
    <t>Visual Discrimination</t>
  </si>
  <si>
    <t>Design Construction</t>
  </si>
  <si>
    <t>Mazes</t>
  </si>
  <si>
    <t>Word Generation</t>
  </si>
  <si>
    <t>Attention/Executive</t>
  </si>
  <si>
    <t>Trails A</t>
  </si>
  <si>
    <t>Trails B</t>
  </si>
  <si>
    <t>Similarities</t>
  </si>
  <si>
    <t>Vocabulary</t>
  </si>
  <si>
    <t>Information</t>
  </si>
  <si>
    <t>Matrix Reasoning</t>
  </si>
  <si>
    <t>Digit Span</t>
  </si>
  <si>
    <t>Arithmetic</t>
  </si>
  <si>
    <t>Block Design</t>
  </si>
  <si>
    <t>Visual Puzzles</t>
  </si>
  <si>
    <t>Symbol Search</t>
  </si>
  <si>
    <t>Coding</t>
  </si>
  <si>
    <t>NAB Categories</t>
  </si>
  <si>
    <t>NAB Judgment</t>
  </si>
  <si>
    <t>NAB Mazes</t>
  </si>
  <si>
    <t>NAB Word Generation</t>
  </si>
  <si>
    <t>TOPF</t>
  </si>
  <si>
    <t>ROCFT Copy</t>
  </si>
  <si>
    <t>ROCFT Recall</t>
  </si>
  <si>
    <t>CVLT-3 Brief Trials 1-4</t>
  </si>
  <si>
    <t>CVLT-3 Brief SDFR</t>
  </si>
  <si>
    <t>CVLT-3 Brief LDFR</t>
  </si>
  <si>
    <t>Figure Weights</t>
  </si>
  <si>
    <t>Cancellation</t>
  </si>
  <si>
    <t>Processing Speed</t>
  </si>
  <si>
    <t>Verbal/Language</t>
  </si>
  <si>
    <t>Memory</t>
  </si>
  <si>
    <t>KTEA-3 Nonsense Word Decoding</t>
  </si>
  <si>
    <t>KTEA-3 Decoding Fluency</t>
  </si>
  <si>
    <t>KTEA-3 Reading Comprehension</t>
  </si>
  <si>
    <r>
      <t xml:space="preserve">Loading (Correlation with </t>
    </r>
    <r>
      <rPr>
        <b/>
        <sz val="12"/>
        <rFont val="Calibri"/>
        <family val="2"/>
      </rPr>
      <t>Ŷ</t>
    </r>
    <r>
      <rPr>
        <b/>
        <sz val="12"/>
        <rFont val="Arial"/>
        <family val="2"/>
      </rPr>
      <t>)</t>
    </r>
  </si>
  <si>
    <r>
      <t>r</t>
    </r>
    <r>
      <rPr>
        <b/>
        <vertAlign val="superscript"/>
        <sz val="12"/>
        <rFont val="Arial"/>
        <family val="2"/>
      </rPr>
      <t>2</t>
    </r>
  </si>
  <si>
    <r>
      <t>pr</t>
    </r>
    <r>
      <rPr>
        <b/>
        <vertAlign val="superscript"/>
        <sz val="12"/>
        <rFont val="Arial"/>
        <family val="2"/>
      </rPr>
      <t>2</t>
    </r>
  </si>
  <si>
    <r>
      <t>sr</t>
    </r>
    <r>
      <rPr>
        <b/>
        <vertAlign val="superscript"/>
        <sz val="12"/>
        <rFont val="Arial"/>
        <family val="2"/>
      </rPr>
      <t>2</t>
    </r>
  </si>
  <si>
    <r>
      <t>Multiple R</t>
    </r>
    <r>
      <rPr>
        <b/>
        <vertAlign val="superscript"/>
        <sz val="12"/>
        <rFont val="Arial"/>
        <family val="2"/>
      </rPr>
      <t>2</t>
    </r>
  </si>
  <si>
    <t>Visual Perception/Construction</t>
  </si>
  <si>
    <t>Numbers &amp; Letters Speed A</t>
  </si>
  <si>
    <t>Numbers &amp; Letters Accuracy A</t>
  </si>
  <si>
    <t>Numbers &amp; Letters Efficiency A</t>
  </si>
  <si>
    <t>Numbers &amp; Letters Efficiency B</t>
  </si>
  <si>
    <t>Story Learning Delayed-Recall</t>
  </si>
  <si>
    <t>Story Learning Immediate-Recall</t>
  </si>
  <si>
    <t>Shape Learning Immediate-Recognition</t>
  </si>
  <si>
    <t>Shape Learning Delayed-Recognition</t>
  </si>
  <si>
    <t>Grooved Pegboard-Dominant</t>
  </si>
  <si>
    <t>Grooved Pegboard-Nondominant</t>
  </si>
  <si>
    <t>Letter Fluency</t>
  </si>
  <si>
    <t>Category Fluency</t>
  </si>
  <si>
    <t>Letter-Number Sequencing</t>
  </si>
  <si>
    <t>Verbal Symbolic Abilities</t>
  </si>
  <si>
    <t>Visuoperceptual/Visuospatial Judment and Problem Solving</t>
  </si>
  <si>
    <t>Sensorimotor Function</t>
  </si>
  <si>
    <t>Attention/Working Memory</t>
  </si>
  <si>
    <t>Learning and Memory</t>
  </si>
  <si>
    <t>Benton Visual Form Discrimination</t>
  </si>
  <si>
    <t>Finger Tapping</t>
  </si>
  <si>
    <t>verbal:</t>
  </si>
  <si>
    <t>Pegboard</t>
  </si>
  <si>
    <t>LNS</t>
  </si>
  <si>
    <t>TMT</t>
  </si>
  <si>
    <t>RAVLT</t>
  </si>
  <si>
    <t>Grip Strength</t>
  </si>
  <si>
    <t>Logical Memory</t>
  </si>
  <si>
    <t>Semantic Fluency</t>
  </si>
  <si>
    <t>(Matrix Reasoning)</t>
  </si>
  <si>
    <t>Symbol Span</t>
  </si>
  <si>
    <t>Stroop</t>
  </si>
  <si>
    <t>Verbal-paired assoc</t>
  </si>
  <si>
    <t>WRAT Reading</t>
  </si>
  <si>
    <t>WCST</t>
  </si>
  <si>
    <t>visual:</t>
  </si>
  <si>
    <t>WRAT Math</t>
  </si>
  <si>
    <t>Visual Reproduction</t>
  </si>
  <si>
    <t>RCFT delay</t>
  </si>
  <si>
    <t>(1) Verbal symbolic abilities (word definition such as Wechsler Adult Intelligence Scale-IV/WAIS-IV Vocabulary,</t>
  </si>
  <si>
    <t xml:space="preserve">(2) Visuoperceptual and visuospatial judgment and problem solving including tests such as </t>
  </si>
  <si>
    <t>(3) Sensorimotor function (Finger Tapping, Reitan, &amp; Wolfson, 1993; Grooved Pegboard, Heaton et al., 2004; Finger</t>
  </si>
  <si>
    <t>(4) Attention/working memory (Wechsler Adult Intelligence Scale-IV/WAIS-IV Digit Span, Arithmetic, Letter–Number</t>
  </si>
  <si>
    <t>(5) Processing speed (Trail Making Test, Reitan&amp;Wolfson, 1993;WAIS-IV Symbol Search and Coding [Digit Symbol],</t>
  </si>
  <si>
    <t>(6) Learning and memory-verbal (WMS-IV Logical Memory,Wechsler, 2009; CVLT-II, Delis et al., 2000) and learning</t>
  </si>
  <si>
    <t>Wechsler, 2008; word fluency such as Controlled Oral Word Association, Benton, Hamsher, et al., 1994; verbal</t>
  </si>
  <si>
    <t>Orientation (Benton, Sivan, et al., 1994),WAIS-IV Visual Puzzles, Block Design, Matrix Reasoning (Wechsler, 2008).</t>
  </si>
  <si>
    <t>Localization and Tactile Form Perception, Benton, Sivan, et al., 1994; these tests have had limited investigation in</t>
  </si>
  <si>
    <t>Sequencing,Wechsler, 2008;Wechsler Memory Scale-IV/WMS-IV Symbol Span,Wechsler, 2009),</t>
  </si>
  <si>
    <t>Wechsler, 2008),</t>
  </si>
  <si>
    <t>and memory-visual(WMS-IV Visual Reproduction;CVMT;Trahan&amp;Larrabee, 1988).Note that combined rather than</t>
  </si>
  <si>
    <t>concept formation such asWAIS-IV Similarities).</t>
  </si>
  <si>
    <t>factor analysis, with loadings of Grooved Pegboard and Purdue Pegboard on a visual factor, along with Benton</t>
  </si>
  <si>
    <t>separate verbal and visual learning and memory factors have been found, with other evidence for separate rather than</t>
  </si>
  <si>
    <t>Tactile Form Perception andWAIS-R visuoperceptual visuospatial tests (Block Design, Object Assembly), with a separate</t>
  </si>
  <si>
    <t>combined factors (Holdnack et al., 2011).</t>
  </si>
  <si>
    <t>motor factor on which Finger Tapping and Grip Strength load (Larrabee &amp; Curtiss, 1992, see Larrabee, 2000).</t>
  </si>
  <si>
    <t>Carroll (1993) considers tasks such as strength of grip, tapping speed, and fine manual dexterity as being psychomotor</t>
  </si>
  <si>
    <t>abilities (also see Frazier, Youngstrom, Chelune, Naugle,&amp;Lineweaver, 2004, who found that Finger Tapping and the</t>
  </si>
  <si>
    <t>Grooved Pegboard loaded on a processing speed factor),</t>
  </si>
  <si>
    <t>WMS-IV Symbol Span</t>
  </si>
  <si>
    <t>WRAT5 Word Reading</t>
  </si>
  <si>
    <t>WRAT5 Spelling</t>
  </si>
  <si>
    <t>WRAT5 Math Computation</t>
  </si>
  <si>
    <t>WRAT5 Sentence Comprehension</t>
  </si>
  <si>
    <t>WRAT5 Reading Composite</t>
  </si>
  <si>
    <t>Behavior Rating Scale</t>
  </si>
  <si>
    <t>Global Neurocognitive Index (G)</t>
  </si>
  <si>
    <t>DKEFS CWI Color Naming</t>
  </si>
  <si>
    <t>DKEFS CWI Word Reading</t>
  </si>
  <si>
    <t>DKEFS CWI Inhibition</t>
  </si>
  <si>
    <t>DKEFS CWI Switching</t>
  </si>
  <si>
    <t>Unstructured Task (WT)</t>
  </si>
  <si>
    <t>Unstructured Task (Total)</t>
  </si>
  <si>
    <t>Unstructured Task (HVC)</t>
  </si>
  <si>
    <t>Working Memory</t>
  </si>
  <si>
    <t>Fluid Reasoning</t>
  </si>
  <si>
    <t>Crystallized Knowledge</t>
  </si>
  <si>
    <t>Cognitive Efficiency</t>
  </si>
  <si>
    <t>Planning</t>
  </si>
  <si>
    <t>Attention</t>
  </si>
  <si>
    <t>General Ability</t>
  </si>
  <si>
    <t>Cognitive Proficiency</t>
  </si>
  <si>
    <t>Executive Functions</t>
  </si>
  <si>
    <t>Learning Efficiency</t>
  </si>
  <si>
    <t>Delayed Recall</t>
  </si>
  <si>
    <t>Psychomotor Speed</t>
  </si>
  <si>
    <t>Attentional Fluency</t>
  </si>
  <si>
    <t>Fluency</t>
  </si>
  <si>
    <t>WASI-2 Similarities</t>
  </si>
  <si>
    <t>WASI-2 Vocabulary</t>
  </si>
  <si>
    <t>WASI-2 Matrix Reasoning</t>
  </si>
  <si>
    <t>WASI-2 Block Design</t>
  </si>
  <si>
    <t>WISC-V Digit Span</t>
  </si>
  <si>
    <t>WISC-V Picture Span</t>
  </si>
  <si>
    <t>WISC-V Coding</t>
  </si>
  <si>
    <t>WISC-V Symbol Search</t>
  </si>
  <si>
    <t>LWR</t>
  </si>
  <si>
    <t>RC</t>
  </si>
  <si>
    <t>NWD</t>
  </si>
  <si>
    <t>PP</t>
  </si>
  <si>
    <t>WRF</t>
  </si>
  <si>
    <t>DF</t>
  </si>
  <si>
    <t>SRF</t>
  </si>
  <si>
    <t>RV</t>
  </si>
  <si>
    <t>MCA</t>
  </si>
  <si>
    <t>MC</t>
  </si>
  <si>
    <t>MF</t>
  </si>
  <si>
    <t>WE</t>
  </si>
  <si>
    <t>SP</t>
  </si>
  <si>
    <t>WF</t>
  </si>
  <si>
    <t>LC</t>
  </si>
  <si>
    <t>OE</t>
  </si>
  <si>
    <t>AF</t>
  </si>
  <si>
    <t>ONF</t>
  </si>
  <si>
    <t>LNF</t>
  </si>
  <si>
    <t>RD</t>
  </si>
  <si>
    <t>MA</t>
  </si>
  <si>
    <t>WL</t>
  </si>
  <si>
    <t>ASB</t>
  </si>
  <si>
    <t>SY</t>
  </si>
  <si>
    <t>DC</t>
  </si>
  <si>
    <t>RF</t>
  </si>
  <si>
    <t>RU</t>
  </si>
  <si>
    <t>OL</t>
  </si>
  <si>
    <t>OF</t>
  </si>
  <si>
    <t>CM</t>
  </si>
  <si>
    <t>EX</t>
  </si>
  <si>
    <t>OP</t>
  </si>
  <si>
    <t>Test 101</t>
  </si>
  <si>
    <t>Test 102</t>
  </si>
  <si>
    <t>Test 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</si>
</sst>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6" x14ac:knownFonts="1">
    <font>
      <sz val="10"/>
      <name val="Arial"/>
    </font>
    <font>
      <sz val="12"/>
      <color theme="1"/>
      <name val="Calibri"/>
      <family val="2"/>
      <scheme val="minor"/>
    </font>
    <font>
      <sz val="12"/>
      <color theme="1"/>
      <name val="Calibri"/>
      <family val="2"/>
      <scheme val="minor"/>
    </font>
    <font>
      <sz val="10"/>
      <name val="Arial"/>
      <family val="2"/>
    </font>
    <font>
      <sz val="8"/>
      <name val="Arial"/>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b/>
      <vertAlign val="subscript"/>
      <sz val="10"/>
      <name val="Arial"/>
      <family val="2"/>
    </font>
    <font>
      <sz val="10"/>
      <color indexed="12"/>
      <name val="Arial"/>
      <family val="2"/>
    </font>
    <font>
      <sz val="10"/>
      <color rgb="FFFF0000"/>
      <name val="Arial"/>
      <family val="2"/>
    </font>
    <font>
      <b/>
      <sz val="8"/>
      <color rgb="FF000000"/>
      <name val="Tahoma"/>
      <family val="2"/>
    </font>
    <font>
      <b/>
      <i/>
      <sz val="8"/>
      <color rgb="FF000000"/>
      <name val="Tahoma"/>
      <family val="2"/>
    </font>
    <font>
      <sz val="12"/>
      <color rgb="FF333333"/>
      <name val="Helvetica"/>
      <family val="2"/>
    </font>
    <font>
      <sz val="12"/>
      <color rgb="FF333333"/>
      <name val="Calibri"/>
      <family val="2"/>
      <scheme val="minor"/>
    </font>
    <font>
      <b/>
      <sz val="12"/>
      <color rgb="FFFF0000"/>
      <name val="Calibri"/>
      <family val="2"/>
      <scheme val="minor"/>
    </font>
    <font>
      <sz val="12"/>
      <color rgb="FFFF0000"/>
      <name val="Calibri"/>
      <family val="2"/>
      <scheme val="minor"/>
    </font>
    <font>
      <b/>
      <sz val="12"/>
      <color rgb="FF333333"/>
      <name val="Helvetica"/>
      <family val="2"/>
    </font>
    <font>
      <sz val="12"/>
      <color rgb="FFC00000"/>
      <name val="Calibri"/>
      <family val="2"/>
      <scheme val="minor"/>
    </font>
    <font>
      <sz val="12"/>
      <name val="Calibri"/>
      <family val="2"/>
      <scheme val="minor"/>
    </font>
    <font>
      <b/>
      <sz val="15"/>
      <color theme="3"/>
      <name val="Calibri"/>
      <family val="2"/>
      <scheme val="minor"/>
    </font>
    <font>
      <sz val="8"/>
      <color rgb="FF000000"/>
      <name val="Tahoma"/>
      <family val="2"/>
    </font>
    <font>
      <b/>
      <sz val="12"/>
      <name val="Arial"/>
      <family val="2"/>
    </font>
    <font>
      <sz val="12"/>
      <name val="Arial"/>
      <family val="2"/>
    </font>
    <font>
      <i/>
      <sz val="12"/>
      <name val="Arial"/>
      <family val="2"/>
    </font>
    <font>
      <sz val="12"/>
      <color rgb="FFC0C0C0"/>
      <name val="Arial"/>
      <family val="2"/>
    </font>
    <font>
      <b/>
      <sz val="12"/>
      <name val="Calibri"/>
      <family val="2"/>
    </font>
    <font>
      <b/>
      <vertAlign val="superscript"/>
      <sz val="12"/>
      <name val="Arial"/>
      <family val="2"/>
    </font>
    <font>
      <sz val="12"/>
      <color rgb="FFFF0000"/>
      <name val="Arial"/>
      <family val="2"/>
    </font>
    <font>
      <sz val="12"/>
      <name val="Calibri"/>
      <family val="2"/>
    </font>
    <font>
      <b/>
      <sz val="11"/>
      <color theme="1"/>
      <name val="Calibri"/>
      <family val="2"/>
      <scheme val="minor"/>
    </font>
    <font>
      <i/>
      <sz val="11"/>
      <color theme="1"/>
      <name val="Calibri"/>
      <family val="2"/>
      <scheme val="minor"/>
    </font>
    <font>
      <sz val="11"/>
      <name val="Arial"/>
      <family val="2"/>
    </font>
    <font>
      <sz val="12"/>
      <color rgb="FFC00000"/>
      <name val="Arial"/>
      <family val="2"/>
    </font>
    <font>
      <b/>
      <sz val="12"/>
      <color theme="5"/>
      <name val="Arial"/>
      <family val="2"/>
    </font>
    <font>
      <b/>
      <sz val="12"/>
      <color rgb="FFC00000"/>
      <name val="Arial"/>
      <family val="2"/>
    </font>
    <font>
      <b/>
      <sz val="10"/>
      <color theme="3"/>
      <name val="Calibri"/>
      <family val="2"/>
      <scheme val="minor"/>
    </font>
    <font>
      <b/>
      <sz val="12"/>
      <color rgb="FFFF0000"/>
      <name val="Arial"/>
      <family val="2"/>
    </font>
    <font>
      <sz val="12"/>
      <color rgb="FFFFFF00"/>
      <name val="Calibri"/>
      <family val="2"/>
      <scheme val="minor"/>
    </font>
    <font>
      <sz val="12"/>
      <color theme="8" tint="0.39997558519241921"/>
      <name val="Calibri"/>
      <family val="2"/>
      <scheme val="minor"/>
    </font>
    <font>
      <sz val="12"/>
      <color theme="3" tint="-0.249977111117893"/>
      <name val="Arial"/>
      <family val="2"/>
    </font>
  </fonts>
  <fills count="13">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
      <patternFill patternType="solid">
        <fgColor theme="6"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53">
    <xf numFmtId="0" fontId="0" fillId="0" borderId="0" xfId="0"/>
    <xf numFmtId="0" fontId="0" fillId="2" borderId="0" xfId="0" applyFill="1"/>
    <xf numFmtId="0" fontId="0" fillId="2" borderId="0" xfId="0" applyFill="1" applyAlignment="1">
      <alignment horizontal="center"/>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7" fillId="2" borderId="0" xfId="1" applyFill="1" applyAlignment="1" applyProtection="1"/>
    <xf numFmtId="0" fontId="3" fillId="0" borderId="0" xfId="0" applyFont="1" applyAlignment="1" applyProtection="1">
      <alignment horizontal="center"/>
      <protection locked="0" hidden="1"/>
    </xf>
    <xf numFmtId="0" fontId="0" fillId="2" borderId="0" xfId="0" applyFill="1" applyAlignment="1">
      <alignment horizontal="left"/>
    </xf>
    <xf numFmtId="0" fontId="6" fillId="2" borderId="0" xfId="0" applyFont="1" applyFill="1" applyAlignment="1">
      <alignment horizontal="left"/>
    </xf>
    <xf numFmtId="0" fontId="6" fillId="2" borderId="0" xfId="0" applyFont="1" applyFill="1"/>
    <xf numFmtId="0" fontId="6" fillId="2" borderId="0" xfId="0" applyFont="1" applyFill="1" applyAlignment="1">
      <alignment horizontal="center"/>
    </xf>
    <xf numFmtId="0" fontId="10" fillId="2" borderId="0" xfId="0" applyFont="1" applyFill="1" applyAlignment="1" applyProtection="1">
      <alignment horizontal="right"/>
      <protection hidden="1"/>
    </xf>
    <xf numFmtId="0" fontId="10" fillId="0" borderId="0" xfId="0" applyFont="1"/>
    <xf numFmtId="1" fontId="0" fillId="2" borderId="1" xfId="0" applyNumberFormat="1" applyFill="1" applyBorder="1" applyAlignment="1" applyProtection="1">
      <alignment horizontal="center"/>
      <protection hidden="1"/>
    </xf>
    <xf numFmtId="0" fontId="8" fillId="2" borderId="0" xfId="0" applyFont="1" applyFill="1" applyAlignment="1" applyProtection="1">
      <alignment horizontal="right"/>
      <protection hidden="1"/>
    </xf>
    <xf numFmtId="0" fontId="10" fillId="2" borderId="0" xfId="0" applyFont="1" applyFill="1" applyAlignment="1">
      <alignment horizontal="left"/>
    </xf>
    <xf numFmtId="0" fontId="0" fillId="4" borderId="0" xfId="0" applyFill="1"/>
    <xf numFmtId="2" fontId="0" fillId="2" borderId="1" xfId="0" applyNumberFormat="1" applyFill="1" applyBorder="1" applyAlignment="1" applyProtection="1">
      <alignment horizontal="center"/>
      <protection hidden="1"/>
    </xf>
    <xf numFmtId="0" fontId="8"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lignment horizontal="center"/>
    </xf>
    <xf numFmtId="2" fontId="0" fillId="0" borderId="0" xfId="0" applyNumberFormat="1"/>
    <xf numFmtId="0" fontId="9" fillId="0" borderId="0" xfId="0" applyFont="1"/>
    <xf numFmtId="0" fontId="9" fillId="2" borderId="0" xfId="0" applyFont="1" applyFill="1" applyAlignment="1" applyProtection="1">
      <alignment horizontal="center" wrapText="1"/>
      <protection hidden="1"/>
    </xf>
    <xf numFmtId="0" fontId="8" fillId="5" borderId="0" xfId="0" applyFont="1" applyFill="1"/>
    <xf numFmtId="0" fontId="0" fillId="5" borderId="0" xfId="0" applyFill="1"/>
    <xf numFmtId="0" fontId="9" fillId="5" borderId="0" xfId="0" applyFont="1" applyFill="1"/>
    <xf numFmtId="164" fontId="0" fillId="2" borderId="1" xfId="0" applyNumberFormat="1" applyFill="1" applyBorder="1" applyAlignment="1" applyProtection="1">
      <alignment horizontal="center"/>
      <protection hidden="1"/>
    </xf>
    <xf numFmtId="0" fontId="6" fillId="2" borderId="0" xfId="0" applyFont="1" applyFill="1" applyProtection="1">
      <protection hidden="1"/>
    </xf>
    <xf numFmtId="0" fontId="8" fillId="5" borderId="0" xfId="0" applyFont="1" applyFill="1" applyAlignment="1" applyProtection="1">
      <alignment horizontal="center"/>
      <protection hidden="1"/>
    </xf>
    <xf numFmtId="0" fontId="8"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8" fillId="5" borderId="0" xfId="0" applyFont="1" applyFill="1" applyAlignment="1">
      <alignment horizontal="right"/>
    </xf>
    <xf numFmtId="0" fontId="15" fillId="5" borderId="0" xfId="0" applyFont="1" applyFill="1"/>
    <xf numFmtId="0" fontId="9" fillId="5" borderId="1" xfId="0" applyFont="1" applyFill="1" applyBorder="1" applyAlignment="1" applyProtection="1">
      <alignment horizontal="center"/>
      <protection hidden="1"/>
    </xf>
    <xf numFmtId="0" fontId="8" fillId="6" borderId="1" xfId="0" applyFont="1" applyFill="1" applyBorder="1" applyAlignment="1" applyProtection="1">
      <alignment horizontal="left" textRotation="180"/>
      <protection locked="0" hidden="1"/>
    </xf>
    <xf numFmtId="0" fontId="0" fillId="7" borderId="0" xfId="0" applyFill="1"/>
    <xf numFmtId="0" fontId="0" fillId="5" borderId="1" xfId="0" applyFill="1" applyBorder="1" applyAlignment="1">
      <alignment horizontal="center"/>
    </xf>
    <xf numFmtId="0" fontId="8" fillId="5" borderId="0" xfId="0" applyFont="1" applyFill="1" applyAlignment="1">
      <alignment horizontal="center"/>
    </xf>
    <xf numFmtId="0" fontId="0" fillId="2" borderId="0" xfId="0" applyFill="1" applyAlignment="1" applyProtection="1">
      <alignment horizontal="left" wrapText="1"/>
      <protection hidden="1"/>
    </xf>
    <xf numFmtId="0" fontId="0" fillId="2" borderId="0" xfId="0" applyFill="1" applyAlignment="1">
      <alignment wrapText="1"/>
    </xf>
    <xf numFmtId="0" fontId="18" fillId="0" borderId="1" xfId="0" applyFont="1" applyBorder="1"/>
    <xf numFmtId="0" fontId="19" fillId="0" borderId="1" xfId="0" applyFont="1" applyBorder="1"/>
    <xf numFmtId="2" fontId="21" fillId="0" borderId="1" xfId="0" applyNumberFormat="1" applyFont="1" applyBorder="1"/>
    <xf numFmtId="0" fontId="22" fillId="0" borderId="1" xfId="0" applyFont="1" applyBorder="1"/>
    <xf numFmtId="0" fontId="23" fillId="0" borderId="1" xfId="0" applyFont="1" applyBorder="1"/>
    <xf numFmtId="2" fontId="24" fillId="0" borderId="1" xfId="0" applyNumberFormat="1" applyFont="1" applyBorder="1"/>
    <xf numFmtId="0" fontId="27" fillId="2" borderId="0" xfId="0" applyFont="1" applyFill="1" applyAlignment="1" applyProtection="1">
      <alignment horizontal="right"/>
      <protection hidden="1"/>
    </xf>
    <xf numFmtId="0" fontId="28" fillId="2" borderId="0" xfId="0" applyFont="1" applyFill="1" applyAlignment="1" applyProtection="1">
      <alignment horizontal="center"/>
      <protection hidden="1"/>
    </xf>
    <xf numFmtId="0" fontId="28" fillId="2" borderId="0" xfId="0" applyFont="1" applyFill="1" applyProtection="1">
      <protection hidden="1"/>
    </xf>
    <xf numFmtId="0" fontId="28" fillId="2" borderId="0" xfId="0" applyFont="1" applyFill="1" applyAlignment="1">
      <alignment horizontal="center"/>
    </xf>
    <xf numFmtId="0" fontId="28" fillId="2" borderId="0" xfId="0" applyFont="1" applyFill="1" applyAlignment="1" applyProtection="1">
      <alignment horizontal="left"/>
      <protection hidden="1"/>
    </xf>
    <xf numFmtId="0" fontId="28" fillId="2" borderId="0" xfId="0" applyFont="1" applyFill="1" applyAlignment="1" applyProtection="1">
      <alignment horizontal="right"/>
      <protection hidden="1"/>
    </xf>
    <xf numFmtId="2" fontId="28" fillId="2" borderId="1" xfId="0" applyNumberFormat="1" applyFont="1" applyFill="1" applyBorder="1" applyAlignment="1" applyProtection="1">
      <alignment horizontal="center"/>
      <protection hidden="1"/>
    </xf>
    <xf numFmtId="0" fontId="28" fillId="2" borderId="0" xfId="0" applyFont="1" applyFill="1"/>
    <xf numFmtId="1" fontId="28" fillId="2" borderId="1" xfId="0" applyNumberFormat="1" applyFont="1" applyFill="1" applyBorder="1" applyAlignment="1" applyProtection="1">
      <alignment horizontal="center"/>
      <protection hidden="1"/>
    </xf>
    <xf numFmtId="0" fontId="28" fillId="2" borderId="1" xfId="0" applyFont="1" applyFill="1" applyBorder="1" applyAlignment="1">
      <alignment horizontal="center"/>
    </xf>
    <xf numFmtId="0" fontId="27" fillId="2" borderId="0" xfId="0" applyFont="1" applyFill="1"/>
    <xf numFmtId="1" fontId="28" fillId="2" borderId="0" xfId="0" applyNumberFormat="1" applyFont="1" applyFill="1" applyAlignment="1" applyProtection="1">
      <alignment horizontal="center"/>
      <protection hidden="1"/>
    </xf>
    <xf numFmtId="0" fontId="29" fillId="2" borderId="0" xfId="0" applyFont="1" applyFill="1" applyAlignment="1" applyProtection="1">
      <alignment horizontal="center"/>
      <protection hidden="1"/>
    </xf>
    <xf numFmtId="0" fontId="30" fillId="2" borderId="0" xfId="0" applyFont="1" applyFill="1" applyAlignment="1" applyProtection="1">
      <alignment horizontal="center"/>
      <protection hidden="1"/>
    </xf>
    <xf numFmtId="0" fontId="27" fillId="2" borderId="0" xfId="0" applyFont="1" applyFill="1" applyAlignment="1">
      <alignment horizontal="right"/>
    </xf>
    <xf numFmtId="2" fontId="28" fillId="2" borderId="0" xfId="0" applyNumberFormat="1" applyFont="1" applyFill="1" applyProtection="1">
      <protection hidden="1"/>
    </xf>
    <xf numFmtId="0" fontId="34" fillId="2" borderId="0" xfId="0" applyFont="1" applyFill="1" applyAlignment="1" applyProtection="1">
      <alignment horizontal="right"/>
      <protection hidden="1"/>
    </xf>
    <xf numFmtId="0" fontId="35" fillId="0" borderId="0" xfId="0" applyFont="1"/>
    <xf numFmtId="0" fontId="36" fillId="0" borderId="0" xfId="0" applyFont="1"/>
    <xf numFmtId="0" fontId="37" fillId="2" borderId="0" xfId="0" applyFont="1" applyFill="1"/>
    <xf numFmtId="0" fontId="28" fillId="2" borderId="0" xfId="0" applyFont="1" applyFill="1" applyAlignment="1">
      <alignment horizontal="left" wrapText="1"/>
    </xf>
    <xf numFmtId="0" fontId="27" fillId="2" borderId="0" xfId="0" applyFont="1" applyFill="1" applyAlignment="1">
      <alignment wrapText="1"/>
    </xf>
    <xf numFmtId="0" fontId="28" fillId="2" borderId="0" xfId="0" applyFont="1" applyFill="1" applyAlignment="1">
      <alignment horizontal="center" wrapText="1"/>
    </xf>
    <xf numFmtId="0" fontId="28" fillId="2" borderId="0" xfId="0" applyFont="1" applyFill="1" applyAlignment="1" applyProtection="1">
      <alignment horizontal="center" wrapText="1"/>
      <protection hidden="1"/>
    </xf>
    <xf numFmtId="0" fontId="28" fillId="2" borderId="0" xfId="0" applyFont="1" applyFill="1" applyAlignment="1">
      <alignment horizontal="left"/>
    </xf>
    <xf numFmtId="0" fontId="28" fillId="3" borderId="1" xfId="0" applyFont="1" applyFill="1" applyBorder="1" applyProtection="1">
      <protection locked="0"/>
    </xf>
    <xf numFmtId="0" fontId="28" fillId="3" borderId="1" xfId="0" applyFont="1" applyFill="1" applyBorder="1" applyAlignment="1" applyProtection="1">
      <alignment horizontal="center"/>
      <protection locked="0"/>
    </xf>
    <xf numFmtId="2" fontId="28" fillId="3" borderId="1" xfId="0" applyNumberFormat="1" applyFont="1" applyFill="1" applyBorder="1" applyAlignment="1" applyProtection="1">
      <alignment horizontal="center"/>
      <protection locked="0"/>
    </xf>
    <xf numFmtId="0" fontId="2" fillId="8" borderId="1" xfId="0" applyFont="1" applyFill="1" applyBorder="1"/>
    <xf numFmtId="0" fontId="2" fillId="7" borderId="1" xfId="0" applyFont="1" applyFill="1" applyBorder="1"/>
    <xf numFmtId="0" fontId="2" fillId="0" borderId="1" xfId="0" applyFont="1" applyBorder="1"/>
    <xf numFmtId="0" fontId="2" fillId="8" borderId="1" xfId="0" quotePrefix="1" applyFont="1" applyFill="1" applyBorder="1"/>
    <xf numFmtId="2" fontId="2" fillId="0" borderId="1" xfId="0" applyNumberFormat="1" applyFont="1" applyBorder="1"/>
    <xf numFmtId="0" fontId="28" fillId="2" borderId="1" xfId="0" applyFont="1" applyFill="1" applyBorder="1" applyAlignment="1" applyProtection="1">
      <alignment horizontal="center"/>
      <protection locked="0"/>
    </xf>
    <xf numFmtId="0" fontId="39" fillId="2" borderId="1" xfId="0" applyFont="1" applyFill="1" applyBorder="1" applyAlignment="1" applyProtection="1">
      <alignment horizontal="center"/>
      <protection locked="0"/>
    </xf>
    <xf numFmtId="0" fontId="40" fillId="2" borderId="1" xfId="0" applyFont="1" applyFill="1" applyBorder="1" applyAlignment="1">
      <alignment horizontal="center"/>
    </xf>
    <xf numFmtId="2" fontId="28" fillId="2" borderId="1" xfId="0" applyNumberFormat="1" applyFont="1" applyFill="1" applyBorder="1" applyAlignment="1">
      <alignment horizontal="center"/>
    </xf>
    <xf numFmtId="0" fontId="27" fillId="7" borderId="2"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0" xfId="0" applyFont="1" applyFill="1"/>
    <xf numFmtId="0" fontId="28" fillId="7" borderId="0" xfId="0" applyFont="1" applyFill="1" applyAlignment="1" applyProtection="1">
      <alignment horizontal="center"/>
      <protection hidden="1"/>
    </xf>
    <xf numFmtId="0" fontId="27" fillId="7" borderId="0" xfId="0" applyFont="1" applyFill="1"/>
    <xf numFmtId="0" fontId="29" fillId="7" borderId="0" xfId="0" applyFont="1" applyFill="1" applyAlignment="1" applyProtection="1">
      <alignment horizontal="left"/>
      <protection hidden="1"/>
    </xf>
    <xf numFmtId="0" fontId="33" fillId="2" borderId="1" xfId="0" applyFont="1" applyFill="1" applyBorder="1" applyAlignment="1">
      <alignment horizontal="center"/>
    </xf>
    <xf numFmtId="0" fontId="42" fillId="2" borderId="1" xfId="0" applyFont="1" applyFill="1" applyBorder="1" applyAlignment="1">
      <alignment horizontal="center"/>
    </xf>
    <xf numFmtId="0" fontId="20" fillId="0" borderId="1" xfId="0" applyFont="1" applyBorder="1"/>
    <xf numFmtId="165" fontId="28" fillId="2" borderId="1" xfId="0" applyNumberFormat="1" applyFont="1" applyFill="1" applyBorder="1" applyAlignment="1" applyProtection="1">
      <alignment horizontal="center"/>
      <protection locked="0"/>
    </xf>
    <xf numFmtId="165" fontId="28" fillId="2" borderId="1" xfId="0" applyNumberFormat="1" applyFont="1" applyFill="1" applyBorder="1" applyAlignment="1" applyProtection="1">
      <alignment horizontal="center"/>
      <protection hidden="1"/>
    </xf>
    <xf numFmtId="165" fontId="28" fillId="2" borderId="1" xfId="0" applyNumberFormat="1" applyFont="1" applyFill="1" applyBorder="1" applyAlignment="1">
      <alignment horizontal="center"/>
    </xf>
    <xf numFmtId="165" fontId="21" fillId="9" borderId="1" xfId="0" applyNumberFormat="1" applyFont="1" applyFill="1" applyBorder="1"/>
    <xf numFmtId="0" fontId="1" fillId="0" borderId="1" xfId="0" applyFont="1" applyBorder="1"/>
    <xf numFmtId="0" fontId="43" fillId="0" borderId="1" xfId="0" applyFont="1" applyBorder="1"/>
    <xf numFmtId="0" fontId="44" fillId="0" borderId="1" xfId="0" applyFont="1" applyBorder="1"/>
    <xf numFmtId="2" fontId="1" fillId="0" borderId="1" xfId="0" applyNumberFormat="1" applyFont="1" applyBorder="1"/>
    <xf numFmtId="0" fontId="2" fillId="10" borderId="1" xfId="0" applyFont="1" applyFill="1" applyBorder="1"/>
    <xf numFmtId="0" fontId="28" fillId="10" borderId="1" xfId="0" applyFont="1" applyFill="1" applyBorder="1" applyAlignment="1">
      <alignment horizontal="center"/>
    </xf>
    <xf numFmtId="0" fontId="20" fillId="10" borderId="1" xfId="0" applyFont="1" applyFill="1" applyBorder="1"/>
    <xf numFmtId="0" fontId="3" fillId="5" borderId="1" xfId="0" applyFont="1" applyFill="1" applyBorder="1" applyAlignment="1" applyProtection="1">
      <alignment horizontal="center"/>
      <protection hidden="1"/>
    </xf>
    <xf numFmtId="0" fontId="28" fillId="9" borderId="1" xfId="0" applyFont="1" applyFill="1" applyBorder="1" applyProtection="1">
      <protection locked="0"/>
    </xf>
    <xf numFmtId="0" fontId="28" fillId="9" borderId="1" xfId="0" applyFont="1" applyFill="1" applyBorder="1" applyAlignment="1" applyProtection="1">
      <alignment horizontal="center"/>
      <protection locked="0"/>
    </xf>
    <xf numFmtId="0" fontId="28" fillId="9" borderId="1" xfId="0" applyFont="1" applyFill="1" applyBorder="1" applyAlignment="1">
      <alignment horizontal="center"/>
    </xf>
    <xf numFmtId="2" fontId="28" fillId="9" borderId="1" xfId="0" applyNumberFormat="1" applyFont="1" applyFill="1" applyBorder="1" applyAlignment="1" applyProtection="1">
      <alignment horizontal="center"/>
      <protection locked="0"/>
    </xf>
    <xf numFmtId="0" fontId="28" fillId="0" borderId="0" xfId="0" applyFont="1" applyAlignment="1">
      <alignment horizontal="left"/>
    </xf>
    <xf numFmtId="0" fontId="28" fillId="0" borderId="1" xfId="0" applyFont="1" applyBorder="1" applyAlignment="1">
      <alignment horizontal="center"/>
    </xf>
    <xf numFmtId="0" fontId="37" fillId="0" borderId="0" xfId="0" applyFont="1"/>
    <xf numFmtId="0" fontId="28" fillId="11" borderId="1" xfId="0" applyFont="1" applyFill="1" applyBorder="1" applyProtection="1">
      <protection locked="0"/>
    </xf>
    <xf numFmtId="0" fontId="28" fillId="11" borderId="1" xfId="0" applyFont="1" applyFill="1" applyBorder="1" applyAlignment="1" applyProtection="1">
      <alignment horizontal="center"/>
      <protection locked="0"/>
    </xf>
    <xf numFmtId="2" fontId="28" fillId="11" borderId="1" xfId="0" applyNumberFormat="1" applyFont="1" applyFill="1" applyBorder="1" applyAlignment="1" applyProtection="1">
      <alignment horizontal="center"/>
      <protection locked="0"/>
    </xf>
    <xf numFmtId="0" fontId="33" fillId="3" borderId="1" xfId="0" applyFont="1" applyFill="1" applyBorder="1" applyAlignment="1" applyProtection="1">
      <alignment horizontal="center"/>
      <protection locked="0"/>
    </xf>
    <xf numFmtId="0" fontId="33" fillId="2" borderId="1" xfId="0" applyFont="1" applyFill="1" applyBorder="1" applyAlignment="1" applyProtection="1">
      <alignment horizontal="center"/>
      <protection locked="0"/>
    </xf>
    <xf numFmtId="0" fontId="28" fillId="12" borderId="1" xfId="0" applyFont="1" applyFill="1" applyBorder="1" applyAlignment="1" applyProtection="1">
      <alignment horizontal="center"/>
      <protection locked="0"/>
    </xf>
    <xf numFmtId="0" fontId="28" fillId="12" borderId="1" xfId="0" applyFont="1" applyFill="1" applyBorder="1" applyProtection="1">
      <protection locked="0"/>
    </xf>
    <xf numFmtId="0" fontId="8" fillId="2" borderId="0" xfId="0" applyFont="1" applyFill="1" applyAlignment="1" applyProtection="1">
      <alignment horizontal="center" wrapText="1"/>
      <protection hidden="1"/>
    </xf>
    <xf numFmtId="0" fontId="28" fillId="5" borderId="0" xfId="0" applyFont="1" applyFill="1" applyAlignment="1" applyProtection="1">
      <alignment horizontal="center"/>
      <protection hidden="1"/>
    </xf>
    <xf numFmtId="2" fontId="28" fillId="5" borderId="1" xfId="0" applyNumberFormat="1" applyFont="1" applyFill="1" applyBorder="1" applyAlignment="1" applyProtection="1">
      <alignment horizontal="center"/>
      <protection hidden="1"/>
    </xf>
    <xf numFmtId="2" fontId="28" fillId="2" borderId="0" xfId="0" applyNumberFormat="1" applyFont="1" applyFill="1" applyAlignment="1" applyProtection="1">
      <alignment horizontal="center"/>
      <protection hidden="1"/>
    </xf>
    <xf numFmtId="1" fontId="28" fillId="2" borderId="0" xfId="0" applyNumberFormat="1" applyFont="1" applyFill="1" applyAlignment="1" applyProtection="1">
      <alignment horizontal="center"/>
      <protection hidden="1"/>
    </xf>
    <xf numFmtId="0" fontId="27" fillId="5" borderId="0" xfId="0" applyFont="1" applyFill="1" applyAlignment="1" applyProtection="1">
      <alignment horizontal="center"/>
      <protection hidden="1"/>
    </xf>
    <xf numFmtId="1" fontId="28" fillId="2" borderId="3" xfId="0" applyNumberFormat="1" applyFont="1" applyFill="1" applyBorder="1" applyAlignment="1" applyProtection="1">
      <alignment horizontal="center"/>
      <protection hidden="1"/>
    </xf>
    <xf numFmtId="1" fontId="28" fillId="2" borderId="4" xfId="0" applyNumberFormat="1" applyFont="1" applyFill="1" applyBorder="1" applyAlignment="1" applyProtection="1">
      <alignment horizontal="center"/>
      <protection hidden="1"/>
    </xf>
    <xf numFmtId="1" fontId="28" fillId="2" borderId="1" xfId="0" applyNumberFormat="1" applyFont="1" applyFill="1" applyBorder="1" applyAlignment="1" applyProtection="1">
      <alignment horizontal="center"/>
      <protection hidden="1"/>
    </xf>
    <xf numFmtId="2" fontId="33" fillId="2" borderId="0" xfId="0" applyNumberFormat="1" applyFont="1" applyFill="1" applyAlignment="1" applyProtection="1">
      <alignment horizontal="center"/>
      <protection hidden="1"/>
    </xf>
    <xf numFmtId="165" fontId="28" fillId="5" borderId="1" xfId="0" applyNumberFormat="1" applyFont="1" applyFill="1" applyBorder="1" applyAlignment="1" applyProtection="1">
      <alignment horizontal="center"/>
      <protection hidden="1"/>
    </xf>
    <xf numFmtId="0" fontId="30" fillId="2" borderId="0" xfId="0" applyFont="1" applyFill="1" applyAlignment="1" applyProtection="1">
      <alignment horizontal="center"/>
      <protection hidden="1"/>
    </xf>
    <xf numFmtId="0" fontId="28" fillId="7" borderId="1" xfId="0" applyFont="1" applyFill="1" applyBorder="1" applyAlignment="1" applyProtection="1">
      <alignment horizontal="center"/>
      <protection hidden="1"/>
    </xf>
    <xf numFmtId="0" fontId="28" fillId="7" borderId="1" xfId="0" applyFont="1" applyFill="1" applyBorder="1" applyAlignment="1">
      <alignment horizontal="center"/>
    </xf>
    <xf numFmtId="0" fontId="28" fillId="7" borderId="3"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2" borderId="3" xfId="0" applyFont="1" applyFill="1" applyBorder="1" applyAlignment="1" applyProtection="1">
      <alignment horizontal="center"/>
      <protection hidden="1"/>
    </xf>
    <xf numFmtId="0" fontId="28" fillId="2" borderId="4" xfId="0" applyFont="1" applyFill="1" applyBorder="1" applyAlignment="1" applyProtection="1">
      <alignment horizontal="center"/>
      <protection hidden="1"/>
    </xf>
    <xf numFmtId="0" fontId="27" fillId="7" borderId="3" xfId="0" applyFont="1" applyFill="1" applyBorder="1" applyAlignment="1" applyProtection="1">
      <alignment horizontal="center"/>
      <protection hidden="1"/>
    </xf>
    <xf numFmtId="0" fontId="27" fillId="7" borderId="4" xfId="0" applyFont="1" applyFill="1" applyBorder="1" applyAlignment="1" applyProtection="1">
      <alignment horizontal="center"/>
      <protection hidden="1"/>
    </xf>
    <xf numFmtId="2" fontId="45" fillId="9" borderId="1" xfId="0" applyNumberFormat="1" applyFont="1" applyFill="1" applyBorder="1" applyAlignment="1" applyProtection="1">
      <alignment horizontal="center"/>
      <protection locked="0"/>
    </xf>
    <xf numFmtId="2" fontId="38" fillId="9" borderId="1" xfId="0" applyNumberFormat="1" applyFont="1" applyFill="1" applyBorder="1" applyAlignment="1" applyProtection="1">
      <alignment horizontal="center"/>
      <protection locked="0"/>
    </xf>
  </cellXfs>
  <cellStyles count="2">
    <cellStyle name="Hyperlink" xfId="1" builtinId="8"/>
    <cellStyle name="Normal" xfId="0" builtinId="0"/>
  </cellStyles>
  <dxfs count="39">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errBars>
            <c:errDir val="y"/>
            <c:errBarType val="both"/>
            <c:errValType val="cust"/>
            <c:noEndCap val="0"/>
            <c:plus>
              <c:numRef>
                <c:f>ComCalc!$W$2:$W$21</c:f>
                <c:numCache>
                  <c:formatCode>General</c:formatCode>
                  <c:ptCount val="20"/>
                  <c:pt idx="0">
                    <c:v>0</c:v>
                  </c:pt>
                  <c:pt idx="1">
                    <c:v>10.075705028029546</c:v>
                  </c:pt>
                  <c:pt idx="2">
                    <c:v>7.3354142579991333</c:v>
                  </c:pt>
                  <c:pt idx="3">
                    <c:v>9.4218448929621275</c:v>
                  </c:pt>
                  <c:pt idx="4">
                    <c:v>10.00783405234435</c:v>
                  </c:pt>
                  <c:pt idx="5">
                    <c:v>6.1230784485699701</c:v>
                  </c:pt>
                  <c:pt idx="6">
                    <c:v>9.2521996269314286</c:v>
                  </c:pt>
                  <c:pt idx="7">
                    <c:v>7.8853473439413762</c:v>
                  </c:pt>
                  <c:pt idx="8">
                    <c:v>6.6257601486843356</c:v>
                  </c:pt>
                  <c:pt idx="9">
                    <c:v>8.3591743288403109</c:v>
                  </c:pt>
                  <c:pt idx="10">
                    <c:v>10.112191336060164</c:v>
                  </c:pt>
                  <c:pt idx="11">
                    <c:v>8.6599171013021419</c:v>
                  </c:pt>
                  <c:pt idx="12">
                    <c:v>6.7219664584843457</c:v>
                  </c:pt>
                  <c:pt idx="13">
                    <c:v>13.059431213422158</c:v>
                  </c:pt>
                  <c:pt idx="14">
                    <c:v>10.543349277539065</c:v>
                  </c:pt>
                  <c:pt idx="15">
                    <c:v>12.270858068885687</c:v>
                  </c:pt>
                  <c:pt idx="16">
                    <c:v>5.6127464165591334</c:v>
                  </c:pt>
                  <c:pt idx="17">
                    <c:v>7.6198472542690325</c:v>
                  </c:pt>
                  <c:pt idx="18">
                    <c:v>9.3279455830753761</c:v>
                  </c:pt>
                  <c:pt idx="19">
                    <c:v>11.989864706993018</c:v>
                  </c:pt>
                </c:numCache>
              </c:numRef>
            </c:plus>
            <c:minus>
              <c:numRef>
                <c:f>ComCalc!$V$2:$V$21</c:f>
                <c:numCache>
                  <c:formatCode>General</c:formatCode>
                  <c:ptCount val="20"/>
                  <c:pt idx="0">
                    <c:v>0</c:v>
                  </c:pt>
                  <c:pt idx="1">
                    <c:v>14.167710563965755</c:v>
                  </c:pt>
                  <c:pt idx="2">
                    <c:v>9.2954316341970156</c:v>
                  </c:pt>
                  <c:pt idx="3">
                    <c:v>11.200455853774599</c:v>
                  </c:pt>
                  <c:pt idx="4">
                    <c:v>14.302527210338937</c:v>
                  </c:pt>
                  <c:pt idx="5">
                    <c:v>6.6483030755067034</c:v>
                  </c:pt>
                  <c:pt idx="6">
                    <c:v>10.958181413427042</c:v>
                  </c:pt>
                  <c:pt idx="7">
                    <c:v>8.0347541858457276</c:v>
                  </c:pt>
                  <c:pt idx="8">
                    <c:v>7.3095224414025921</c:v>
                  </c:pt>
                  <c:pt idx="9">
                    <c:v>8.614611682302268</c:v>
                  </c:pt>
                  <c:pt idx="10">
                    <c:v>9.9916578471204787</c:v>
                  </c:pt>
                  <c:pt idx="11">
                    <c:v>10.254452100038833</c:v>
                  </c:pt>
                  <c:pt idx="12">
                    <c:v>7.3624367774093997</c:v>
                  </c:pt>
                  <c:pt idx="13">
                    <c:v>15.289706722286752</c:v>
                  </c:pt>
                  <c:pt idx="14">
                    <c:v>12.856020499625416</c:v>
                  </c:pt>
                  <c:pt idx="15">
                    <c:v>15.308279816433284</c:v>
                  </c:pt>
                  <c:pt idx="16">
                    <c:v>6.4658003724176467</c:v>
                  </c:pt>
                  <c:pt idx="17">
                    <c:v>9.1073020902563684</c:v>
                  </c:pt>
                  <c:pt idx="18">
                    <c:v>11.066106147759427</c:v>
                  </c:pt>
                  <c:pt idx="19">
                    <c:v>11.333574255311902</c:v>
                  </c:pt>
                </c:numCache>
              </c:numRef>
            </c:minus>
            <c:spPr>
              <a:noFill/>
              <a:ln w="9525" cap="flat" cmpd="sng" algn="ctr">
                <a:solidFill>
                  <a:schemeClr val="tx1">
                    <a:lumMod val="65000"/>
                    <a:lumOff val="35000"/>
                  </a:schemeClr>
                </a:solidFill>
                <a:round/>
              </a:ln>
              <a:effectLst/>
            </c:spPr>
          </c:errBars>
          <c:cat>
            <c:strRef>
              <c:f>'Composite Stats'!$B$2:$B$21</c:f>
              <c:strCache>
                <c:ptCount val="20"/>
                <c:pt idx="0">
                  <c:v>General Ability</c:v>
                </c:pt>
                <c:pt idx="1">
                  <c:v>Crystallized Knowledge</c:v>
                </c:pt>
                <c:pt idx="2">
                  <c:v>Fluid Reasoning</c:v>
                </c:pt>
                <c:pt idx="3">
                  <c:v>Verbal/Language</c:v>
                </c:pt>
                <c:pt idx="4">
                  <c:v>Visual Perception/Construction</c:v>
                </c:pt>
                <c:pt idx="5">
                  <c:v>Attention/Executive</c:v>
                </c:pt>
                <c:pt idx="6">
                  <c:v>Memory</c:v>
                </c:pt>
                <c:pt idx="7">
                  <c:v>Cognitive Proficiency</c:v>
                </c:pt>
                <c:pt idx="8">
                  <c:v>Processing Speed</c:v>
                </c:pt>
                <c:pt idx="9">
                  <c:v>Working Memory</c:v>
                </c:pt>
                <c:pt idx="10">
                  <c:v>Attention</c:v>
                </c:pt>
                <c:pt idx="11">
                  <c:v>Executive Functions</c:v>
                </c:pt>
                <c:pt idx="12">
                  <c:v>Cognitive Efficiency</c:v>
                </c:pt>
                <c:pt idx="13">
                  <c:v>Learning Efficiency</c:v>
                </c:pt>
                <c:pt idx="14">
                  <c:v>Delayed Recall</c:v>
                </c:pt>
                <c:pt idx="15">
                  <c:v>Planning</c:v>
                </c:pt>
                <c:pt idx="16">
                  <c:v>Global Neurocognitive Index (G)</c:v>
                </c:pt>
                <c:pt idx="17">
                  <c:v>Fluency</c:v>
                </c:pt>
                <c:pt idx="18">
                  <c:v>Psychomotor Speed</c:v>
                </c:pt>
                <c:pt idx="19">
                  <c:v>Attentional Fluency</c:v>
                </c:pt>
              </c:strCache>
            </c:strRef>
          </c:cat>
          <c:val>
            <c:numRef>
              <c:f>ComCalc!$Z$38:$Z$57</c:f>
              <c:numCache>
                <c:formatCode>General</c:formatCode>
                <c:ptCount val="20"/>
                <c:pt idx="0">
                  <c:v>#N/A</c:v>
                </c:pt>
                <c:pt idx="1">
                  <c:v>123</c:v>
                </c:pt>
                <c:pt idx="2">
                  <c:v>124</c:v>
                </c:pt>
                <c:pt idx="3">
                  <c:v>114</c:v>
                </c:pt>
                <c:pt idx="4">
                  <c:v>124</c:v>
                </c:pt>
                <c:pt idx="5">
                  <c:v>111</c:v>
                </c:pt>
                <c:pt idx="6">
                  <c:v>114</c:v>
                </c:pt>
                <c:pt idx="7">
                  <c:v>102</c:v>
                </c:pt>
                <c:pt idx="8">
                  <c:v>112</c:v>
                </c:pt>
                <c:pt idx="9">
                  <c:v>103</c:v>
                </c:pt>
                <c:pt idx="10">
                  <c:v>99</c:v>
                </c:pt>
                <c:pt idx="11">
                  <c:v>115</c:v>
                </c:pt>
                <c:pt idx="12">
                  <c:v>111</c:v>
                </c:pt>
                <c:pt idx="13">
                  <c:v>109</c:v>
                </c:pt>
                <c:pt idx="14">
                  <c:v>114</c:v>
                </c:pt>
                <c:pt idx="15">
                  <c:v>113</c:v>
                </c:pt>
                <c:pt idx="16">
                  <c:v>120</c:v>
                </c:pt>
                <c:pt idx="17">
                  <c:v>118</c:v>
                </c:pt>
                <c:pt idx="18">
                  <c:v>114</c:v>
                </c:pt>
                <c:pt idx="19">
                  <c:v>96</c:v>
                </c:pt>
              </c:numCache>
            </c:numRef>
          </c:val>
          <c:smooth val="0"/>
          <c:extLst>
            <c:ext xmlns:c16="http://schemas.microsoft.com/office/drawing/2014/chart" uri="{C3380CC4-5D6E-409C-BE32-E72D297353CC}">
              <c16:uniqueId val="{00000000-1A57-AF4D-9BEC-23661D8951DD}"/>
            </c:ext>
          </c:extLst>
        </c:ser>
        <c:dLbls>
          <c:dLblPos val="ctr"/>
          <c:showLegendKey val="0"/>
          <c:showVal val="1"/>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288"/>
        <c:crosses val="autoZero"/>
        <c:auto val="1"/>
        <c:lblAlgn val="ctr"/>
        <c:lblOffset val="100"/>
        <c:noMultiLvlLbl val="0"/>
      </c:catAx>
      <c:valAx>
        <c:axId val="63404288"/>
        <c:scaling>
          <c:orientation val="minMax"/>
          <c:max val="18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2752"/>
        <c:crosses val="autoZero"/>
        <c:crossBetween val="between"/>
        <c:majorUnit val="10"/>
        <c:minorUnit val="5"/>
      </c:valAx>
      <c:spPr>
        <a:noFill/>
        <a:ln>
          <a:noFill/>
        </a:ln>
        <a:effectLst/>
      </c:spPr>
    </c:plotArea>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checked="Checked" fmlaLink="Cs!$B9" lockText="1" noThreeD="1"/>
</file>

<file path=xl/ctrlProps/ctrlProp8.xml><?xml version="1.0" encoding="utf-8"?>
<formControlPr xmlns="http://schemas.microsoft.com/office/spreadsheetml/2009/9/main" objectType="CheckBox" checked="Checked"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checked="Checked"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fmlaLink="Cs!$B63" lockText="1" noThreeD="1"/>
</file>

<file path=xl/ctrlProps/ctrlProp61.xml><?xml version="1.0" encoding="utf-8"?>
<formControlPr xmlns="http://schemas.microsoft.com/office/spreadsheetml/2009/9/main" objectType="CheckBox" fmlaLink="Cs!$B64" lockText="1" noThreeD="1"/>
</file>

<file path=xl/ctrlProps/ctrlProp62.xml><?xml version="1.0" encoding="utf-8"?>
<formControlPr xmlns="http://schemas.microsoft.com/office/spreadsheetml/2009/9/main" objectType="CheckBox" fmlaLink="Cs!$B65" lockText="1" noThreeD="1"/>
</file>

<file path=xl/ctrlProps/ctrlProp63.xml><?xml version="1.0" encoding="utf-8"?>
<formControlPr xmlns="http://schemas.microsoft.com/office/spreadsheetml/2009/9/main" objectType="CheckBox"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checked="Checked"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checked="Checked"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checked="Checked"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checked="Checked"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checked="Checked" fmlaLink="Cs!D9" lockText="1" noThreeD="1"/>
</file>

<file path=xl/ctrlProps/ctrlProp208.xml><?xml version="1.0" encoding="utf-8"?>
<formControlPr xmlns="http://schemas.microsoft.com/office/spreadsheetml/2009/9/main" objectType="CheckBox" checked="Checked"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checked="Checked"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checked="Checked"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checked="Checked" fmlaLink="Cs!E3" lockText="1" noThreeD="1"/>
</file>

<file path=xl/ctrlProps/ctrlProp302.xml><?xml version="1.0" encoding="utf-8"?>
<formControlPr xmlns="http://schemas.microsoft.com/office/spreadsheetml/2009/9/main" objectType="CheckBox" checked="Checked" fmlaLink="Cs!E4" lockText="1" noThreeD="1"/>
</file>

<file path=xl/ctrlProps/ctrlProp303.xml><?xml version="1.0" encoding="utf-8"?>
<formControlPr xmlns="http://schemas.microsoft.com/office/spreadsheetml/2009/9/main" objectType="CheckBox" checked="Checked"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checked="Checked"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checked="Checked"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checked="Checked" fmlaLink="Cs!E23" lockText="1" noThreeD="1"/>
</file>

<file path=xl/ctrlProps/ctrlProp322.xml><?xml version="1.0" encoding="utf-8"?>
<formControlPr xmlns="http://schemas.microsoft.com/office/spreadsheetml/2009/9/main" objectType="CheckBox" checked="Checked"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checked="Checked" fmlaLink="Cs!E33" lockText="1" noThreeD="1"/>
</file>

<file path=xl/ctrlProps/ctrlProp332.xml><?xml version="1.0" encoding="utf-8"?>
<formControlPr xmlns="http://schemas.microsoft.com/office/spreadsheetml/2009/9/main" objectType="CheckBox" checked="Checked"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checked="Checked" fmlaLink="Cs!E59" lockText="1" noThreeD="1"/>
</file>

<file path=xl/ctrlProps/ctrlProp358.xml><?xml version="1.0" encoding="utf-8"?>
<formControlPr xmlns="http://schemas.microsoft.com/office/spreadsheetml/2009/9/main" objectType="CheckBox" checked="Checked"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checked="Checked"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checked="Checked" fmlaLink="Cs!F9" lockText="1" noThreeD="1"/>
</file>

<file path=xl/ctrlProps/ctrlProp408.xml><?xml version="1.0" encoding="utf-8"?>
<formControlPr xmlns="http://schemas.microsoft.com/office/spreadsheetml/2009/9/main" objectType="CheckBox" checked="Checked"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checked="Checked" fmlaLink="Cs!F29" lockText="1" noThreeD="1"/>
</file>

<file path=xl/ctrlProps/ctrlProp428.xml><?xml version="1.0" encoding="utf-8"?>
<formControlPr xmlns="http://schemas.microsoft.com/office/spreadsheetml/2009/9/main" objectType="CheckBox" checked="Checked"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checked="Checked"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checked="Checked" fmlaLink="Cs!G7" lockText="1" noThreeD="1"/>
</file>

<file path=xl/ctrlProps/ctrlProp506.xml><?xml version="1.0" encoding="utf-8"?>
<formControlPr xmlns="http://schemas.microsoft.com/office/spreadsheetml/2009/9/main" objectType="CheckBox" checked="Checked"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checked="Checked" fmlaLink="Cs!G11" lockText="1" noThreeD="1"/>
</file>

<file path=xl/ctrlProps/ctrlProp510.xml><?xml version="1.0" encoding="utf-8"?>
<formControlPr xmlns="http://schemas.microsoft.com/office/spreadsheetml/2009/9/main" objectType="CheckBox" checked="Checked" fmlaLink="Cs!G12" lockText="1" noThreeD="1"/>
</file>

<file path=xl/ctrlProps/ctrlProp511.xml><?xml version="1.0" encoding="utf-8"?>
<formControlPr xmlns="http://schemas.microsoft.com/office/spreadsheetml/2009/9/main" objectType="CheckBox" checked="Checked" fmlaLink="Cs!G13" lockText="1" noThreeD="1"/>
</file>

<file path=xl/ctrlProps/ctrlProp512.xml><?xml version="1.0" encoding="utf-8"?>
<formControlPr xmlns="http://schemas.microsoft.com/office/spreadsheetml/2009/9/main" objectType="CheckBox" checked="Checked" fmlaLink="Cs!G14" lockText="1" noThreeD="1"/>
</file>

<file path=xl/ctrlProps/ctrlProp513.xml><?xml version="1.0" encoding="utf-8"?>
<formControlPr xmlns="http://schemas.microsoft.com/office/spreadsheetml/2009/9/main" objectType="CheckBox" checked="Checked" fmlaLink="Cs!G15" lockText="1" noThreeD="1"/>
</file>

<file path=xl/ctrlProps/ctrlProp514.xml><?xml version="1.0" encoding="utf-8"?>
<formControlPr xmlns="http://schemas.microsoft.com/office/spreadsheetml/2009/9/main" objectType="CheckBox" checked="Checked" fmlaLink="Cs!G16" lockText="1" noThreeD="1"/>
</file>

<file path=xl/ctrlProps/ctrlProp515.xml><?xml version="1.0" encoding="utf-8"?>
<formControlPr xmlns="http://schemas.microsoft.com/office/spreadsheetml/2009/9/main" objectType="CheckBox" checked="Checked" fmlaLink="Cs!G17" lockText="1" noThreeD="1"/>
</file>

<file path=xl/ctrlProps/ctrlProp516.xml><?xml version="1.0" encoding="utf-8"?>
<formControlPr xmlns="http://schemas.microsoft.com/office/spreadsheetml/2009/9/main" objectType="CheckBox" checked="Checked" fmlaLink="Cs!G18" lockText="1" noThreeD="1"/>
</file>

<file path=xl/ctrlProps/ctrlProp517.xml><?xml version="1.0" encoding="utf-8"?>
<formControlPr xmlns="http://schemas.microsoft.com/office/spreadsheetml/2009/9/main" objectType="CheckBox" checked="Checked" fmlaLink="Cs!G19" lockText="1" noThreeD="1"/>
</file>

<file path=xl/ctrlProps/ctrlProp518.xml><?xml version="1.0" encoding="utf-8"?>
<formControlPr xmlns="http://schemas.microsoft.com/office/spreadsheetml/2009/9/main" objectType="CheckBox" checked="Checked" fmlaLink="Cs!G20" lockText="1" noThreeD="1"/>
</file>

<file path=xl/ctrlProps/ctrlProp519.xml><?xml version="1.0" encoding="utf-8"?>
<formControlPr xmlns="http://schemas.microsoft.com/office/spreadsheetml/2009/9/main" objectType="CheckBox" checked="Checked" fmlaLink="Cs!G21" lockText="1" noThreeD="1"/>
</file>

<file path=xl/ctrlProps/ctrlProp520.xml><?xml version="1.0" encoding="utf-8"?>
<formControlPr xmlns="http://schemas.microsoft.com/office/spreadsheetml/2009/9/main" objectType="CheckBox" checked="Checked"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checked="Checked" fmlaLink="Cs!G31" lockText="1" noThreeD="1"/>
</file>

<file path=xl/ctrlProps/ctrlProp530.xml><?xml version="1.0" encoding="utf-8"?>
<formControlPr xmlns="http://schemas.microsoft.com/office/spreadsheetml/2009/9/main" objectType="CheckBox" checked="Checked"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checked="Checked" fmlaLink="Cs!G36" lockText="1" noThreeD="1"/>
</file>

<file path=xl/ctrlProps/ctrlProp535.xml><?xml version="1.0" encoding="utf-8"?>
<formControlPr xmlns="http://schemas.microsoft.com/office/spreadsheetml/2009/9/main" objectType="CheckBox" checked="Checked" fmlaLink="Cs!G37" lockText="1" noThreeD="1"/>
</file>

<file path=xl/ctrlProps/ctrlProp536.xml><?xml version="1.0" encoding="utf-8"?>
<formControlPr xmlns="http://schemas.microsoft.com/office/spreadsheetml/2009/9/main" objectType="CheckBox" checked="Checked" fmlaLink="Cs!G38" lockText="1" noThreeD="1"/>
</file>

<file path=xl/ctrlProps/ctrlProp537.xml><?xml version="1.0" encoding="utf-8"?>
<formControlPr xmlns="http://schemas.microsoft.com/office/spreadsheetml/2009/9/main" objectType="CheckBox" checked="Checked"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checked="Checked" fmlaLink="Cs!G45" lockText="1" noThreeD="1"/>
</file>

<file path=xl/ctrlProps/ctrlProp544.xml><?xml version="1.0" encoding="utf-8"?>
<formControlPr xmlns="http://schemas.microsoft.com/office/spreadsheetml/2009/9/main" objectType="CheckBox" checked="Checked"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checked="Checked"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checked="Checked"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checked="Checked" fmlaLink="Cs!G61" lockText="1" noThreeD="1"/>
</file>

<file path=xl/ctrlProps/ctrlProp560.xml><?xml version="1.0" encoding="utf-8"?>
<formControlPr xmlns="http://schemas.microsoft.com/office/spreadsheetml/2009/9/main" objectType="CheckBox" checked="Checked" fmlaLink="Cs!G62" lockText="1" noThreeD="1"/>
</file>

<file path=xl/ctrlProps/ctrlProp561.xml><?xml version="1.0" encoding="utf-8"?>
<formControlPr xmlns="http://schemas.microsoft.com/office/spreadsheetml/2009/9/main" objectType="CheckBox" checked="Checked" fmlaLink="Cs!G63" lockText="1" noThreeD="1"/>
</file>

<file path=xl/ctrlProps/ctrlProp562.xml><?xml version="1.0" encoding="utf-8"?>
<formControlPr xmlns="http://schemas.microsoft.com/office/spreadsheetml/2009/9/main" objectType="CheckBox" checked="Checked"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checked="Checked" fmlaLink="Cs!H25" lockText="1" noThreeD="1"/>
</file>

<file path=xl/ctrlProps/ctrlProp624.xml><?xml version="1.0" encoding="utf-8"?>
<formControlPr xmlns="http://schemas.microsoft.com/office/spreadsheetml/2009/9/main" objectType="CheckBox" checked="Checked" fmlaLink="Cs!H26" lockText="1" noThreeD="1"/>
</file>

<file path=xl/ctrlProps/ctrlProp625.xml><?xml version="1.0" encoding="utf-8"?>
<formControlPr xmlns="http://schemas.microsoft.com/office/spreadsheetml/2009/9/main" objectType="CheckBox" checked="Checked" fmlaLink="Cs!H27" lockText="1" noThreeD="1"/>
</file>

<file path=xl/ctrlProps/ctrlProp626.xml><?xml version="1.0" encoding="utf-8"?>
<formControlPr xmlns="http://schemas.microsoft.com/office/spreadsheetml/2009/9/main" objectType="CheckBox" checked="Checked"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checked="Checked" fmlaLink="Cs!H40" lockText="1" noThreeD="1"/>
</file>

<file path=xl/ctrlProps/ctrlProp639.xml><?xml version="1.0" encoding="utf-8"?>
<formControlPr xmlns="http://schemas.microsoft.com/office/spreadsheetml/2009/9/main" objectType="CheckBox" checked="Checked" fmlaLink="Cs!H41" lockText="1" noThreeD="1"/>
</file>

<file path=xl/ctrlProps/ctrlProp640.xml><?xml version="1.0" encoding="utf-8"?>
<formControlPr xmlns="http://schemas.microsoft.com/office/spreadsheetml/2009/9/main" objectType="CheckBox" checked="Checked" fmlaLink="Cs!H42" lockText="1" noThreeD="1"/>
</file>

<file path=xl/ctrlProps/ctrlProp641.xml><?xml version="1.0" encoding="utf-8"?>
<formControlPr xmlns="http://schemas.microsoft.com/office/spreadsheetml/2009/9/main" objectType="CheckBox" checked="Checked"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checked="Checked" fmlaLink="Cs!I7" lockText="1" noThreeD="1"/>
</file>

<file path=xl/ctrlProps/ctrlProp706.xml><?xml version="1.0" encoding="utf-8"?>
<formControlPr xmlns="http://schemas.microsoft.com/office/spreadsheetml/2009/9/main" objectType="CheckBox" checked="Checked"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checked="Checked" fmlaLink="Cs!I11" lockText="1" noThreeD="1"/>
</file>

<file path=xl/ctrlProps/ctrlProp710.xml><?xml version="1.0" encoding="utf-8"?>
<formControlPr xmlns="http://schemas.microsoft.com/office/spreadsheetml/2009/9/main" objectType="CheckBox" checked="Checked"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checked="Checked" fmlaLink="Cs!I17" lockText="1" noThreeD="1"/>
</file>

<file path=xl/ctrlProps/ctrlProp716.xml><?xml version="1.0" encoding="utf-8"?>
<formControlPr xmlns="http://schemas.microsoft.com/office/spreadsheetml/2009/9/main" objectType="CheckBox" checked="Checked"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checked="Checked" fmlaLink="Cs!I45" lockText="1" noThreeD="1"/>
</file>

<file path=xl/ctrlProps/ctrlProp744.xml><?xml version="1.0" encoding="utf-8"?>
<formControlPr xmlns="http://schemas.microsoft.com/office/spreadsheetml/2009/9/main" objectType="CheckBox" checked="Checked"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fmlaLink="Cs!I50" lockText="1" noThreeD="1"/>
</file>

<file path=xl/ctrlProps/ctrlProp749.xml><?xml version="1.0" encoding="utf-8"?>
<formControlPr xmlns="http://schemas.microsoft.com/office/spreadsheetml/2009/9/main" objectType="CheckBox" fmlaLink="Cs!I51" lockText="1" noThreeD="1"/>
</file>

<file path=xl/ctrlProps/ctrlProp750.xml><?xml version="1.0" encoding="utf-8"?>
<formControlPr xmlns="http://schemas.microsoft.com/office/spreadsheetml/2009/9/main" objectType="CheckBox" fmlaLink="Cs!I52" lockText="1" noThreeD="1"/>
</file>

<file path=xl/ctrlProps/ctrlProp751.xml><?xml version="1.0" encoding="utf-8"?>
<formControlPr xmlns="http://schemas.microsoft.com/office/spreadsheetml/2009/9/main" objectType="CheckBox" checked="Checked" fmlaLink="Cs!I53" lockText="1" noThreeD="1"/>
</file>

<file path=xl/ctrlProps/ctrlProp752.xml><?xml version="1.0" encoding="utf-8"?>
<formControlPr xmlns="http://schemas.microsoft.com/office/spreadsheetml/2009/9/main" objectType="CheckBox" fmlaLink="Cs!I54" lockText="1" noThreeD="1"/>
</file>

<file path=xl/ctrlProps/ctrlProp753.xml><?xml version="1.0" encoding="utf-8"?>
<formControlPr xmlns="http://schemas.microsoft.com/office/spreadsheetml/2009/9/main" objectType="CheckBox" fmlaLink="Cs!I55" lockText="1" noThreeD="1"/>
</file>

<file path=xl/ctrlProps/ctrlProp754.xml><?xml version="1.0" encoding="utf-8"?>
<formControlPr xmlns="http://schemas.microsoft.com/office/spreadsheetml/2009/9/main" objectType="CheckBox" fmlaLink="Cs!I56" lockText="1" noThreeD="1"/>
</file>

<file path=xl/ctrlProps/ctrlProp755.xml><?xml version="1.0" encoding="utf-8"?>
<formControlPr xmlns="http://schemas.microsoft.com/office/spreadsheetml/2009/9/main" objectType="CheckBox" fmlaLink="Cs!I57" lockText="1" noThreeD="1"/>
</file>

<file path=xl/ctrlProps/ctrlProp756.xml><?xml version="1.0" encoding="utf-8"?>
<formControlPr xmlns="http://schemas.microsoft.com/office/spreadsheetml/2009/9/main" objectType="CheckBox"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fmlaLink="Cs!I73" lockText="1" noThreeD="1"/>
</file>

<file path=xl/ctrlProps/ctrlProp772.xml><?xml version="1.0" encoding="utf-8"?>
<formControlPr xmlns="http://schemas.microsoft.com/office/spreadsheetml/2009/9/main" objectType="CheckBox" fmlaLink="Cs!I74" lockText="1" noThreeD="1"/>
</file>

<file path=xl/ctrlProps/ctrlProp773.xml><?xml version="1.0" encoding="utf-8"?>
<formControlPr xmlns="http://schemas.microsoft.com/office/spreadsheetml/2009/9/main" objectType="CheckBox" fmlaLink="Cs!I75" lockText="1" noThreeD="1"/>
</file>

<file path=xl/ctrlProps/ctrlProp774.xml><?xml version="1.0" encoding="utf-8"?>
<formControlPr xmlns="http://schemas.microsoft.com/office/spreadsheetml/2009/9/main" objectType="CheckBox" fmlaLink="Cs!I76" lockText="1" noThreeD="1"/>
</file>

<file path=xl/ctrlProps/ctrlProp775.xml><?xml version="1.0" encoding="utf-8"?>
<formControlPr xmlns="http://schemas.microsoft.com/office/spreadsheetml/2009/9/main" objectType="CheckBox" fmlaLink="Cs!I77" lockText="1" noThreeD="1"/>
</file>

<file path=xl/ctrlProps/ctrlProp776.xml><?xml version="1.0" encoding="utf-8"?>
<formControlPr xmlns="http://schemas.microsoft.com/office/spreadsheetml/2009/9/main" objectType="CheckBox" fmlaLink="Cs!I78" lockText="1" noThreeD="1"/>
</file>

<file path=xl/ctrlProps/ctrlProp777.xml><?xml version="1.0" encoding="utf-8"?>
<formControlPr xmlns="http://schemas.microsoft.com/office/spreadsheetml/2009/9/main" objectType="CheckBox" fmlaLink="Cs!I79" lockText="1" noThreeD="1"/>
</file>

<file path=xl/ctrlProps/ctrlProp778.xml><?xml version="1.0" encoding="utf-8"?>
<formControlPr xmlns="http://schemas.microsoft.com/office/spreadsheetml/2009/9/main" objectType="CheckBox" fmlaLink="Cs!I80" lockText="1" noThreeD="1"/>
</file>

<file path=xl/ctrlProps/ctrlProp779.xml><?xml version="1.0" encoding="utf-8"?>
<formControlPr xmlns="http://schemas.microsoft.com/office/spreadsheetml/2009/9/main" objectType="CheckBox" fmlaLink="Cs!I81" lockText="1" noThreeD="1"/>
</file>

<file path=xl/ctrlProps/ctrlProp780.xml><?xml version="1.0" encoding="utf-8"?>
<formControlPr xmlns="http://schemas.microsoft.com/office/spreadsheetml/2009/9/main" objectType="CheckBox" fmlaLink="Cs!I82" lockText="1" noThreeD="1"/>
</file>

<file path=xl/ctrlProps/ctrlProp781.xml><?xml version="1.0" encoding="utf-8"?>
<formControlPr xmlns="http://schemas.microsoft.com/office/spreadsheetml/2009/9/main" objectType="CheckBox" fmlaLink="Cs!I83" lockText="1" noThreeD="1"/>
</file>

<file path=xl/ctrlProps/ctrlProp782.xml><?xml version="1.0" encoding="utf-8"?>
<formControlPr xmlns="http://schemas.microsoft.com/office/spreadsheetml/2009/9/main" objectType="CheckBox"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fmlaLink="Cs!I92" lockText="1" noThreeD="1"/>
</file>

<file path=xl/ctrlProps/ctrlProp791.xml><?xml version="1.0" encoding="utf-8"?>
<formControlPr xmlns="http://schemas.microsoft.com/office/spreadsheetml/2009/9/main" objectType="CheckBox" fmlaLink="Cs!I93" lockText="1" noThreeD="1"/>
</file>

<file path=xl/ctrlProps/ctrlProp792.xml><?xml version="1.0" encoding="utf-8"?>
<formControlPr xmlns="http://schemas.microsoft.com/office/spreadsheetml/2009/9/main" objectType="CheckBox" fmlaLink="Cs!I94" lockText="1" noThreeD="1"/>
</file>

<file path=xl/ctrlProps/ctrlProp793.xml><?xml version="1.0" encoding="utf-8"?>
<formControlPr xmlns="http://schemas.microsoft.com/office/spreadsheetml/2009/9/main" objectType="CheckBox" fmlaLink="Cs!I95" lockText="1" noThreeD="1"/>
</file>

<file path=xl/ctrlProps/ctrlProp794.xml><?xml version="1.0" encoding="utf-8"?>
<formControlPr xmlns="http://schemas.microsoft.com/office/spreadsheetml/2009/9/main" objectType="CheckBox" fmlaLink="Cs!I96" lockText="1" noThreeD="1"/>
</file>

<file path=xl/ctrlProps/ctrlProp795.xml><?xml version="1.0" encoding="utf-8"?>
<formControlPr xmlns="http://schemas.microsoft.com/office/spreadsheetml/2009/9/main" objectType="CheckBox" fmlaLink="Cs!I97" lockText="1" noThreeD="1"/>
</file>

<file path=xl/ctrlProps/ctrlProp796.xml><?xml version="1.0" encoding="utf-8"?>
<formControlPr xmlns="http://schemas.microsoft.com/office/spreadsheetml/2009/9/main" objectType="CheckBox" fmlaLink="Cs!I98" lockText="1" noThreeD="1"/>
</file>

<file path=xl/ctrlProps/ctrlProp797.xml><?xml version="1.0" encoding="utf-8"?>
<formControlPr xmlns="http://schemas.microsoft.com/office/spreadsheetml/2009/9/main" objectType="CheckBox" fmlaLink="Cs!I99" lockText="1" noThreeD="1"/>
</file>

<file path=xl/ctrlProps/ctrlProp798.xml><?xml version="1.0" encoding="utf-8"?>
<formControlPr xmlns="http://schemas.microsoft.com/office/spreadsheetml/2009/9/main" objectType="CheckBox" fmlaLink="Cs!I100" lockText="1" noThreeD="1"/>
</file>

<file path=xl/ctrlProps/ctrlProp799.xml><?xml version="1.0" encoding="utf-8"?>
<formControlPr xmlns="http://schemas.microsoft.com/office/spreadsheetml/2009/9/main" objectType="CheckBox" fmlaLink="Cs!I101" lockText="1" noThreeD="1"/>
</file>

<file path=xl/ctrlProps/ctrlProp800.xml><?xml version="1.0" encoding="utf-8"?>
<formControlPr xmlns="http://schemas.microsoft.com/office/spreadsheetml/2009/9/main" objectType="CheckBox"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checked="Checked" fmlaLink="Cs!J11" lockText="1" noThreeD="1"/>
</file>

<file path=xl/ctrlProps/ctrlProp810.xml><?xml version="1.0" encoding="utf-8"?>
<formControlPr xmlns="http://schemas.microsoft.com/office/spreadsheetml/2009/9/main" objectType="CheckBox" checked="Checked"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checked="Checked"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checked="Checked"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checked="Checked"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checked="Checked"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checked="Checked" fmlaLink="Cs!K7" lockText="1" noThreeD="1"/>
</file>

<file path=xl/ctrlProps/ctrlProp906.xml><?xml version="1.0" encoding="utf-8"?>
<formControlPr xmlns="http://schemas.microsoft.com/office/spreadsheetml/2009/9/main" objectType="CheckBox" checked="Checked"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checked="Checked" fmlaLink="Cs!K17" lockText="1" noThreeD="1"/>
</file>

<file path=xl/ctrlProps/ctrlProp916.xml><?xml version="1.0" encoding="utf-8"?>
<formControlPr xmlns="http://schemas.microsoft.com/office/spreadsheetml/2009/9/main" objectType="CheckBox" checked="Checked"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checked="Checked"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checked="Checked"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6" fmlaLink="ComCalc!$P$1" fmlaRange="ComCalc!$P$2:$P$21" noThreeD="1" sel="17" val="6"/>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checked="Checked"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checked="Checked"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checked="Checked"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checked="Checked"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checked="Checked"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checked="Checked" fmlaLink="Cs!L59" lockText="1" noThreeD="1"/>
</file>

<file path=xl/ctrlProps/ctrlProp1059.xml><?xml version="1.0" encoding="utf-8"?>
<formControlPr xmlns="http://schemas.microsoft.com/office/spreadsheetml/2009/9/main" objectType="CheckBox" checked="Checked" fmlaLink="Cs!L60" lockText="1" noThreeD="1"/>
</file>

<file path=xl/ctrlProps/ctrlProp1060.xml><?xml version="1.0" encoding="utf-8"?>
<formControlPr xmlns="http://schemas.microsoft.com/office/spreadsheetml/2009/9/main" objectType="CheckBox" checked="Checked" fmlaLink="Cs!L61" lockText="1" noThreeD="1"/>
</file>

<file path=xl/ctrlProps/ctrlProp1061.xml><?xml version="1.0" encoding="utf-8"?>
<formControlPr xmlns="http://schemas.microsoft.com/office/spreadsheetml/2009/9/main" objectType="CheckBox" checked="Checked"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checked="Checked" fmlaLink="Cs!M7" lockText="1" noThreeD="1"/>
</file>

<file path=xl/ctrlProps/ctrlProp1107.xml><?xml version="1.0" encoding="utf-8"?>
<formControlPr xmlns="http://schemas.microsoft.com/office/spreadsheetml/2009/9/main" objectType="CheckBox" checked="Checked"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checked="Checked" fmlaLink="Cs!M17" lockText="1" noThreeD="1"/>
</file>

<file path=xl/ctrlProps/ctrlProp1117.xml><?xml version="1.0" encoding="utf-8"?>
<formControlPr xmlns="http://schemas.microsoft.com/office/spreadsheetml/2009/9/main" objectType="CheckBox" checked="Checked"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checked="Checked" fmlaLink="Cs!M31" lockText="1" noThreeD="1"/>
</file>

<file path=xl/ctrlProps/ctrlProp1131.xml><?xml version="1.0" encoding="utf-8"?>
<formControlPr xmlns="http://schemas.microsoft.com/office/spreadsheetml/2009/9/main" objectType="CheckBox" checked="Checked"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checked="Checked" fmlaLink="Cs!M38" lockText="1" noThreeD="1"/>
</file>

<file path=xl/ctrlProps/ctrlProp1138.xml><?xml version="1.0" encoding="utf-8"?>
<formControlPr xmlns="http://schemas.microsoft.com/office/spreadsheetml/2009/9/main" objectType="CheckBox" checked="Checked"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fmlaLink="Cs!M61" lockText="1" noThreeD="1"/>
</file>

<file path=xl/ctrlProps/ctrlProp1161.xml><?xml version="1.0" encoding="utf-8"?>
<formControlPr xmlns="http://schemas.microsoft.com/office/spreadsheetml/2009/9/main" objectType="CheckBox" fmlaLink="Cs!M62" lockText="1" noThreeD="1"/>
</file>

<file path=xl/ctrlProps/ctrlProp1162.xml><?xml version="1.0" encoding="utf-8"?>
<formControlPr xmlns="http://schemas.microsoft.com/office/spreadsheetml/2009/9/main" objectType="CheckBox" checked="Checked" fmlaLink="Cs!M63" lockText="1" noThreeD="1"/>
</file>

<file path=xl/ctrlProps/ctrlProp1163.xml><?xml version="1.0" encoding="utf-8"?>
<formControlPr xmlns="http://schemas.microsoft.com/office/spreadsheetml/2009/9/main" objectType="CheckBox" checked="Checked"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checked="Checked" fmlaLink="Cs!N11" lockText="1" noThreeD="1"/>
</file>

<file path=xl/ctrlProps/ctrlProp1211.xml><?xml version="1.0" encoding="utf-8"?>
<formControlPr xmlns="http://schemas.microsoft.com/office/spreadsheetml/2009/9/main" objectType="CheckBox" checked="Checked"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checked="Checked"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checked="Checked"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checked="Checked"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checked="Checked"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checked="Checked"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checked="Checked" fmlaLink="Cs!N63" lockText="1" noThreeD="1"/>
</file>

<file path=xl/ctrlProps/ctrlProp1263.xml><?xml version="1.0" encoding="utf-8"?>
<formControlPr xmlns="http://schemas.microsoft.com/office/spreadsheetml/2009/9/main" objectType="CheckBox" checked="Checked"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checked="Checked"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checked="Checked"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checked="Checked"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checked="Checked"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checked="Checked"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checked="Checked"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checked="Checked"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checked="Checked" fmlaLink="Cs!P61" lockText="1" noThreeD="1"/>
</file>

<file path=xl/ctrlProps/ctrlProp1461.xml><?xml version="1.0" encoding="utf-8"?>
<formControlPr xmlns="http://schemas.microsoft.com/office/spreadsheetml/2009/9/main" objectType="CheckBox" checked="Checked"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checked="Checked"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checked="Checked"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checked="Checked" fmlaLink="Cs!Q38" lockText="1" noThreeD="1"/>
</file>

<file path=xl/ctrlProps/ctrlProp1538.xml><?xml version="1.0" encoding="utf-8"?>
<formControlPr xmlns="http://schemas.microsoft.com/office/spreadsheetml/2009/9/main" objectType="CheckBox" checked="Checked"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checked="Checked" fmlaLink="Cs!Q63" lockText="1" noThreeD="1"/>
</file>

<file path=xl/ctrlProps/ctrlProp1563.xml><?xml version="1.0" encoding="utf-8"?>
<formControlPr xmlns="http://schemas.microsoft.com/office/spreadsheetml/2009/9/main" objectType="CheckBox" checked="Checked"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checked="Checked" fmlaLink="Cs!R3" lockText="1" noThreeD="1"/>
</file>

<file path=xl/ctrlProps/ctrlProp1603.xml><?xml version="1.0" encoding="utf-8"?>
<formControlPr xmlns="http://schemas.microsoft.com/office/spreadsheetml/2009/9/main" objectType="CheckBox" checked="Checked" fmlaLink="Cs!R4" lockText="1" noThreeD="1"/>
</file>

<file path=xl/ctrlProps/ctrlProp1604.xml><?xml version="1.0" encoding="utf-8"?>
<formControlPr xmlns="http://schemas.microsoft.com/office/spreadsheetml/2009/9/main" objectType="CheckBox" checked="Checked" fmlaLink="Cs!R5" lockText="1" noThreeD="1"/>
</file>

<file path=xl/ctrlProps/ctrlProp1605.xml><?xml version="1.0" encoding="utf-8"?>
<formControlPr xmlns="http://schemas.microsoft.com/office/spreadsheetml/2009/9/main" objectType="CheckBox" checked="Checked" fmlaLink="Cs!R6" lockText="1" noThreeD="1"/>
</file>

<file path=xl/ctrlProps/ctrlProp1606.xml><?xml version="1.0" encoding="utf-8"?>
<formControlPr xmlns="http://schemas.microsoft.com/office/spreadsheetml/2009/9/main" objectType="CheckBox" checked="Checked" fmlaLink="Cs!R7" lockText="1" noThreeD="1"/>
</file>

<file path=xl/ctrlProps/ctrlProp1607.xml><?xml version="1.0" encoding="utf-8"?>
<formControlPr xmlns="http://schemas.microsoft.com/office/spreadsheetml/2009/9/main" objectType="CheckBox" checked="Checked" fmlaLink="Cs!R8" lockText="1" noThreeD="1"/>
</file>

<file path=xl/ctrlProps/ctrlProp1608.xml><?xml version="1.0" encoding="utf-8"?>
<formControlPr xmlns="http://schemas.microsoft.com/office/spreadsheetml/2009/9/main" objectType="CheckBox" checked="Checked" fmlaLink="Cs!R9" lockText="1" noThreeD="1"/>
</file>

<file path=xl/ctrlProps/ctrlProp1609.xml><?xml version="1.0" encoding="utf-8"?>
<formControlPr xmlns="http://schemas.microsoft.com/office/spreadsheetml/2009/9/main" objectType="CheckBox" checked="Checked" fmlaLink="Cs!R10" lockText="1" noThreeD="1"/>
</file>

<file path=xl/ctrlProps/ctrlProp1610.xml><?xml version="1.0" encoding="utf-8"?>
<formControlPr xmlns="http://schemas.microsoft.com/office/spreadsheetml/2009/9/main" objectType="CheckBox" checked="Checked" fmlaLink="Cs!R11" lockText="1" noThreeD="1"/>
</file>

<file path=xl/ctrlProps/ctrlProp1611.xml><?xml version="1.0" encoding="utf-8"?>
<formControlPr xmlns="http://schemas.microsoft.com/office/spreadsheetml/2009/9/main" objectType="CheckBox" checked="Checked" fmlaLink="Cs!R12" lockText="1" noThreeD="1"/>
</file>

<file path=xl/ctrlProps/ctrlProp1612.xml><?xml version="1.0" encoding="utf-8"?>
<formControlPr xmlns="http://schemas.microsoft.com/office/spreadsheetml/2009/9/main" objectType="CheckBox" checked="Checked" fmlaLink="Cs!R13" lockText="1" noThreeD="1"/>
</file>

<file path=xl/ctrlProps/ctrlProp1613.xml><?xml version="1.0" encoding="utf-8"?>
<formControlPr xmlns="http://schemas.microsoft.com/office/spreadsheetml/2009/9/main" objectType="CheckBox" checked="Checked" fmlaLink="Cs!R14" lockText="1" noThreeD="1"/>
</file>

<file path=xl/ctrlProps/ctrlProp1614.xml><?xml version="1.0" encoding="utf-8"?>
<formControlPr xmlns="http://schemas.microsoft.com/office/spreadsheetml/2009/9/main" objectType="CheckBox" checked="Checked" fmlaLink="Cs!R15" lockText="1" noThreeD="1"/>
</file>

<file path=xl/ctrlProps/ctrlProp1615.xml><?xml version="1.0" encoding="utf-8"?>
<formControlPr xmlns="http://schemas.microsoft.com/office/spreadsheetml/2009/9/main" objectType="CheckBox" checked="Checked" fmlaLink="Cs!R16" lockText="1" noThreeD="1"/>
</file>

<file path=xl/ctrlProps/ctrlProp1616.xml><?xml version="1.0" encoding="utf-8"?>
<formControlPr xmlns="http://schemas.microsoft.com/office/spreadsheetml/2009/9/main" objectType="CheckBox" checked="Checked" fmlaLink="Cs!R17" lockText="1" noThreeD="1"/>
</file>

<file path=xl/ctrlProps/ctrlProp1617.xml><?xml version="1.0" encoding="utf-8"?>
<formControlPr xmlns="http://schemas.microsoft.com/office/spreadsheetml/2009/9/main" objectType="CheckBox" checked="Checked" fmlaLink="Cs!R18" lockText="1" noThreeD="1"/>
</file>

<file path=xl/ctrlProps/ctrlProp1618.xml><?xml version="1.0" encoding="utf-8"?>
<formControlPr xmlns="http://schemas.microsoft.com/office/spreadsheetml/2009/9/main" objectType="CheckBox" checked="Checked" fmlaLink="Cs!R19" lockText="1" noThreeD="1"/>
</file>

<file path=xl/ctrlProps/ctrlProp1619.xml><?xml version="1.0" encoding="utf-8"?>
<formControlPr xmlns="http://schemas.microsoft.com/office/spreadsheetml/2009/9/main" objectType="CheckBox" checked="Checked" fmlaLink="Cs!R20" lockText="1" noThreeD="1"/>
</file>

<file path=xl/ctrlProps/ctrlProp1620.xml><?xml version="1.0" encoding="utf-8"?>
<formControlPr xmlns="http://schemas.microsoft.com/office/spreadsheetml/2009/9/main" objectType="CheckBox" checked="Checked" fmlaLink="Cs!R21" lockText="1" noThreeD="1"/>
</file>

<file path=xl/ctrlProps/ctrlProp1621.xml><?xml version="1.0" encoding="utf-8"?>
<formControlPr xmlns="http://schemas.microsoft.com/office/spreadsheetml/2009/9/main" objectType="CheckBox" checked="Checked" fmlaLink="Cs!R22" lockText="1" noThreeD="1"/>
</file>

<file path=xl/ctrlProps/ctrlProp1622.xml><?xml version="1.0" encoding="utf-8"?>
<formControlPr xmlns="http://schemas.microsoft.com/office/spreadsheetml/2009/9/main" objectType="CheckBox" checked="Checked" fmlaLink="Cs!R23" lockText="1" noThreeD="1"/>
</file>

<file path=xl/ctrlProps/ctrlProp1623.xml><?xml version="1.0" encoding="utf-8"?>
<formControlPr xmlns="http://schemas.microsoft.com/office/spreadsheetml/2009/9/main" objectType="CheckBox" checked="Checked" fmlaLink="Cs!R24" lockText="1" noThreeD="1"/>
</file>

<file path=xl/ctrlProps/ctrlProp1624.xml><?xml version="1.0" encoding="utf-8"?>
<formControlPr xmlns="http://schemas.microsoft.com/office/spreadsheetml/2009/9/main" objectType="CheckBox" checked="Checked" fmlaLink="Cs!R25" lockText="1" noThreeD="1"/>
</file>

<file path=xl/ctrlProps/ctrlProp1625.xml><?xml version="1.0" encoding="utf-8"?>
<formControlPr xmlns="http://schemas.microsoft.com/office/spreadsheetml/2009/9/main" objectType="CheckBox" checked="Checked" fmlaLink="Cs!R26" lockText="1" noThreeD="1"/>
</file>

<file path=xl/ctrlProps/ctrlProp1626.xml><?xml version="1.0" encoding="utf-8"?>
<formControlPr xmlns="http://schemas.microsoft.com/office/spreadsheetml/2009/9/main" objectType="CheckBox" checked="Checked" fmlaLink="Cs!R27" lockText="1" noThreeD="1"/>
</file>

<file path=xl/ctrlProps/ctrlProp1627.xml><?xml version="1.0" encoding="utf-8"?>
<formControlPr xmlns="http://schemas.microsoft.com/office/spreadsheetml/2009/9/main" objectType="CheckBox" checked="Checked" fmlaLink="Cs!R28" lockText="1" noThreeD="1"/>
</file>

<file path=xl/ctrlProps/ctrlProp1628.xml><?xml version="1.0" encoding="utf-8"?>
<formControlPr xmlns="http://schemas.microsoft.com/office/spreadsheetml/2009/9/main" objectType="CheckBox" checked="Checked" fmlaLink="Cs!R29" lockText="1" noThreeD="1"/>
</file>

<file path=xl/ctrlProps/ctrlProp1629.xml><?xml version="1.0" encoding="utf-8"?>
<formControlPr xmlns="http://schemas.microsoft.com/office/spreadsheetml/2009/9/main" objectType="CheckBox" checked="Checked" fmlaLink="Cs!R30" lockText="1" noThreeD="1"/>
</file>

<file path=xl/ctrlProps/ctrlProp1630.xml><?xml version="1.0" encoding="utf-8"?>
<formControlPr xmlns="http://schemas.microsoft.com/office/spreadsheetml/2009/9/main" objectType="CheckBox" checked="Checked" fmlaLink="Cs!R31" lockText="1" noThreeD="1"/>
</file>

<file path=xl/ctrlProps/ctrlProp1631.xml><?xml version="1.0" encoding="utf-8"?>
<formControlPr xmlns="http://schemas.microsoft.com/office/spreadsheetml/2009/9/main" objectType="CheckBox" checked="Checked" fmlaLink="Cs!R32" lockText="1" noThreeD="1"/>
</file>

<file path=xl/ctrlProps/ctrlProp1632.xml><?xml version="1.0" encoding="utf-8"?>
<formControlPr xmlns="http://schemas.microsoft.com/office/spreadsheetml/2009/9/main" objectType="CheckBox" checked="Checked" fmlaLink="Cs!R33" lockText="1" noThreeD="1"/>
</file>

<file path=xl/ctrlProps/ctrlProp1633.xml><?xml version="1.0" encoding="utf-8"?>
<formControlPr xmlns="http://schemas.microsoft.com/office/spreadsheetml/2009/9/main" objectType="CheckBox" checked="Checked" fmlaLink="Cs!R34" lockText="1" noThreeD="1"/>
</file>

<file path=xl/ctrlProps/ctrlProp1634.xml><?xml version="1.0" encoding="utf-8"?>
<formControlPr xmlns="http://schemas.microsoft.com/office/spreadsheetml/2009/9/main" objectType="CheckBox" checked="Checked" fmlaLink="Cs!R35" lockText="1" noThreeD="1"/>
</file>

<file path=xl/ctrlProps/ctrlProp1635.xml><?xml version="1.0" encoding="utf-8"?>
<formControlPr xmlns="http://schemas.microsoft.com/office/spreadsheetml/2009/9/main" objectType="CheckBox" checked="Checked" fmlaLink="Cs!R36" lockText="1" noThreeD="1"/>
</file>

<file path=xl/ctrlProps/ctrlProp1636.xml><?xml version="1.0" encoding="utf-8"?>
<formControlPr xmlns="http://schemas.microsoft.com/office/spreadsheetml/2009/9/main" objectType="CheckBox" checked="Checked" fmlaLink="Cs!R37" lockText="1" noThreeD="1"/>
</file>

<file path=xl/ctrlProps/ctrlProp1637.xml><?xml version="1.0" encoding="utf-8"?>
<formControlPr xmlns="http://schemas.microsoft.com/office/spreadsheetml/2009/9/main" objectType="CheckBox" checked="Checked" fmlaLink="Cs!R38" lockText="1" noThreeD="1"/>
</file>

<file path=xl/ctrlProps/ctrlProp1638.xml><?xml version="1.0" encoding="utf-8"?>
<formControlPr xmlns="http://schemas.microsoft.com/office/spreadsheetml/2009/9/main" objectType="CheckBox" checked="Checked" fmlaLink="Cs!R39" lockText="1" noThreeD="1"/>
</file>

<file path=xl/ctrlProps/ctrlProp1639.xml><?xml version="1.0" encoding="utf-8"?>
<formControlPr xmlns="http://schemas.microsoft.com/office/spreadsheetml/2009/9/main" objectType="CheckBox" checked="Checked" fmlaLink="Cs!R40" lockText="1" noThreeD="1"/>
</file>

<file path=xl/ctrlProps/ctrlProp1640.xml><?xml version="1.0" encoding="utf-8"?>
<formControlPr xmlns="http://schemas.microsoft.com/office/spreadsheetml/2009/9/main" objectType="CheckBox" checked="Checked" fmlaLink="Cs!R41" lockText="1" noThreeD="1"/>
</file>

<file path=xl/ctrlProps/ctrlProp1641.xml><?xml version="1.0" encoding="utf-8"?>
<formControlPr xmlns="http://schemas.microsoft.com/office/spreadsheetml/2009/9/main" objectType="CheckBox" checked="Checked" fmlaLink="Cs!R42" lockText="1" noThreeD="1"/>
</file>

<file path=xl/ctrlProps/ctrlProp1642.xml><?xml version="1.0" encoding="utf-8"?>
<formControlPr xmlns="http://schemas.microsoft.com/office/spreadsheetml/2009/9/main" objectType="CheckBox" checked="Checked" fmlaLink="Cs!R43" lockText="1" noThreeD="1"/>
</file>

<file path=xl/ctrlProps/ctrlProp1643.xml><?xml version="1.0" encoding="utf-8"?>
<formControlPr xmlns="http://schemas.microsoft.com/office/spreadsheetml/2009/9/main" objectType="CheckBox" checked="Checked" fmlaLink="Cs!R44" lockText="1" noThreeD="1"/>
</file>

<file path=xl/ctrlProps/ctrlProp1644.xml><?xml version="1.0" encoding="utf-8"?>
<formControlPr xmlns="http://schemas.microsoft.com/office/spreadsheetml/2009/9/main" objectType="CheckBox" checked="Checked" fmlaLink="Cs!R45" lockText="1" noThreeD="1"/>
</file>

<file path=xl/ctrlProps/ctrlProp1645.xml><?xml version="1.0" encoding="utf-8"?>
<formControlPr xmlns="http://schemas.microsoft.com/office/spreadsheetml/2009/9/main" objectType="CheckBox" checked="Checked" fmlaLink="Cs!R46" lockText="1" noThreeD="1"/>
</file>

<file path=xl/ctrlProps/ctrlProp1646.xml><?xml version="1.0" encoding="utf-8"?>
<formControlPr xmlns="http://schemas.microsoft.com/office/spreadsheetml/2009/9/main" objectType="CheckBox" checked="Checked" fmlaLink="Cs!R47" lockText="1" noThreeD="1"/>
</file>

<file path=xl/ctrlProps/ctrlProp1647.xml><?xml version="1.0" encoding="utf-8"?>
<formControlPr xmlns="http://schemas.microsoft.com/office/spreadsheetml/2009/9/main" objectType="CheckBox" checked="Checked" fmlaLink="Cs!R48" lockText="1" noThreeD="1"/>
</file>

<file path=xl/ctrlProps/ctrlProp1648.xml><?xml version="1.0" encoding="utf-8"?>
<formControlPr xmlns="http://schemas.microsoft.com/office/spreadsheetml/2009/9/main" objectType="CheckBox" checked="Checked" fmlaLink="Cs!R49" lockText="1" noThreeD="1"/>
</file>

<file path=xl/ctrlProps/ctrlProp1649.xml><?xml version="1.0" encoding="utf-8"?>
<formControlPr xmlns="http://schemas.microsoft.com/office/spreadsheetml/2009/9/main" objectType="CheckBox" checked="Checked" fmlaLink="Cs!R50" lockText="1" noThreeD="1"/>
</file>

<file path=xl/ctrlProps/ctrlProp1650.xml><?xml version="1.0" encoding="utf-8"?>
<formControlPr xmlns="http://schemas.microsoft.com/office/spreadsheetml/2009/9/main" objectType="CheckBox" checked="Checked" fmlaLink="Cs!R51" lockText="1" noThreeD="1"/>
</file>

<file path=xl/ctrlProps/ctrlProp1651.xml><?xml version="1.0" encoding="utf-8"?>
<formControlPr xmlns="http://schemas.microsoft.com/office/spreadsheetml/2009/9/main" objectType="CheckBox" checked="Checked" fmlaLink="Cs!R52" lockText="1" noThreeD="1"/>
</file>

<file path=xl/ctrlProps/ctrlProp1652.xml><?xml version="1.0" encoding="utf-8"?>
<formControlPr xmlns="http://schemas.microsoft.com/office/spreadsheetml/2009/9/main" objectType="CheckBox" checked="Checked" fmlaLink="Cs!R53" lockText="1" noThreeD="1"/>
</file>

<file path=xl/ctrlProps/ctrlProp1653.xml><?xml version="1.0" encoding="utf-8"?>
<formControlPr xmlns="http://schemas.microsoft.com/office/spreadsheetml/2009/9/main" objectType="CheckBox" checked="Checked" fmlaLink="Cs!R54" lockText="1" noThreeD="1"/>
</file>

<file path=xl/ctrlProps/ctrlProp1654.xml><?xml version="1.0" encoding="utf-8"?>
<formControlPr xmlns="http://schemas.microsoft.com/office/spreadsheetml/2009/9/main" objectType="CheckBox" checked="Checked" fmlaLink="Cs!R55" lockText="1" noThreeD="1"/>
</file>

<file path=xl/ctrlProps/ctrlProp1655.xml><?xml version="1.0" encoding="utf-8"?>
<formControlPr xmlns="http://schemas.microsoft.com/office/spreadsheetml/2009/9/main" objectType="CheckBox" checked="Checked" fmlaLink="Cs!R56" lockText="1" noThreeD="1"/>
</file>

<file path=xl/ctrlProps/ctrlProp1656.xml><?xml version="1.0" encoding="utf-8"?>
<formControlPr xmlns="http://schemas.microsoft.com/office/spreadsheetml/2009/9/main" objectType="CheckBox" checked="Checked" fmlaLink="Cs!R57" lockText="1" noThreeD="1"/>
</file>

<file path=xl/ctrlProps/ctrlProp1657.xml><?xml version="1.0" encoding="utf-8"?>
<formControlPr xmlns="http://schemas.microsoft.com/office/spreadsheetml/2009/9/main" objectType="CheckBox" checked="Checked" fmlaLink="Cs!R58" lockText="1" noThreeD="1"/>
</file>

<file path=xl/ctrlProps/ctrlProp1658.xml><?xml version="1.0" encoding="utf-8"?>
<formControlPr xmlns="http://schemas.microsoft.com/office/spreadsheetml/2009/9/main" objectType="CheckBox" checked="Checked" fmlaLink="Cs!R59" lockText="1" noThreeD="1"/>
</file>

<file path=xl/ctrlProps/ctrlProp1659.xml><?xml version="1.0" encoding="utf-8"?>
<formControlPr xmlns="http://schemas.microsoft.com/office/spreadsheetml/2009/9/main" objectType="CheckBox" checked="Checked" fmlaLink="Cs!R60" lockText="1" noThreeD="1"/>
</file>

<file path=xl/ctrlProps/ctrlProp1660.xml><?xml version="1.0" encoding="utf-8"?>
<formControlPr xmlns="http://schemas.microsoft.com/office/spreadsheetml/2009/9/main" objectType="CheckBox" checked="Checked" fmlaLink="Cs!R61" lockText="1" noThreeD="1"/>
</file>

<file path=xl/ctrlProps/ctrlProp1661.xml><?xml version="1.0" encoding="utf-8"?>
<formControlPr xmlns="http://schemas.microsoft.com/office/spreadsheetml/2009/9/main" objectType="CheckBox" checked="Checked" fmlaLink="Cs!R62" lockText="1" noThreeD="1"/>
</file>

<file path=xl/ctrlProps/ctrlProp1662.xml><?xml version="1.0" encoding="utf-8"?>
<formControlPr xmlns="http://schemas.microsoft.com/office/spreadsheetml/2009/9/main" objectType="CheckBox" checked="Checked" fmlaLink="Cs!R63" lockText="1" noThreeD="1"/>
</file>

<file path=xl/ctrlProps/ctrlProp1663.xml><?xml version="1.0" encoding="utf-8"?>
<formControlPr xmlns="http://schemas.microsoft.com/office/spreadsheetml/2009/9/main" objectType="CheckBox" checked="Checked"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checked="Checked"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checked="Checked" fmlaLink="Cs!S32" lockText="1" noThreeD="1"/>
</file>

<file path=xl/ctrlProps/ctrlProp1732.xml><?xml version="1.0" encoding="utf-8"?>
<formControlPr xmlns="http://schemas.microsoft.com/office/spreadsheetml/2009/9/main" objectType="CheckBox" checked="Checked" fmlaLink="Cs!S33" lockText="1" noThreeD="1"/>
</file>

<file path=xl/ctrlProps/ctrlProp1733.xml><?xml version="1.0" encoding="utf-8"?>
<formControlPr xmlns="http://schemas.microsoft.com/office/spreadsheetml/2009/9/main" objectType="CheckBox" checked="Checked"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fmlaLink="Cs!S50" lockText="1" noThreeD="1"/>
</file>

<file path=xl/ctrlProps/ctrlProp1750.xml><?xml version="1.0" encoding="utf-8"?>
<formControlPr xmlns="http://schemas.microsoft.com/office/spreadsheetml/2009/9/main" objectType="CheckBox" fmlaLink="Cs!S51" lockText="1" noThreeD="1"/>
</file>

<file path=xl/ctrlProps/ctrlProp1751.xml><?xml version="1.0" encoding="utf-8"?>
<formControlPr xmlns="http://schemas.microsoft.com/office/spreadsheetml/2009/9/main" objectType="CheckBox"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fmlaLink="Cs!S54" lockText="1" noThreeD="1"/>
</file>

<file path=xl/ctrlProps/ctrlProp1754.xml><?xml version="1.0" encoding="utf-8"?>
<formControlPr xmlns="http://schemas.microsoft.com/office/spreadsheetml/2009/9/main" objectType="CheckBox" fmlaLink="Cs!S55" lockText="1" noThreeD="1"/>
</file>

<file path=xl/ctrlProps/ctrlProp1755.xml><?xml version="1.0" encoding="utf-8"?>
<formControlPr xmlns="http://schemas.microsoft.com/office/spreadsheetml/2009/9/main" objectType="CheckBox" fmlaLink="Cs!S56" lockText="1" noThreeD="1"/>
</file>

<file path=xl/ctrlProps/ctrlProp1756.xml><?xml version="1.0" encoding="utf-8"?>
<formControlPr xmlns="http://schemas.microsoft.com/office/spreadsheetml/2009/9/main" objectType="CheckBox" fmlaLink="Cs!S57" lockText="1" noThreeD="1"/>
</file>

<file path=xl/ctrlProps/ctrlProp1757.xml><?xml version="1.0" encoding="utf-8"?>
<formControlPr xmlns="http://schemas.microsoft.com/office/spreadsheetml/2009/9/main" objectType="CheckBox"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checked="Checked"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checked="Checked"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checked="Checked"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checked="Checked" fmlaLink="Cs!T63" lockText="1" noThreeD="1"/>
</file>

<file path=xl/ctrlProps/ctrlProp1863.xml><?xml version="1.0" encoding="utf-8"?>
<formControlPr xmlns="http://schemas.microsoft.com/office/spreadsheetml/2009/9/main" objectType="CheckBox" checked="Checked"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checked="Checked"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checked="Checked"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6" fmlaLink="ComCalc!$A$208" fmlaRange="ComCalc!$A$206:$A$207" noThreeD="1" sel="2" val="0"/>
</file>

<file path=xl/ctrlProps/ctrlProp2003.xml><?xml version="1.0" encoding="utf-8"?>
<formControlPr xmlns="http://schemas.microsoft.com/office/spreadsheetml/2009/9/main" objectType="List" dx="16" fmlaLink="ComCalc!$A$445" fmlaRange="CompositeNames" noThreeD="1" sel="20" val="0"/>
</file>

<file path=xl/ctrlProps/ctrlProp2004.xml><?xml version="1.0" encoding="utf-8"?>
<formControlPr xmlns="http://schemas.microsoft.com/office/spreadsheetml/2009/9/main" objectType="List" dx="16" fmlaLink="ComCalc!$B$658" fmlaRange="ComCalc!$A$1:$A$21" noThreeD="1" sel="10" val="0"/>
</file>

<file path=xl/ctrlProps/ctrlProp2005.xml><?xml version="1.0" encoding="utf-8"?>
<formControlPr xmlns="http://schemas.microsoft.com/office/spreadsheetml/2009/9/main" objectType="List" dx="16" fmlaLink="ComCalc!$C$658" fmlaRange="ComCalc!$A$1:$A$21" noThreeD="1" sel="11" val="0"/>
</file>

<file path=xl/ctrlProps/ctrlProp2006.xml><?xml version="1.0" encoding="utf-8"?>
<formControlPr xmlns="http://schemas.microsoft.com/office/spreadsheetml/2009/9/main" objectType="List" dx="16" fmlaLink="ComCalc!$D$658" fmlaRange="ComCalc!$A$1:$A$21" noThreeD="1" sel="12" val="0"/>
</file>

<file path=xl/ctrlProps/ctrlProp2007.xml><?xml version="1.0" encoding="utf-8"?>
<formControlPr xmlns="http://schemas.microsoft.com/office/spreadsheetml/2009/9/main" objectType="List" dx="16" fmlaLink="ComCalc!$E$658" fmlaRange="ComCalc!$A$1:$A$21" noThreeD="1" sel="13" val="0"/>
</file>

<file path=xl/ctrlProps/ctrlProp2008.xml><?xml version="1.0" encoding="utf-8"?>
<formControlPr xmlns="http://schemas.microsoft.com/office/spreadsheetml/2009/9/main" objectType="List" dx="16" fmlaLink="ComCalc!$F$658" fmlaRange="ComCalc!$A$1:$A$21" noThreeD="1" sel="17" val="0"/>
</file>

<file path=xl/ctrlProps/ctrlProp2009.xml><?xml version="1.0" encoding="utf-8"?>
<formControlPr xmlns="http://schemas.microsoft.com/office/spreadsheetml/2009/9/main" objectType="List" dx="16" fmlaLink="ComCalc!$G$658" fmlaRange="ComCalc!$A$1:$A$21" noThreeD="1" sel="19" val="0"/>
</file>

<file path=xl/ctrlProps/ctrlProp2010.xml><?xml version="1.0" encoding="utf-8"?>
<formControlPr xmlns="http://schemas.microsoft.com/office/spreadsheetml/2009/9/main" objectType="List" dx="16" fmlaLink="ComCalc!$H$658" fmlaRange="ComCalc!$A$1:$A$21" noThreeD="1" sel="1" val="0"/>
</file>

<file path=xl/ctrlProps/ctrlProp2011.xml><?xml version="1.0" encoding="utf-8"?>
<formControlPr xmlns="http://schemas.microsoft.com/office/spreadsheetml/2009/9/main" objectType="List" dx="16" fmlaLink="ComCalc!$I$658" fmlaRange="ComCalc!$A$1:$A$21" noThreeD="1" sel="1" val="0"/>
</file>

<file path=xl/ctrlProps/ctrlProp2012.xml><?xml version="1.0" encoding="utf-8"?>
<formControlPr xmlns="http://schemas.microsoft.com/office/spreadsheetml/2009/9/main" objectType="List" dx="16" fmlaLink="ComCalc!$J$658" fmlaRange="ComCalc!$A$1:$A$21" noThreeD="1" sel="1" val="0"/>
</file>

<file path=xl/ctrlProps/ctrlProp2013.xml><?xml version="1.0" encoding="utf-8"?>
<formControlPr xmlns="http://schemas.microsoft.com/office/spreadsheetml/2009/9/main" objectType="List" dx="16" fmlaLink="ComCalc!$K$658" fmlaRange="ComCalc!$A$1:$A$21" noThreeD="1" sel="1" val="0"/>
</file>

<file path=xl/ctrlProps/ctrlProp2014.xml><?xml version="1.0" encoding="utf-8"?>
<formControlPr xmlns="http://schemas.microsoft.com/office/spreadsheetml/2009/9/main" objectType="List" dx="16" fmlaLink="ComCalc!$L$658" fmlaRange="ComCalc!$A$1:$A$21" noThreeD="1" sel="1" val="0"/>
</file>

<file path=xl/ctrlProps/ctrlProp2015.xml><?xml version="1.0" encoding="utf-8"?>
<formControlPr xmlns="http://schemas.microsoft.com/office/spreadsheetml/2009/9/main" objectType="List" dx="16" fmlaLink="ComCalc!$M$658" fmlaRange="ComCalc!$A$1:$A$21" noThreeD="1" sel="1" val="0"/>
</file>

<file path=xl/ctrlProps/ctrlProp2016.xml><?xml version="1.0" encoding="utf-8"?>
<formControlPr xmlns="http://schemas.microsoft.com/office/spreadsheetml/2009/9/main" objectType="List" dx="16" fmlaLink="ComCalc!$N$658" fmlaRange="ComCalc!$A$1:$A$21" noThreeD="1" sel="1" val="0"/>
</file>

<file path=xl/ctrlProps/ctrlProp2017.xml><?xml version="1.0" encoding="utf-8"?>
<formControlPr xmlns="http://schemas.microsoft.com/office/spreadsheetml/2009/9/main" objectType="List" dx="16" fmlaLink="ComCalc!$O$658" fmlaRange="ComCalc!$A$1:$A$21" noThreeD="1" sel="1" val="0"/>
</file>

<file path=xl/ctrlProps/ctrlProp2018.xml><?xml version="1.0" encoding="utf-8"?>
<formControlPr xmlns="http://schemas.microsoft.com/office/spreadsheetml/2009/9/main" objectType="List" dx="16" fmlaLink="ComCalc!$P$658" fmlaRange="ComCalc!$A$1:$A$21" noThreeD="1" sel="1" val="0"/>
</file>

<file path=xl/ctrlProps/ctrlProp2019.xml><?xml version="1.0" encoding="utf-8"?>
<formControlPr xmlns="http://schemas.microsoft.com/office/spreadsheetml/2009/9/main" objectType="List" dx="16" fmlaLink="ComCalc!$Q$658" fmlaRange="ComCalc!$A$1:$A$21" noThreeD="1" sel="1" val="0"/>
</file>

<file path=xl/ctrlProps/ctrlProp2020.xml><?xml version="1.0" encoding="utf-8"?>
<formControlPr xmlns="http://schemas.microsoft.com/office/spreadsheetml/2009/9/main" objectType="List" dx="16" fmlaLink="ComCalc!$R$658" fmlaRange="ComCalc!$A$1:$A$21" noThreeD="1" sel="1" val="0"/>
</file>

<file path=xl/ctrlProps/ctrlProp2021.xml><?xml version="1.0" encoding="utf-8"?>
<formControlPr xmlns="http://schemas.microsoft.com/office/spreadsheetml/2009/9/main" objectType="List" dx="16" fmlaLink="ComCalc!$S$658" fmlaRange="ComCalc!$A$1:$A$21" noThreeD="1" sel="1" val="0"/>
</file>

<file path=xl/ctrlProps/ctrlProp2022.xml><?xml version="1.0" encoding="utf-8"?>
<formControlPr xmlns="http://schemas.microsoft.com/office/spreadsheetml/2009/9/main" objectType="List" dx="16" fmlaLink="ComCalc!$T$658" fmlaRange="ComCalc!$A$1:$A$21" noThreeD="1" sel="1" val="0"/>
</file>

<file path=xl/ctrlProps/ctrlProp2023.xml><?xml version="1.0" encoding="utf-8"?>
<formControlPr xmlns="http://schemas.microsoft.com/office/spreadsheetml/2009/9/main" objectType="List" dx="16" fmlaLink="ComCalc!$A$208" fmlaRange="ComCalc!$A$206:$A$207" noThreeD="1" sel="2" val="0"/>
</file>

<file path=xl/ctrlProps/ctrlProp2024.xml><?xml version="1.0" encoding="utf-8"?>
<formControlPr xmlns="http://schemas.microsoft.com/office/spreadsheetml/2009/9/main" objectType="List" dx="16" fmlaLink="$C$3" fmlaRange="CompositeNames" noThreeD="1" sel="2" val="0"/>
</file>

<file path=xl/ctrlProps/ctrlProp2025.xml><?xml version="1.0" encoding="utf-8"?>
<formControlPr xmlns="http://schemas.microsoft.com/office/spreadsheetml/2009/9/main" objectType="List" dx="16" fmlaLink="$C$4" fmlaRange="CompositeNames" noThreeD="1" sel="3"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2</xdr:row>
          <xdr:rowOff>139700</xdr:rowOff>
        </xdr:from>
        <xdr:to>
          <xdr:col>13</xdr:col>
          <xdr:colOff>330200</xdr:colOff>
          <xdr:row>4</xdr:row>
          <xdr:rowOff>25400</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300-00000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xdr:row>
          <xdr:rowOff>139700</xdr:rowOff>
        </xdr:from>
        <xdr:to>
          <xdr:col>13</xdr:col>
          <xdr:colOff>330200</xdr:colOff>
          <xdr:row>5</xdr:row>
          <xdr:rowOff>25400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300-00000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xdr:row>
          <xdr:rowOff>139700</xdr:rowOff>
        </xdr:from>
        <xdr:to>
          <xdr:col>13</xdr:col>
          <xdr:colOff>330200</xdr:colOff>
          <xdr:row>6</xdr:row>
          <xdr:rowOff>25400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300-00000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139700</xdr:rowOff>
        </xdr:from>
        <xdr:to>
          <xdr:col>13</xdr:col>
          <xdr:colOff>330200</xdr:colOff>
          <xdr:row>7</xdr:row>
          <xdr:rowOff>25400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300-00000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xdr:row>
          <xdr:rowOff>139700</xdr:rowOff>
        </xdr:from>
        <xdr:to>
          <xdr:col>13</xdr:col>
          <xdr:colOff>330200</xdr:colOff>
          <xdr:row>8</xdr:row>
          <xdr:rowOff>25400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300-00000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xdr:row>
          <xdr:rowOff>139700</xdr:rowOff>
        </xdr:from>
        <xdr:to>
          <xdr:col>13</xdr:col>
          <xdr:colOff>330200</xdr:colOff>
          <xdr:row>9</xdr:row>
          <xdr:rowOff>25400</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300-00000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xdr:row>
          <xdr:rowOff>139700</xdr:rowOff>
        </xdr:from>
        <xdr:to>
          <xdr:col>13</xdr:col>
          <xdr:colOff>330200</xdr:colOff>
          <xdr:row>10</xdr:row>
          <xdr:rowOff>25400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300-00000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xdr:row>
          <xdr:rowOff>139700</xdr:rowOff>
        </xdr:from>
        <xdr:to>
          <xdr:col>13</xdr:col>
          <xdr:colOff>330200</xdr:colOff>
          <xdr:row>11</xdr:row>
          <xdr:rowOff>25400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300-00000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xdr:row>
          <xdr:rowOff>139700</xdr:rowOff>
        </xdr:from>
        <xdr:to>
          <xdr:col>13</xdr:col>
          <xdr:colOff>330200</xdr:colOff>
          <xdr:row>12</xdr:row>
          <xdr:rowOff>25400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300-00000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11</xdr:row>
          <xdr:rowOff>139700</xdr:rowOff>
        </xdr:from>
        <xdr:to>
          <xdr:col>13</xdr:col>
          <xdr:colOff>330200</xdr:colOff>
          <xdr:row>13</xdr:row>
          <xdr:rowOff>25400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300-00000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12</xdr:row>
          <xdr:rowOff>139700</xdr:rowOff>
        </xdr:from>
        <xdr:to>
          <xdr:col>13</xdr:col>
          <xdr:colOff>330200</xdr:colOff>
          <xdr:row>14</xdr:row>
          <xdr:rowOff>25400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300-00000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13</xdr:row>
          <xdr:rowOff>139700</xdr:rowOff>
        </xdr:from>
        <xdr:to>
          <xdr:col>13</xdr:col>
          <xdr:colOff>330200</xdr:colOff>
          <xdr:row>15</xdr:row>
          <xdr:rowOff>25400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300-00001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14</xdr:row>
          <xdr:rowOff>139700</xdr:rowOff>
        </xdr:from>
        <xdr:to>
          <xdr:col>13</xdr:col>
          <xdr:colOff>330200</xdr:colOff>
          <xdr:row>16</xdr:row>
          <xdr:rowOff>25400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300-00001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15</xdr:row>
          <xdr:rowOff>139700</xdr:rowOff>
        </xdr:from>
        <xdr:to>
          <xdr:col>13</xdr:col>
          <xdr:colOff>330200</xdr:colOff>
          <xdr:row>17</xdr:row>
          <xdr:rowOff>25400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300-00001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16</xdr:row>
          <xdr:rowOff>139700</xdr:rowOff>
        </xdr:from>
        <xdr:to>
          <xdr:col>13</xdr:col>
          <xdr:colOff>330200</xdr:colOff>
          <xdr:row>18</xdr:row>
          <xdr:rowOff>25400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300-00001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17</xdr:row>
          <xdr:rowOff>139700</xdr:rowOff>
        </xdr:from>
        <xdr:to>
          <xdr:col>13</xdr:col>
          <xdr:colOff>330200</xdr:colOff>
          <xdr:row>19</xdr:row>
          <xdr:rowOff>25400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300-00001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18</xdr:row>
          <xdr:rowOff>139700</xdr:rowOff>
        </xdr:from>
        <xdr:to>
          <xdr:col>13</xdr:col>
          <xdr:colOff>330200</xdr:colOff>
          <xdr:row>20</xdr:row>
          <xdr:rowOff>25400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300-00001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19</xdr:row>
          <xdr:rowOff>139700</xdr:rowOff>
        </xdr:from>
        <xdr:to>
          <xdr:col>13</xdr:col>
          <xdr:colOff>330200</xdr:colOff>
          <xdr:row>21</xdr:row>
          <xdr:rowOff>25400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300-00001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20</xdr:row>
          <xdr:rowOff>139700</xdr:rowOff>
        </xdr:from>
        <xdr:to>
          <xdr:col>13</xdr:col>
          <xdr:colOff>330200</xdr:colOff>
          <xdr:row>22</xdr:row>
          <xdr:rowOff>25400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300-00001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22</xdr:row>
          <xdr:rowOff>139700</xdr:rowOff>
        </xdr:from>
        <xdr:to>
          <xdr:col>13</xdr:col>
          <xdr:colOff>330200</xdr:colOff>
          <xdr:row>24</xdr:row>
          <xdr:rowOff>25400</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300-00001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23</xdr:row>
          <xdr:rowOff>139700</xdr:rowOff>
        </xdr:from>
        <xdr:to>
          <xdr:col>13</xdr:col>
          <xdr:colOff>330200</xdr:colOff>
          <xdr:row>25</xdr:row>
          <xdr:rowOff>25400</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300-00001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24</xdr:row>
          <xdr:rowOff>139700</xdr:rowOff>
        </xdr:from>
        <xdr:to>
          <xdr:col>13</xdr:col>
          <xdr:colOff>330200</xdr:colOff>
          <xdr:row>26</xdr:row>
          <xdr:rowOff>25400</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300-00001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25</xdr:row>
          <xdr:rowOff>139700</xdr:rowOff>
        </xdr:from>
        <xdr:to>
          <xdr:col>13</xdr:col>
          <xdr:colOff>330200</xdr:colOff>
          <xdr:row>27</xdr:row>
          <xdr:rowOff>25400</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300-00001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26</xdr:row>
          <xdr:rowOff>139700</xdr:rowOff>
        </xdr:from>
        <xdr:to>
          <xdr:col>13</xdr:col>
          <xdr:colOff>330200</xdr:colOff>
          <xdr:row>28</xdr:row>
          <xdr:rowOff>25400</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300-00001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27</xdr:row>
          <xdr:rowOff>139700</xdr:rowOff>
        </xdr:from>
        <xdr:to>
          <xdr:col>13</xdr:col>
          <xdr:colOff>330200</xdr:colOff>
          <xdr:row>29</xdr:row>
          <xdr:rowOff>25400</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300-00001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28</xdr:row>
          <xdr:rowOff>139700</xdr:rowOff>
        </xdr:from>
        <xdr:to>
          <xdr:col>13</xdr:col>
          <xdr:colOff>330200</xdr:colOff>
          <xdr:row>30</xdr:row>
          <xdr:rowOff>25400</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300-00001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29</xdr:row>
          <xdr:rowOff>139700</xdr:rowOff>
        </xdr:from>
        <xdr:to>
          <xdr:col>13</xdr:col>
          <xdr:colOff>330200</xdr:colOff>
          <xdr:row>31</xdr:row>
          <xdr:rowOff>25400</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300-00001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30</xdr:row>
          <xdr:rowOff>139700</xdr:rowOff>
        </xdr:from>
        <xdr:to>
          <xdr:col>13</xdr:col>
          <xdr:colOff>330200</xdr:colOff>
          <xdr:row>32</xdr:row>
          <xdr:rowOff>25400</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300-00002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31</xdr:row>
          <xdr:rowOff>139700</xdr:rowOff>
        </xdr:from>
        <xdr:to>
          <xdr:col>13</xdr:col>
          <xdr:colOff>330200</xdr:colOff>
          <xdr:row>33</xdr:row>
          <xdr:rowOff>25400</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300-00002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32</xdr:row>
          <xdr:rowOff>139700</xdr:rowOff>
        </xdr:from>
        <xdr:to>
          <xdr:col>13</xdr:col>
          <xdr:colOff>330200</xdr:colOff>
          <xdr:row>34</xdr:row>
          <xdr:rowOff>25400</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300-00002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33</xdr:row>
          <xdr:rowOff>139700</xdr:rowOff>
        </xdr:from>
        <xdr:to>
          <xdr:col>13</xdr:col>
          <xdr:colOff>330200</xdr:colOff>
          <xdr:row>35</xdr:row>
          <xdr:rowOff>25400</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300-00002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34</xdr:row>
          <xdr:rowOff>139700</xdr:rowOff>
        </xdr:from>
        <xdr:to>
          <xdr:col>13</xdr:col>
          <xdr:colOff>330200</xdr:colOff>
          <xdr:row>36</xdr:row>
          <xdr:rowOff>25400</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300-00002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139700</xdr:rowOff>
        </xdr:from>
        <xdr:to>
          <xdr:col>13</xdr:col>
          <xdr:colOff>330200</xdr:colOff>
          <xdr:row>37</xdr:row>
          <xdr:rowOff>25400</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300-00002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36</xdr:row>
          <xdr:rowOff>139700</xdr:rowOff>
        </xdr:from>
        <xdr:to>
          <xdr:col>13</xdr:col>
          <xdr:colOff>330200</xdr:colOff>
          <xdr:row>38</xdr:row>
          <xdr:rowOff>25400</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300-00002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37</xdr:row>
          <xdr:rowOff>139700</xdr:rowOff>
        </xdr:from>
        <xdr:to>
          <xdr:col>13</xdr:col>
          <xdr:colOff>330200</xdr:colOff>
          <xdr:row>39</xdr:row>
          <xdr:rowOff>25400</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300-00002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38</xdr:row>
          <xdr:rowOff>139700</xdr:rowOff>
        </xdr:from>
        <xdr:to>
          <xdr:col>13</xdr:col>
          <xdr:colOff>330200</xdr:colOff>
          <xdr:row>40</xdr:row>
          <xdr:rowOff>25400</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300-00002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39</xdr:row>
          <xdr:rowOff>139700</xdr:rowOff>
        </xdr:from>
        <xdr:to>
          <xdr:col>13</xdr:col>
          <xdr:colOff>330200</xdr:colOff>
          <xdr:row>41</xdr:row>
          <xdr:rowOff>25400</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300-00002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40</xdr:row>
          <xdr:rowOff>139700</xdr:rowOff>
        </xdr:from>
        <xdr:to>
          <xdr:col>13</xdr:col>
          <xdr:colOff>330200</xdr:colOff>
          <xdr:row>42</xdr:row>
          <xdr:rowOff>25400</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300-00002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41</xdr:row>
          <xdr:rowOff>139700</xdr:rowOff>
        </xdr:from>
        <xdr:to>
          <xdr:col>13</xdr:col>
          <xdr:colOff>330200</xdr:colOff>
          <xdr:row>43</xdr:row>
          <xdr:rowOff>25400</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300-00002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42</xdr:row>
          <xdr:rowOff>139700</xdr:rowOff>
        </xdr:from>
        <xdr:to>
          <xdr:col>13</xdr:col>
          <xdr:colOff>330200</xdr:colOff>
          <xdr:row>44</xdr:row>
          <xdr:rowOff>25400</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300-00002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43</xdr:row>
          <xdr:rowOff>139700</xdr:rowOff>
        </xdr:from>
        <xdr:to>
          <xdr:col>13</xdr:col>
          <xdr:colOff>330200</xdr:colOff>
          <xdr:row>45</xdr:row>
          <xdr:rowOff>25400</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300-00002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44</xdr:row>
          <xdr:rowOff>139700</xdr:rowOff>
        </xdr:from>
        <xdr:to>
          <xdr:col>13</xdr:col>
          <xdr:colOff>330200</xdr:colOff>
          <xdr:row>46</xdr:row>
          <xdr:rowOff>25400</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300-00002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45</xdr:row>
          <xdr:rowOff>139700</xdr:rowOff>
        </xdr:from>
        <xdr:to>
          <xdr:col>13</xdr:col>
          <xdr:colOff>330200</xdr:colOff>
          <xdr:row>47</xdr:row>
          <xdr:rowOff>25400</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300-00002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46</xdr:row>
          <xdr:rowOff>139700</xdr:rowOff>
        </xdr:from>
        <xdr:to>
          <xdr:col>13</xdr:col>
          <xdr:colOff>330200</xdr:colOff>
          <xdr:row>48</xdr:row>
          <xdr:rowOff>25400</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300-00003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47</xdr:row>
          <xdr:rowOff>139700</xdr:rowOff>
        </xdr:from>
        <xdr:to>
          <xdr:col>13</xdr:col>
          <xdr:colOff>330200</xdr:colOff>
          <xdr:row>49</xdr:row>
          <xdr:rowOff>25400</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300-00003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48</xdr:row>
          <xdr:rowOff>139700</xdr:rowOff>
        </xdr:from>
        <xdr:to>
          <xdr:col>13</xdr:col>
          <xdr:colOff>330200</xdr:colOff>
          <xdr:row>50</xdr:row>
          <xdr:rowOff>25400</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300-00003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49</xdr:row>
          <xdr:rowOff>139700</xdr:rowOff>
        </xdr:from>
        <xdr:to>
          <xdr:col>13</xdr:col>
          <xdr:colOff>330200</xdr:colOff>
          <xdr:row>51</xdr:row>
          <xdr:rowOff>25400</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300-00003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50</xdr:row>
          <xdr:rowOff>139700</xdr:rowOff>
        </xdr:from>
        <xdr:to>
          <xdr:col>13</xdr:col>
          <xdr:colOff>330200</xdr:colOff>
          <xdr:row>52</xdr:row>
          <xdr:rowOff>25400</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300-00003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51</xdr:row>
          <xdr:rowOff>139700</xdr:rowOff>
        </xdr:from>
        <xdr:to>
          <xdr:col>13</xdr:col>
          <xdr:colOff>330200</xdr:colOff>
          <xdr:row>53</xdr:row>
          <xdr:rowOff>25400</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300-00003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52</xdr:row>
          <xdr:rowOff>139700</xdr:rowOff>
        </xdr:from>
        <xdr:to>
          <xdr:col>13</xdr:col>
          <xdr:colOff>330200</xdr:colOff>
          <xdr:row>54</xdr:row>
          <xdr:rowOff>25400</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300-00003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53</xdr:row>
          <xdr:rowOff>139700</xdr:rowOff>
        </xdr:from>
        <xdr:to>
          <xdr:col>13</xdr:col>
          <xdr:colOff>330200</xdr:colOff>
          <xdr:row>55</xdr:row>
          <xdr:rowOff>25400</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300-00003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54</xdr:row>
          <xdr:rowOff>139700</xdr:rowOff>
        </xdr:from>
        <xdr:to>
          <xdr:col>13</xdr:col>
          <xdr:colOff>330200</xdr:colOff>
          <xdr:row>56</xdr:row>
          <xdr:rowOff>25400</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300-00003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55</xdr:row>
          <xdr:rowOff>139700</xdr:rowOff>
        </xdr:from>
        <xdr:to>
          <xdr:col>13</xdr:col>
          <xdr:colOff>330200</xdr:colOff>
          <xdr:row>57</xdr:row>
          <xdr:rowOff>25400</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300-00003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56</xdr:row>
          <xdr:rowOff>139700</xdr:rowOff>
        </xdr:from>
        <xdr:to>
          <xdr:col>13</xdr:col>
          <xdr:colOff>330200</xdr:colOff>
          <xdr:row>58</xdr:row>
          <xdr:rowOff>25400</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300-00003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57</xdr:row>
          <xdr:rowOff>139700</xdr:rowOff>
        </xdr:from>
        <xdr:to>
          <xdr:col>13</xdr:col>
          <xdr:colOff>330200</xdr:colOff>
          <xdr:row>59</xdr:row>
          <xdr:rowOff>25400</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300-00003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58</xdr:row>
          <xdr:rowOff>139700</xdr:rowOff>
        </xdr:from>
        <xdr:to>
          <xdr:col>13</xdr:col>
          <xdr:colOff>330200</xdr:colOff>
          <xdr:row>60</xdr:row>
          <xdr:rowOff>25400</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300-00003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59</xdr:row>
          <xdr:rowOff>139700</xdr:rowOff>
        </xdr:from>
        <xdr:to>
          <xdr:col>13</xdr:col>
          <xdr:colOff>330200</xdr:colOff>
          <xdr:row>61</xdr:row>
          <xdr:rowOff>25400</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300-00003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60</xdr:row>
          <xdr:rowOff>139700</xdr:rowOff>
        </xdr:from>
        <xdr:to>
          <xdr:col>13</xdr:col>
          <xdr:colOff>330200</xdr:colOff>
          <xdr:row>62</xdr:row>
          <xdr:rowOff>25400</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300-00003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61</xdr:row>
          <xdr:rowOff>139700</xdr:rowOff>
        </xdr:from>
        <xdr:to>
          <xdr:col>13</xdr:col>
          <xdr:colOff>330200</xdr:colOff>
          <xdr:row>63</xdr:row>
          <xdr:rowOff>25400</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300-00003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62</xdr:row>
          <xdr:rowOff>139700</xdr:rowOff>
        </xdr:from>
        <xdr:to>
          <xdr:col>13</xdr:col>
          <xdr:colOff>330200</xdr:colOff>
          <xdr:row>64</xdr:row>
          <xdr:rowOff>25400</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300-00004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63</xdr:row>
          <xdr:rowOff>139700</xdr:rowOff>
        </xdr:from>
        <xdr:to>
          <xdr:col>13</xdr:col>
          <xdr:colOff>330200</xdr:colOff>
          <xdr:row>65</xdr:row>
          <xdr:rowOff>25400</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300-00004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64</xdr:row>
          <xdr:rowOff>139700</xdr:rowOff>
        </xdr:from>
        <xdr:to>
          <xdr:col>13</xdr:col>
          <xdr:colOff>330200</xdr:colOff>
          <xdr:row>66</xdr:row>
          <xdr:rowOff>25400</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300-00004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65</xdr:row>
          <xdr:rowOff>139700</xdr:rowOff>
        </xdr:from>
        <xdr:to>
          <xdr:col>13</xdr:col>
          <xdr:colOff>330200</xdr:colOff>
          <xdr:row>67</xdr:row>
          <xdr:rowOff>25400</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300-00004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66</xdr:row>
          <xdr:rowOff>139700</xdr:rowOff>
        </xdr:from>
        <xdr:to>
          <xdr:col>13</xdr:col>
          <xdr:colOff>330200</xdr:colOff>
          <xdr:row>68</xdr:row>
          <xdr:rowOff>25400</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300-00004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67</xdr:row>
          <xdr:rowOff>139700</xdr:rowOff>
        </xdr:from>
        <xdr:to>
          <xdr:col>13</xdr:col>
          <xdr:colOff>330200</xdr:colOff>
          <xdr:row>69</xdr:row>
          <xdr:rowOff>25400</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300-00004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68</xdr:row>
          <xdr:rowOff>139700</xdr:rowOff>
        </xdr:from>
        <xdr:to>
          <xdr:col>13</xdr:col>
          <xdr:colOff>330200</xdr:colOff>
          <xdr:row>70</xdr:row>
          <xdr:rowOff>25400</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300-00004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69</xdr:row>
          <xdr:rowOff>139700</xdr:rowOff>
        </xdr:from>
        <xdr:to>
          <xdr:col>13</xdr:col>
          <xdr:colOff>330200</xdr:colOff>
          <xdr:row>71</xdr:row>
          <xdr:rowOff>25400</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300-00004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70</xdr:row>
          <xdr:rowOff>139700</xdr:rowOff>
        </xdr:from>
        <xdr:to>
          <xdr:col>13</xdr:col>
          <xdr:colOff>330200</xdr:colOff>
          <xdr:row>72</xdr:row>
          <xdr:rowOff>25400</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300-00004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71</xdr:row>
          <xdr:rowOff>139700</xdr:rowOff>
        </xdr:from>
        <xdr:to>
          <xdr:col>13</xdr:col>
          <xdr:colOff>330200</xdr:colOff>
          <xdr:row>73</xdr:row>
          <xdr:rowOff>25400</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300-00004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72</xdr:row>
          <xdr:rowOff>139700</xdr:rowOff>
        </xdr:from>
        <xdr:to>
          <xdr:col>13</xdr:col>
          <xdr:colOff>330200</xdr:colOff>
          <xdr:row>74</xdr:row>
          <xdr:rowOff>25400</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300-00004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73</xdr:row>
          <xdr:rowOff>139700</xdr:rowOff>
        </xdr:from>
        <xdr:to>
          <xdr:col>13</xdr:col>
          <xdr:colOff>330200</xdr:colOff>
          <xdr:row>75</xdr:row>
          <xdr:rowOff>25400</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300-00004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74</xdr:row>
          <xdr:rowOff>139700</xdr:rowOff>
        </xdr:from>
        <xdr:to>
          <xdr:col>13</xdr:col>
          <xdr:colOff>330200</xdr:colOff>
          <xdr:row>76</xdr:row>
          <xdr:rowOff>25400</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300-00004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75</xdr:row>
          <xdr:rowOff>139700</xdr:rowOff>
        </xdr:from>
        <xdr:to>
          <xdr:col>13</xdr:col>
          <xdr:colOff>330200</xdr:colOff>
          <xdr:row>77</xdr:row>
          <xdr:rowOff>25400</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300-00004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76</xdr:row>
          <xdr:rowOff>139700</xdr:rowOff>
        </xdr:from>
        <xdr:to>
          <xdr:col>13</xdr:col>
          <xdr:colOff>330200</xdr:colOff>
          <xdr:row>78</xdr:row>
          <xdr:rowOff>25400</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300-00004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77</xdr:row>
          <xdr:rowOff>139700</xdr:rowOff>
        </xdr:from>
        <xdr:to>
          <xdr:col>13</xdr:col>
          <xdr:colOff>330200</xdr:colOff>
          <xdr:row>79</xdr:row>
          <xdr:rowOff>25400</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300-00004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78</xdr:row>
          <xdr:rowOff>139700</xdr:rowOff>
        </xdr:from>
        <xdr:to>
          <xdr:col>13</xdr:col>
          <xdr:colOff>330200</xdr:colOff>
          <xdr:row>80</xdr:row>
          <xdr:rowOff>25400</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300-00005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79</xdr:row>
          <xdr:rowOff>139700</xdr:rowOff>
        </xdr:from>
        <xdr:to>
          <xdr:col>13</xdr:col>
          <xdr:colOff>330200</xdr:colOff>
          <xdr:row>81</xdr:row>
          <xdr:rowOff>25400</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300-00005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80</xdr:row>
          <xdr:rowOff>139700</xdr:rowOff>
        </xdr:from>
        <xdr:to>
          <xdr:col>13</xdr:col>
          <xdr:colOff>330200</xdr:colOff>
          <xdr:row>82</xdr:row>
          <xdr:rowOff>25400</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300-00005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81</xdr:row>
          <xdr:rowOff>139700</xdr:rowOff>
        </xdr:from>
        <xdr:to>
          <xdr:col>13</xdr:col>
          <xdr:colOff>330200</xdr:colOff>
          <xdr:row>83</xdr:row>
          <xdr:rowOff>25400</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300-00005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82</xdr:row>
          <xdr:rowOff>139700</xdr:rowOff>
        </xdr:from>
        <xdr:to>
          <xdr:col>13</xdr:col>
          <xdr:colOff>330200</xdr:colOff>
          <xdr:row>84</xdr:row>
          <xdr:rowOff>25400</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300-00005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83</xdr:row>
          <xdr:rowOff>139700</xdr:rowOff>
        </xdr:from>
        <xdr:to>
          <xdr:col>13</xdr:col>
          <xdr:colOff>330200</xdr:colOff>
          <xdr:row>85</xdr:row>
          <xdr:rowOff>25400</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300-00005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84</xdr:row>
          <xdr:rowOff>139700</xdr:rowOff>
        </xdr:from>
        <xdr:to>
          <xdr:col>13</xdr:col>
          <xdr:colOff>330200</xdr:colOff>
          <xdr:row>86</xdr:row>
          <xdr:rowOff>25400</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300-00005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85</xdr:row>
          <xdr:rowOff>139700</xdr:rowOff>
        </xdr:from>
        <xdr:to>
          <xdr:col>13</xdr:col>
          <xdr:colOff>330200</xdr:colOff>
          <xdr:row>87</xdr:row>
          <xdr:rowOff>25400</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300-00005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86</xdr:row>
          <xdr:rowOff>139700</xdr:rowOff>
        </xdr:from>
        <xdr:to>
          <xdr:col>13</xdr:col>
          <xdr:colOff>330200</xdr:colOff>
          <xdr:row>88</xdr:row>
          <xdr:rowOff>25400</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300-00005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87</xdr:row>
          <xdr:rowOff>139700</xdr:rowOff>
        </xdr:from>
        <xdr:to>
          <xdr:col>13</xdr:col>
          <xdr:colOff>330200</xdr:colOff>
          <xdr:row>89</xdr:row>
          <xdr:rowOff>25400</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300-00005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88</xdr:row>
          <xdr:rowOff>139700</xdr:rowOff>
        </xdr:from>
        <xdr:to>
          <xdr:col>13</xdr:col>
          <xdr:colOff>330200</xdr:colOff>
          <xdr:row>90</xdr:row>
          <xdr:rowOff>25400</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300-00005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89</xdr:row>
          <xdr:rowOff>139700</xdr:rowOff>
        </xdr:from>
        <xdr:to>
          <xdr:col>13</xdr:col>
          <xdr:colOff>330200</xdr:colOff>
          <xdr:row>91</xdr:row>
          <xdr:rowOff>25400</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300-00005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90</xdr:row>
          <xdr:rowOff>139700</xdr:rowOff>
        </xdr:from>
        <xdr:to>
          <xdr:col>13</xdr:col>
          <xdr:colOff>330200</xdr:colOff>
          <xdr:row>92</xdr:row>
          <xdr:rowOff>25400</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300-00005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91</xdr:row>
          <xdr:rowOff>139700</xdr:rowOff>
        </xdr:from>
        <xdr:to>
          <xdr:col>13</xdr:col>
          <xdr:colOff>330200</xdr:colOff>
          <xdr:row>93</xdr:row>
          <xdr:rowOff>25400</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300-00005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92</xdr:row>
          <xdr:rowOff>139700</xdr:rowOff>
        </xdr:from>
        <xdr:to>
          <xdr:col>13</xdr:col>
          <xdr:colOff>330200</xdr:colOff>
          <xdr:row>94</xdr:row>
          <xdr:rowOff>25400</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300-00005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93</xdr:row>
          <xdr:rowOff>139700</xdr:rowOff>
        </xdr:from>
        <xdr:to>
          <xdr:col>13</xdr:col>
          <xdr:colOff>330200</xdr:colOff>
          <xdr:row>95</xdr:row>
          <xdr:rowOff>25400</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300-00005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94</xdr:row>
          <xdr:rowOff>139700</xdr:rowOff>
        </xdr:from>
        <xdr:to>
          <xdr:col>13</xdr:col>
          <xdr:colOff>330200</xdr:colOff>
          <xdr:row>96</xdr:row>
          <xdr:rowOff>25400</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300-00006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95</xdr:row>
          <xdr:rowOff>139700</xdr:rowOff>
        </xdr:from>
        <xdr:to>
          <xdr:col>13</xdr:col>
          <xdr:colOff>330200</xdr:colOff>
          <xdr:row>97</xdr:row>
          <xdr:rowOff>25400</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300-00006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96</xdr:row>
          <xdr:rowOff>139700</xdr:rowOff>
        </xdr:from>
        <xdr:to>
          <xdr:col>13</xdr:col>
          <xdr:colOff>330200</xdr:colOff>
          <xdr:row>98</xdr:row>
          <xdr:rowOff>25400</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300-00006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97</xdr:row>
          <xdr:rowOff>139700</xdr:rowOff>
        </xdr:from>
        <xdr:to>
          <xdr:col>13</xdr:col>
          <xdr:colOff>330200</xdr:colOff>
          <xdr:row>99</xdr:row>
          <xdr:rowOff>25400</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300-00006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98</xdr:row>
          <xdr:rowOff>139700</xdr:rowOff>
        </xdr:from>
        <xdr:to>
          <xdr:col>13</xdr:col>
          <xdr:colOff>330200</xdr:colOff>
          <xdr:row>100</xdr:row>
          <xdr:rowOff>25400</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300-00006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99</xdr:row>
          <xdr:rowOff>139700</xdr:rowOff>
        </xdr:from>
        <xdr:to>
          <xdr:col>13</xdr:col>
          <xdr:colOff>330200</xdr:colOff>
          <xdr:row>101</xdr:row>
          <xdr:rowOff>25400</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300-00006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100</xdr:row>
          <xdr:rowOff>139700</xdr:rowOff>
        </xdr:from>
        <xdr:to>
          <xdr:col>13</xdr:col>
          <xdr:colOff>330200</xdr:colOff>
          <xdr:row>102</xdr:row>
          <xdr:rowOff>25400</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300-00006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101</xdr:row>
          <xdr:rowOff>139700</xdr:rowOff>
        </xdr:from>
        <xdr:to>
          <xdr:col>13</xdr:col>
          <xdr:colOff>330200</xdr:colOff>
          <xdr:row>103</xdr:row>
          <xdr:rowOff>25400</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300-00006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21</xdr:row>
          <xdr:rowOff>139700</xdr:rowOff>
        </xdr:from>
        <xdr:to>
          <xdr:col>13</xdr:col>
          <xdr:colOff>330200</xdr:colOff>
          <xdr:row>23</xdr:row>
          <xdr:rowOff>25400</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300-00006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xdr:row>
          <xdr:rowOff>139700</xdr:rowOff>
        </xdr:from>
        <xdr:to>
          <xdr:col>14</xdr:col>
          <xdr:colOff>330200</xdr:colOff>
          <xdr:row>4</xdr:row>
          <xdr:rowOff>25400</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300-00006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xdr:row>
          <xdr:rowOff>139700</xdr:rowOff>
        </xdr:from>
        <xdr:to>
          <xdr:col>14</xdr:col>
          <xdr:colOff>330200</xdr:colOff>
          <xdr:row>5</xdr:row>
          <xdr:rowOff>25400</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300-00006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xdr:row>
          <xdr:rowOff>139700</xdr:rowOff>
        </xdr:from>
        <xdr:to>
          <xdr:col>14</xdr:col>
          <xdr:colOff>330200</xdr:colOff>
          <xdr:row>6</xdr:row>
          <xdr:rowOff>25400</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300-00006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xdr:row>
          <xdr:rowOff>139700</xdr:rowOff>
        </xdr:from>
        <xdr:to>
          <xdr:col>14</xdr:col>
          <xdr:colOff>330200</xdr:colOff>
          <xdr:row>7</xdr:row>
          <xdr:rowOff>25400</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300-00006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139700</xdr:rowOff>
        </xdr:from>
        <xdr:to>
          <xdr:col>14</xdr:col>
          <xdr:colOff>330200</xdr:colOff>
          <xdr:row>8</xdr:row>
          <xdr:rowOff>25400</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300-00006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139700</xdr:rowOff>
        </xdr:from>
        <xdr:to>
          <xdr:col>14</xdr:col>
          <xdr:colOff>330200</xdr:colOff>
          <xdr:row>9</xdr:row>
          <xdr:rowOff>25400</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300-00006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xdr:row>
          <xdr:rowOff>139700</xdr:rowOff>
        </xdr:from>
        <xdr:to>
          <xdr:col>14</xdr:col>
          <xdr:colOff>330200</xdr:colOff>
          <xdr:row>10</xdr:row>
          <xdr:rowOff>25400</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300-00006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xdr:row>
          <xdr:rowOff>139700</xdr:rowOff>
        </xdr:from>
        <xdr:to>
          <xdr:col>14</xdr:col>
          <xdr:colOff>330200</xdr:colOff>
          <xdr:row>11</xdr:row>
          <xdr:rowOff>25400</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300-00007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xdr:row>
          <xdr:rowOff>139700</xdr:rowOff>
        </xdr:from>
        <xdr:to>
          <xdr:col>14</xdr:col>
          <xdr:colOff>330200</xdr:colOff>
          <xdr:row>12</xdr:row>
          <xdr:rowOff>25400</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300-00007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11</xdr:row>
          <xdr:rowOff>139700</xdr:rowOff>
        </xdr:from>
        <xdr:to>
          <xdr:col>14</xdr:col>
          <xdr:colOff>330200</xdr:colOff>
          <xdr:row>13</xdr:row>
          <xdr:rowOff>25400</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300-00007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12</xdr:row>
          <xdr:rowOff>139700</xdr:rowOff>
        </xdr:from>
        <xdr:to>
          <xdr:col>14</xdr:col>
          <xdr:colOff>330200</xdr:colOff>
          <xdr:row>14</xdr:row>
          <xdr:rowOff>25400</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300-00007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13</xdr:row>
          <xdr:rowOff>139700</xdr:rowOff>
        </xdr:from>
        <xdr:to>
          <xdr:col>14</xdr:col>
          <xdr:colOff>330200</xdr:colOff>
          <xdr:row>15</xdr:row>
          <xdr:rowOff>25400</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300-00007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14</xdr:row>
          <xdr:rowOff>139700</xdr:rowOff>
        </xdr:from>
        <xdr:to>
          <xdr:col>14</xdr:col>
          <xdr:colOff>330200</xdr:colOff>
          <xdr:row>16</xdr:row>
          <xdr:rowOff>25400</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300-00007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15</xdr:row>
          <xdr:rowOff>139700</xdr:rowOff>
        </xdr:from>
        <xdr:to>
          <xdr:col>14</xdr:col>
          <xdr:colOff>330200</xdr:colOff>
          <xdr:row>17</xdr:row>
          <xdr:rowOff>25400</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300-00007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16</xdr:row>
          <xdr:rowOff>139700</xdr:rowOff>
        </xdr:from>
        <xdr:to>
          <xdr:col>14</xdr:col>
          <xdr:colOff>330200</xdr:colOff>
          <xdr:row>18</xdr:row>
          <xdr:rowOff>25400</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300-00007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17</xdr:row>
          <xdr:rowOff>139700</xdr:rowOff>
        </xdr:from>
        <xdr:to>
          <xdr:col>14</xdr:col>
          <xdr:colOff>330200</xdr:colOff>
          <xdr:row>19</xdr:row>
          <xdr:rowOff>25400</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300-00007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18</xdr:row>
          <xdr:rowOff>139700</xdr:rowOff>
        </xdr:from>
        <xdr:to>
          <xdr:col>14</xdr:col>
          <xdr:colOff>330200</xdr:colOff>
          <xdr:row>20</xdr:row>
          <xdr:rowOff>25400</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300-00007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22</xdr:row>
          <xdr:rowOff>139700</xdr:rowOff>
        </xdr:from>
        <xdr:to>
          <xdr:col>14</xdr:col>
          <xdr:colOff>330200</xdr:colOff>
          <xdr:row>24</xdr:row>
          <xdr:rowOff>25400</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300-00007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23</xdr:row>
          <xdr:rowOff>139700</xdr:rowOff>
        </xdr:from>
        <xdr:to>
          <xdr:col>14</xdr:col>
          <xdr:colOff>330200</xdr:colOff>
          <xdr:row>25</xdr:row>
          <xdr:rowOff>25400</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300-00007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24</xdr:row>
          <xdr:rowOff>139700</xdr:rowOff>
        </xdr:from>
        <xdr:to>
          <xdr:col>14</xdr:col>
          <xdr:colOff>330200</xdr:colOff>
          <xdr:row>26</xdr:row>
          <xdr:rowOff>25400</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300-00007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26</xdr:row>
          <xdr:rowOff>139700</xdr:rowOff>
        </xdr:from>
        <xdr:to>
          <xdr:col>14</xdr:col>
          <xdr:colOff>330200</xdr:colOff>
          <xdr:row>28</xdr:row>
          <xdr:rowOff>25400</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300-00007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27</xdr:row>
          <xdr:rowOff>139700</xdr:rowOff>
        </xdr:from>
        <xdr:to>
          <xdr:col>14</xdr:col>
          <xdr:colOff>330200</xdr:colOff>
          <xdr:row>29</xdr:row>
          <xdr:rowOff>25400</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300-00007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28</xdr:row>
          <xdr:rowOff>139700</xdr:rowOff>
        </xdr:from>
        <xdr:to>
          <xdr:col>14</xdr:col>
          <xdr:colOff>330200</xdr:colOff>
          <xdr:row>30</xdr:row>
          <xdr:rowOff>25400</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300-00007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29</xdr:row>
          <xdr:rowOff>139700</xdr:rowOff>
        </xdr:from>
        <xdr:to>
          <xdr:col>14</xdr:col>
          <xdr:colOff>330200</xdr:colOff>
          <xdr:row>31</xdr:row>
          <xdr:rowOff>25400</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300-00008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30</xdr:row>
          <xdr:rowOff>139700</xdr:rowOff>
        </xdr:from>
        <xdr:to>
          <xdr:col>14</xdr:col>
          <xdr:colOff>330200</xdr:colOff>
          <xdr:row>32</xdr:row>
          <xdr:rowOff>25400</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300-00008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31</xdr:row>
          <xdr:rowOff>139700</xdr:rowOff>
        </xdr:from>
        <xdr:to>
          <xdr:col>14</xdr:col>
          <xdr:colOff>330200</xdr:colOff>
          <xdr:row>33</xdr:row>
          <xdr:rowOff>25400</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300-00008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32</xdr:row>
          <xdr:rowOff>139700</xdr:rowOff>
        </xdr:from>
        <xdr:to>
          <xdr:col>14</xdr:col>
          <xdr:colOff>330200</xdr:colOff>
          <xdr:row>34</xdr:row>
          <xdr:rowOff>25400</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300-00008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33</xdr:row>
          <xdr:rowOff>139700</xdr:rowOff>
        </xdr:from>
        <xdr:to>
          <xdr:col>14</xdr:col>
          <xdr:colOff>330200</xdr:colOff>
          <xdr:row>35</xdr:row>
          <xdr:rowOff>25400</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300-00008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34</xdr:row>
          <xdr:rowOff>139700</xdr:rowOff>
        </xdr:from>
        <xdr:to>
          <xdr:col>14</xdr:col>
          <xdr:colOff>330200</xdr:colOff>
          <xdr:row>36</xdr:row>
          <xdr:rowOff>25400</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300-00008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35</xdr:row>
          <xdr:rowOff>139700</xdr:rowOff>
        </xdr:from>
        <xdr:to>
          <xdr:col>14</xdr:col>
          <xdr:colOff>330200</xdr:colOff>
          <xdr:row>37</xdr:row>
          <xdr:rowOff>25400</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300-00008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36</xdr:row>
          <xdr:rowOff>139700</xdr:rowOff>
        </xdr:from>
        <xdr:to>
          <xdr:col>14</xdr:col>
          <xdr:colOff>330200</xdr:colOff>
          <xdr:row>38</xdr:row>
          <xdr:rowOff>25400</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300-00008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37</xdr:row>
          <xdr:rowOff>139700</xdr:rowOff>
        </xdr:from>
        <xdr:to>
          <xdr:col>14</xdr:col>
          <xdr:colOff>330200</xdr:colOff>
          <xdr:row>39</xdr:row>
          <xdr:rowOff>25400</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300-00008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38</xdr:row>
          <xdr:rowOff>139700</xdr:rowOff>
        </xdr:from>
        <xdr:to>
          <xdr:col>14</xdr:col>
          <xdr:colOff>330200</xdr:colOff>
          <xdr:row>40</xdr:row>
          <xdr:rowOff>25400</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300-00008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39</xdr:row>
          <xdr:rowOff>139700</xdr:rowOff>
        </xdr:from>
        <xdr:to>
          <xdr:col>14</xdr:col>
          <xdr:colOff>330200</xdr:colOff>
          <xdr:row>41</xdr:row>
          <xdr:rowOff>25400</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300-00008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40</xdr:row>
          <xdr:rowOff>139700</xdr:rowOff>
        </xdr:from>
        <xdr:to>
          <xdr:col>14</xdr:col>
          <xdr:colOff>330200</xdr:colOff>
          <xdr:row>42</xdr:row>
          <xdr:rowOff>25400</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300-00008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41</xdr:row>
          <xdr:rowOff>139700</xdr:rowOff>
        </xdr:from>
        <xdr:to>
          <xdr:col>14</xdr:col>
          <xdr:colOff>330200</xdr:colOff>
          <xdr:row>43</xdr:row>
          <xdr:rowOff>25400</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300-00008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42</xdr:row>
          <xdr:rowOff>139700</xdr:rowOff>
        </xdr:from>
        <xdr:to>
          <xdr:col>14</xdr:col>
          <xdr:colOff>330200</xdr:colOff>
          <xdr:row>44</xdr:row>
          <xdr:rowOff>25400</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300-00008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43</xdr:row>
          <xdr:rowOff>139700</xdr:rowOff>
        </xdr:from>
        <xdr:to>
          <xdr:col>14</xdr:col>
          <xdr:colOff>330200</xdr:colOff>
          <xdr:row>45</xdr:row>
          <xdr:rowOff>25400</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300-00008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45</xdr:row>
          <xdr:rowOff>139700</xdr:rowOff>
        </xdr:from>
        <xdr:to>
          <xdr:col>14</xdr:col>
          <xdr:colOff>330200</xdr:colOff>
          <xdr:row>47</xdr:row>
          <xdr:rowOff>25400</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300-00008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46</xdr:row>
          <xdr:rowOff>139700</xdr:rowOff>
        </xdr:from>
        <xdr:to>
          <xdr:col>14</xdr:col>
          <xdr:colOff>330200</xdr:colOff>
          <xdr:row>48</xdr:row>
          <xdr:rowOff>25400</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300-00009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47</xdr:row>
          <xdr:rowOff>139700</xdr:rowOff>
        </xdr:from>
        <xdr:to>
          <xdr:col>14</xdr:col>
          <xdr:colOff>330200</xdr:colOff>
          <xdr:row>49</xdr:row>
          <xdr:rowOff>25400</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300-00009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48</xdr:row>
          <xdr:rowOff>139700</xdr:rowOff>
        </xdr:from>
        <xdr:to>
          <xdr:col>14</xdr:col>
          <xdr:colOff>330200</xdr:colOff>
          <xdr:row>50</xdr:row>
          <xdr:rowOff>25400</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300-00009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49</xdr:row>
          <xdr:rowOff>139700</xdr:rowOff>
        </xdr:from>
        <xdr:to>
          <xdr:col>14</xdr:col>
          <xdr:colOff>330200</xdr:colOff>
          <xdr:row>51</xdr:row>
          <xdr:rowOff>25400</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300-00009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50</xdr:row>
          <xdr:rowOff>139700</xdr:rowOff>
        </xdr:from>
        <xdr:to>
          <xdr:col>14</xdr:col>
          <xdr:colOff>330200</xdr:colOff>
          <xdr:row>52</xdr:row>
          <xdr:rowOff>25400</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300-00009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51</xdr:row>
          <xdr:rowOff>139700</xdr:rowOff>
        </xdr:from>
        <xdr:to>
          <xdr:col>14</xdr:col>
          <xdr:colOff>330200</xdr:colOff>
          <xdr:row>53</xdr:row>
          <xdr:rowOff>25400</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300-00009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52</xdr:row>
          <xdr:rowOff>139700</xdr:rowOff>
        </xdr:from>
        <xdr:to>
          <xdr:col>14</xdr:col>
          <xdr:colOff>330200</xdr:colOff>
          <xdr:row>54</xdr:row>
          <xdr:rowOff>25400</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300-00009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53</xdr:row>
          <xdr:rowOff>139700</xdr:rowOff>
        </xdr:from>
        <xdr:to>
          <xdr:col>14</xdr:col>
          <xdr:colOff>330200</xdr:colOff>
          <xdr:row>55</xdr:row>
          <xdr:rowOff>25400</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300-00009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54</xdr:row>
          <xdr:rowOff>139700</xdr:rowOff>
        </xdr:from>
        <xdr:to>
          <xdr:col>14</xdr:col>
          <xdr:colOff>330200</xdr:colOff>
          <xdr:row>56</xdr:row>
          <xdr:rowOff>25400</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300-00009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55</xdr:row>
          <xdr:rowOff>139700</xdr:rowOff>
        </xdr:from>
        <xdr:to>
          <xdr:col>14</xdr:col>
          <xdr:colOff>330200</xdr:colOff>
          <xdr:row>57</xdr:row>
          <xdr:rowOff>25400</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300-00009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56</xdr:row>
          <xdr:rowOff>139700</xdr:rowOff>
        </xdr:from>
        <xdr:to>
          <xdr:col>14</xdr:col>
          <xdr:colOff>330200</xdr:colOff>
          <xdr:row>58</xdr:row>
          <xdr:rowOff>25400</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300-00009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57</xdr:row>
          <xdr:rowOff>139700</xdr:rowOff>
        </xdr:from>
        <xdr:to>
          <xdr:col>14</xdr:col>
          <xdr:colOff>330200</xdr:colOff>
          <xdr:row>59</xdr:row>
          <xdr:rowOff>25400</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300-00009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58</xdr:row>
          <xdr:rowOff>139700</xdr:rowOff>
        </xdr:from>
        <xdr:to>
          <xdr:col>14</xdr:col>
          <xdr:colOff>330200</xdr:colOff>
          <xdr:row>60</xdr:row>
          <xdr:rowOff>25400</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300-00009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59</xdr:row>
          <xdr:rowOff>139700</xdr:rowOff>
        </xdr:from>
        <xdr:to>
          <xdr:col>14</xdr:col>
          <xdr:colOff>330200</xdr:colOff>
          <xdr:row>61</xdr:row>
          <xdr:rowOff>25400</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300-00009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60</xdr:row>
          <xdr:rowOff>139700</xdr:rowOff>
        </xdr:from>
        <xdr:to>
          <xdr:col>14</xdr:col>
          <xdr:colOff>330200</xdr:colOff>
          <xdr:row>62</xdr:row>
          <xdr:rowOff>25400</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300-00009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61</xdr:row>
          <xdr:rowOff>139700</xdr:rowOff>
        </xdr:from>
        <xdr:to>
          <xdr:col>14</xdr:col>
          <xdr:colOff>330200</xdr:colOff>
          <xdr:row>63</xdr:row>
          <xdr:rowOff>25400</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300-00009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62</xdr:row>
          <xdr:rowOff>139700</xdr:rowOff>
        </xdr:from>
        <xdr:to>
          <xdr:col>14</xdr:col>
          <xdr:colOff>330200</xdr:colOff>
          <xdr:row>64</xdr:row>
          <xdr:rowOff>25400</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300-0000A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63</xdr:row>
          <xdr:rowOff>139700</xdr:rowOff>
        </xdr:from>
        <xdr:to>
          <xdr:col>14</xdr:col>
          <xdr:colOff>330200</xdr:colOff>
          <xdr:row>65</xdr:row>
          <xdr:rowOff>25400</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300-0000A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64</xdr:row>
          <xdr:rowOff>139700</xdr:rowOff>
        </xdr:from>
        <xdr:to>
          <xdr:col>14</xdr:col>
          <xdr:colOff>330200</xdr:colOff>
          <xdr:row>66</xdr:row>
          <xdr:rowOff>25400</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300-0000A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65</xdr:row>
          <xdr:rowOff>139700</xdr:rowOff>
        </xdr:from>
        <xdr:to>
          <xdr:col>14</xdr:col>
          <xdr:colOff>330200</xdr:colOff>
          <xdr:row>67</xdr:row>
          <xdr:rowOff>25400</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300-0000A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66</xdr:row>
          <xdr:rowOff>139700</xdr:rowOff>
        </xdr:from>
        <xdr:to>
          <xdr:col>14</xdr:col>
          <xdr:colOff>330200</xdr:colOff>
          <xdr:row>68</xdr:row>
          <xdr:rowOff>25400</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300-0000A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67</xdr:row>
          <xdr:rowOff>139700</xdr:rowOff>
        </xdr:from>
        <xdr:to>
          <xdr:col>14</xdr:col>
          <xdr:colOff>330200</xdr:colOff>
          <xdr:row>69</xdr:row>
          <xdr:rowOff>25400</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300-0000A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68</xdr:row>
          <xdr:rowOff>139700</xdr:rowOff>
        </xdr:from>
        <xdr:to>
          <xdr:col>14</xdr:col>
          <xdr:colOff>330200</xdr:colOff>
          <xdr:row>70</xdr:row>
          <xdr:rowOff>25400</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300-0000A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69</xdr:row>
          <xdr:rowOff>139700</xdr:rowOff>
        </xdr:from>
        <xdr:to>
          <xdr:col>14</xdr:col>
          <xdr:colOff>330200</xdr:colOff>
          <xdr:row>71</xdr:row>
          <xdr:rowOff>25400</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300-0000A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70</xdr:row>
          <xdr:rowOff>139700</xdr:rowOff>
        </xdr:from>
        <xdr:to>
          <xdr:col>14</xdr:col>
          <xdr:colOff>330200</xdr:colOff>
          <xdr:row>72</xdr:row>
          <xdr:rowOff>25400</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300-0000A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71</xdr:row>
          <xdr:rowOff>139700</xdr:rowOff>
        </xdr:from>
        <xdr:to>
          <xdr:col>14</xdr:col>
          <xdr:colOff>330200</xdr:colOff>
          <xdr:row>73</xdr:row>
          <xdr:rowOff>25400</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300-0000A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72</xdr:row>
          <xdr:rowOff>139700</xdr:rowOff>
        </xdr:from>
        <xdr:to>
          <xdr:col>14</xdr:col>
          <xdr:colOff>330200</xdr:colOff>
          <xdr:row>74</xdr:row>
          <xdr:rowOff>25400</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300-0000A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73</xdr:row>
          <xdr:rowOff>139700</xdr:rowOff>
        </xdr:from>
        <xdr:to>
          <xdr:col>14</xdr:col>
          <xdr:colOff>330200</xdr:colOff>
          <xdr:row>75</xdr:row>
          <xdr:rowOff>25400</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300-0000A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75</xdr:row>
          <xdr:rowOff>139700</xdr:rowOff>
        </xdr:from>
        <xdr:to>
          <xdr:col>14</xdr:col>
          <xdr:colOff>330200</xdr:colOff>
          <xdr:row>77</xdr:row>
          <xdr:rowOff>25400</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300-0000A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76</xdr:row>
          <xdr:rowOff>139700</xdr:rowOff>
        </xdr:from>
        <xdr:to>
          <xdr:col>14</xdr:col>
          <xdr:colOff>330200</xdr:colOff>
          <xdr:row>78</xdr:row>
          <xdr:rowOff>25400</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300-0000A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77</xdr:row>
          <xdr:rowOff>139700</xdr:rowOff>
        </xdr:from>
        <xdr:to>
          <xdr:col>14</xdr:col>
          <xdr:colOff>330200</xdr:colOff>
          <xdr:row>79</xdr:row>
          <xdr:rowOff>25400</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300-0000A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78</xdr:row>
          <xdr:rowOff>139700</xdr:rowOff>
        </xdr:from>
        <xdr:to>
          <xdr:col>14</xdr:col>
          <xdr:colOff>330200</xdr:colOff>
          <xdr:row>80</xdr:row>
          <xdr:rowOff>25400</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300-0000A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79</xdr:row>
          <xdr:rowOff>139700</xdr:rowOff>
        </xdr:from>
        <xdr:to>
          <xdr:col>14</xdr:col>
          <xdr:colOff>330200</xdr:colOff>
          <xdr:row>81</xdr:row>
          <xdr:rowOff>25400</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300-0000B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80</xdr:row>
          <xdr:rowOff>139700</xdr:rowOff>
        </xdr:from>
        <xdr:to>
          <xdr:col>14</xdr:col>
          <xdr:colOff>330200</xdr:colOff>
          <xdr:row>82</xdr:row>
          <xdr:rowOff>25400</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300-0000B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81</xdr:row>
          <xdr:rowOff>139700</xdr:rowOff>
        </xdr:from>
        <xdr:to>
          <xdr:col>14</xdr:col>
          <xdr:colOff>330200</xdr:colOff>
          <xdr:row>83</xdr:row>
          <xdr:rowOff>25400</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300-0000B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82</xdr:row>
          <xdr:rowOff>139700</xdr:rowOff>
        </xdr:from>
        <xdr:to>
          <xdr:col>14</xdr:col>
          <xdr:colOff>330200</xdr:colOff>
          <xdr:row>84</xdr:row>
          <xdr:rowOff>25400</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300-0000B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83</xdr:row>
          <xdr:rowOff>139700</xdr:rowOff>
        </xdr:from>
        <xdr:to>
          <xdr:col>14</xdr:col>
          <xdr:colOff>330200</xdr:colOff>
          <xdr:row>85</xdr:row>
          <xdr:rowOff>25400</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300-0000B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84</xdr:row>
          <xdr:rowOff>139700</xdr:rowOff>
        </xdr:from>
        <xdr:to>
          <xdr:col>14</xdr:col>
          <xdr:colOff>330200</xdr:colOff>
          <xdr:row>86</xdr:row>
          <xdr:rowOff>25400</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300-0000B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85</xdr:row>
          <xdr:rowOff>139700</xdr:rowOff>
        </xdr:from>
        <xdr:to>
          <xdr:col>14</xdr:col>
          <xdr:colOff>330200</xdr:colOff>
          <xdr:row>87</xdr:row>
          <xdr:rowOff>25400</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300-0000B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86</xdr:row>
          <xdr:rowOff>139700</xdr:rowOff>
        </xdr:from>
        <xdr:to>
          <xdr:col>14</xdr:col>
          <xdr:colOff>330200</xdr:colOff>
          <xdr:row>88</xdr:row>
          <xdr:rowOff>25400</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300-0000B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87</xdr:row>
          <xdr:rowOff>139700</xdr:rowOff>
        </xdr:from>
        <xdr:to>
          <xdr:col>14</xdr:col>
          <xdr:colOff>330200</xdr:colOff>
          <xdr:row>89</xdr:row>
          <xdr:rowOff>25400</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300-0000B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88</xdr:row>
          <xdr:rowOff>139700</xdr:rowOff>
        </xdr:from>
        <xdr:to>
          <xdr:col>14</xdr:col>
          <xdr:colOff>330200</xdr:colOff>
          <xdr:row>90</xdr:row>
          <xdr:rowOff>25400</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300-0000B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89</xdr:row>
          <xdr:rowOff>139700</xdr:rowOff>
        </xdr:from>
        <xdr:to>
          <xdr:col>14</xdr:col>
          <xdr:colOff>330200</xdr:colOff>
          <xdr:row>91</xdr:row>
          <xdr:rowOff>25400</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300-0000B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90</xdr:row>
          <xdr:rowOff>139700</xdr:rowOff>
        </xdr:from>
        <xdr:to>
          <xdr:col>14</xdr:col>
          <xdr:colOff>330200</xdr:colOff>
          <xdr:row>92</xdr:row>
          <xdr:rowOff>25400</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300-0000B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91</xdr:row>
          <xdr:rowOff>139700</xdr:rowOff>
        </xdr:from>
        <xdr:to>
          <xdr:col>14</xdr:col>
          <xdr:colOff>330200</xdr:colOff>
          <xdr:row>93</xdr:row>
          <xdr:rowOff>25400</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300-0000B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92</xdr:row>
          <xdr:rowOff>139700</xdr:rowOff>
        </xdr:from>
        <xdr:to>
          <xdr:col>14</xdr:col>
          <xdr:colOff>330200</xdr:colOff>
          <xdr:row>94</xdr:row>
          <xdr:rowOff>25400</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300-0000B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94</xdr:row>
          <xdr:rowOff>139700</xdr:rowOff>
        </xdr:from>
        <xdr:to>
          <xdr:col>14</xdr:col>
          <xdr:colOff>330200</xdr:colOff>
          <xdr:row>96</xdr:row>
          <xdr:rowOff>25400</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300-0000B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95</xdr:row>
          <xdr:rowOff>139700</xdr:rowOff>
        </xdr:from>
        <xdr:to>
          <xdr:col>14</xdr:col>
          <xdr:colOff>330200</xdr:colOff>
          <xdr:row>97</xdr:row>
          <xdr:rowOff>25400</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300-0000B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96</xdr:row>
          <xdr:rowOff>139700</xdr:rowOff>
        </xdr:from>
        <xdr:to>
          <xdr:col>14</xdr:col>
          <xdr:colOff>330200</xdr:colOff>
          <xdr:row>98</xdr:row>
          <xdr:rowOff>25400</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300-0000C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97</xdr:row>
          <xdr:rowOff>139700</xdr:rowOff>
        </xdr:from>
        <xdr:to>
          <xdr:col>14</xdr:col>
          <xdr:colOff>330200</xdr:colOff>
          <xdr:row>99</xdr:row>
          <xdr:rowOff>25400</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300-0000C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98</xdr:row>
          <xdr:rowOff>139700</xdr:rowOff>
        </xdr:from>
        <xdr:to>
          <xdr:col>14</xdr:col>
          <xdr:colOff>330200</xdr:colOff>
          <xdr:row>100</xdr:row>
          <xdr:rowOff>25400</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300-0000C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99</xdr:row>
          <xdr:rowOff>139700</xdr:rowOff>
        </xdr:from>
        <xdr:to>
          <xdr:col>14</xdr:col>
          <xdr:colOff>330200</xdr:colOff>
          <xdr:row>101</xdr:row>
          <xdr:rowOff>25400</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300-0000C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100</xdr:row>
          <xdr:rowOff>139700</xdr:rowOff>
        </xdr:from>
        <xdr:to>
          <xdr:col>14</xdr:col>
          <xdr:colOff>330200</xdr:colOff>
          <xdr:row>102</xdr:row>
          <xdr:rowOff>25400</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300-0000C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20</xdr:row>
          <xdr:rowOff>139700</xdr:rowOff>
        </xdr:from>
        <xdr:to>
          <xdr:col>14</xdr:col>
          <xdr:colOff>330200</xdr:colOff>
          <xdr:row>22</xdr:row>
          <xdr:rowOff>25400</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300-0000C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19</xdr:row>
          <xdr:rowOff>139700</xdr:rowOff>
        </xdr:from>
        <xdr:to>
          <xdr:col>14</xdr:col>
          <xdr:colOff>330200</xdr:colOff>
          <xdr:row>21</xdr:row>
          <xdr:rowOff>25400</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300-0000C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21</xdr:row>
          <xdr:rowOff>139700</xdr:rowOff>
        </xdr:from>
        <xdr:to>
          <xdr:col>14</xdr:col>
          <xdr:colOff>330200</xdr:colOff>
          <xdr:row>23</xdr:row>
          <xdr:rowOff>25400</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300-0000C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25</xdr:row>
          <xdr:rowOff>139700</xdr:rowOff>
        </xdr:from>
        <xdr:to>
          <xdr:col>14</xdr:col>
          <xdr:colOff>330200</xdr:colOff>
          <xdr:row>27</xdr:row>
          <xdr:rowOff>25400</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300-0000C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44</xdr:row>
          <xdr:rowOff>139700</xdr:rowOff>
        </xdr:from>
        <xdr:to>
          <xdr:col>14</xdr:col>
          <xdr:colOff>330200</xdr:colOff>
          <xdr:row>46</xdr:row>
          <xdr:rowOff>25400</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300-0000C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74</xdr:row>
          <xdr:rowOff>139700</xdr:rowOff>
        </xdr:from>
        <xdr:to>
          <xdr:col>14</xdr:col>
          <xdr:colOff>330200</xdr:colOff>
          <xdr:row>76</xdr:row>
          <xdr:rowOff>25400</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300-0000C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93</xdr:row>
          <xdr:rowOff>139700</xdr:rowOff>
        </xdr:from>
        <xdr:to>
          <xdr:col>14</xdr:col>
          <xdr:colOff>330200</xdr:colOff>
          <xdr:row>95</xdr:row>
          <xdr:rowOff>25400</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300-0000C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101</xdr:row>
          <xdr:rowOff>139700</xdr:rowOff>
        </xdr:from>
        <xdr:to>
          <xdr:col>14</xdr:col>
          <xdr:colOff>330200</xdr:colOff>
          <xdr:row>103</xdr:row>
          <xdr:rowOff>25400</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300-0000C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xdr:row>
          <xdr:rowOff>139700</xdr:rowOff>
        </xdr:from>
        <xdr:to>
          <xdr:col>15</xdr:col>
          <xdr:colOff>330200</xdr:colOff>
          <xdr:row>4</xdr:row>
          <xdr:rowOff>25400</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300-0000C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xdr:row>
          <xdr:rowOff>139700</xdr:rowOff>
        </xdr:from>
        <xdr:to>
          <xdr:col>15</xdr:col>
          <xdr:colOff>330200</xdr:colOff>
          <xdr:row>5</xdr:row>
          <xdr:rowOff>25400</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300-0000C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xdr:row>
          <xdr:rowOff>139700</xdr:rowOff>
        </xdr:from>
        <xdr:to>
          <xdr:col>15</xdr:col>
          <xdr:colOff>330200</xdr:colOff>
          <xdr:row>6</xdr:row>
          <xdr:rowOff>25400</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300-0000C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139700</xdr:rowOff>
        </xdr:from>
        <xdr:to>
          <xdr:col>15</xdr:col>
          <xdr:colOff>330200</xdr:colOff>
          <xdr:row>7</xdr:row>
          <xdr:rowOff>25400</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300-0000D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xdr:row>
          <xdr:rowOff>139700</xdr:rowOff>
        </xdr:from>
        <xdr:to>
          <xdr:col>15</xdr:col>
          <xdr:colOff>330200</xdr:colOff>
          <xdr:row>8</xdr:row>
          <xdr:rowOff>25400</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300-0000D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139700</xdr:rowOff>
        </xdr:from>
        <xdr:to>
          <xdr:col>15</xdr:col>
          <xdr:colOff>330200</xdr:colOff>
          <xdr:row>9</xdr:row>
          <xdr:rowOff>25400</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300-0000D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xdr:row>
          <xdr:rowOff>139700</xdr:rowOff>
        </xdr:from>
        <xdr:to>
          <xdr:col>15</xdr:col>
          <xdr:colOff>330200</xdr:colOff>
          <xdr:row>10</xdr:row>
          <xdr:rowOff>25400</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300-0000D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139700</xdr:rowOff>
        </xdr:from>
        <xdr:to>
          <xdr:col>15</xdr:col>
          <xdr:colOff>330200</xdr:colOff>
          <xdr:row>11</xdr:row>
          <xdr:rowOff>25400</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300-0000D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139700</xdr:rowOff>
        </xdr:from>
        <xdr:to>
          <xdr:col>15</xdr:col>
          <xdr:colOff>330200</xdr:colOff>
          <xdr:row>12</xdr:row>
          <xdr:rowOff>25400</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300-0000D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11</xdr:row>
          <xdr:rowOff>139700</xdr:rowOff>
        </xdr:from>
        <xdr:to>
          <xdr:col>15</xdr:col>
          <xdr:colOff>330200</xdr:colOff>
          <xdr:row>13</xdr:row>
          <xdr:rowOff>25400</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300-0000D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139700</xdr:rowOff>
        </xdr:from>
        <xdr:to>
          <xdr:col>15</xdr:col>
          <xdr:colOff>330200</xdr:colOff>
          <xdr:row>14</xdr:row>
          <xdr:rowOff>25400</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300-0000D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139700</xdr:rowOff>
        </xdr:from>
        <xdr:to>
          <xdr:col>15</xdr:col>
          <xdr:colOff>330200</xdr:colOff>
          <xdr:row>15</xdr:row>
          <xdr:rowOff>25400</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300-0000D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14</xdr:row>
          <xdr:rowOff>139700</xdr:rowOff>
        </xdr:from>
        <xdr:to>
          <xdr:col>15</xdr:col>
          <xdr:colOff>330200</xdr:colOff>
          <xdr:row>16</xdr:row>
          <xdr:rowOff>25400</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300-0000D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139700</xdr:rowOff>
        </xdr:from>
        <xdr:to>
          <xdr:col>15</xdr:col>
          <xdr:colOff>330200</xdr:colOff>
          <xdr:row>17</xdr:row>
          <xdr:rowOff>25400</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300-0000D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139700</xdr:rowOff>
        </xdr:from>
        <xdr:to>
          <xdr:col>15</xdr:col>
          <xdr:colOff>330200</xdr:colOff>
          <xdr:row>18</xdr:row>
          <xdr:rowOff>25400</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300-0000D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17</xdr:row>
          <xdr:rowOff>139700</xdr:rowOff>
        </xdr:from>
        <xdr:to>
          <xdr:col>15</xdr:col>
          <xdr:colOff>330200</xdr:colOff>
          <xdr:row>19</xdr:row>
          <xdr:rowOff>25400</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300-0000D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139700</xdr:rowOff>
        </xdr:from>
        <xdr:to>
          <xdr:col>15</xdr:col>
          <xdr:colOff>330200</xdr:colOff>
          <xdr:row>20</xdr:row>
          <xdr:rowOff>25400</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300-0000D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139700</xdr:rowOff>
        </xdr:from>
        <xdr:to>
          <xdr:col>15</xdr:col>
          <xdr:colOff>330200</xdr:colOff>
          <xdr:row>21</xdr:row>
          <xdr:rowOff>25400</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300-0000D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20</xdr:row>
          <xdr:rowOff>139700</xdr:rowOff>
        </xdr:from>
        <xdr:to>
          <xdr:col>15</xdr:col>
          <xdr:colOff>330200</xdr:colOff>
          <xdr:row>22</xdr:row>
          <xdr:rowOff>25400</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300-0000D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139700</xdr:rowOff>
        </xdr:from>
        <xdr:to>
          <xdr:col>15</xdr:col>
          <xdr:colOff>330200</xdr:colOff>
          <xdr:row>23</xdr:row>
          <xdr:rowOff>25400</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300-0000E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139700</xdr:rowOff>
        </xdr:from>
        <xdr:to>
          <xdr:col>15</xdr:col>
          <xdr:colOff>330200</xdr:colOff>
          <xdr:row>24</xdr:row>
          <xdr:rowOff>25400</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300-0000E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23</xdr:row>
          <xdr:rowOff>139700</xdr:rowOff>
        </xdr:from>
        <xdr:to>
          <xdr:col>15</xdr:col>
          <xdr:colOff>330200</xdr:colOff>
          <xdr:row>25</xdr:row>
          <xdr:rowOff>25400</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300-0000E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24</xdr:row>
          <xdr:rowOff>139700</xdr:rowOff>
        </xdr:from>
        <xdr:to>
          <xdr:col>15</xdr:col>
          <xdr:colOff>330200</xdr:colOff>
          <xdr:row>26</xdr:row>
          <xdr:rowOff>25400</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300-0000E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25</xdr:row>
          <xdr:rowOff>139700</xdr:rowOff>
        </xdr:from>
        <xdr:to>
          <xdr:col>15</xdr:col>
          <xdr:colOff>330200</xdr:colOff>
          <xdr:row>27</xdr:row>
          <xdr:rowOff>25400</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300-0000E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26</xdr:row>
          <xdr:rowOff>139700</xdr:rowOff>
        </xdr:from>
        <xdr:to>
          <xdr:col>15</xdr:col>
          <xdr:colOff>330200</xdr:colOff>
          <xdr:row>28</xdr:row>
          <xdr:rowOff>25400</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300-0000E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27</xdr:row>
          <xdr:rowOff>139700</xdr:rowOff>
        </xdr:from>
        <xdr:to>
          <xdr:col>15</xdr:col>
          <xdr:colOff>330200</xdr:colOff>
          <xdr:row>29</xdr:row>
          <xdr:rowOff>25400</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300-0000E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28</xdr:row>
          <xdr:rowOff>139700</xdr:rowOff>
        </xdr:from>
        <xdr:to>
          <xdr:col>15</xdr:col>
          <xdr:colOff>330200</xdr:colOff>
          <xdr:row>30</xdr:row>
          <xdr:rowOff>25400</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300-0000E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29</xdr:row>
          <xdr:rowOff>139700</xdr:rowOff>
        </xdr:from>
        <xdr:to>
          <xdr:col>15</xdr:col>
          <xdr:colOff>330200</xdr:colOff>
          <xdr:row>31</xdr:row>
          <xdr:rowOff>25400</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300-0000E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30</xdr:row>
          <xdr:rowOff>139700</xdr:rowOff>
        </xdr:from>
        <xdr:to>
          <xdr:col>15</xdr:col>
          <xdr:colOff>330200</xdr:colOff>
          <xdr:row>32</xdr:row>
          <xdr:rowOff>25400</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300-0000E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31</xdr:row>
          <xdr:rowOff>139700</xdr:rowOff>
        </xdr:from>
        <xdr:to>
          <xdr:col>15</xdr:col>
          <xdr:colOff>330200</xdr:colOff>
          <xdr:row>33</xdr:row>
          <xdr:rowOff>25400</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300-0000E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32</xdr:row>
          <xdr:rowOff>139700</xdr:rowOff>
        </xdr:from>
        <xdr:to>
          <xdr:col>15</xdr:col>
          <xdr:colOff>330200</xdr:colOff>
          <xdr:row>34</xdr:row>
          <xdr:rowOff>25400</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300-0000E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33</xdr:row>
          <xdr:rowOff>139700</xdr:rowOff>
        </xdr:from>
        <xdr:to>
          <xdr:col>15</xdr:col>
          <xdr:colOff>330200</xdr:colOff>
          <xdr:row>35</xdr:row>
          <xdr:rowOff>25400</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300-0000E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34</xdr:row>
          <xdr:rowOff>139700</xdr:rowOff>
        </xdr:from>
        <xdr:to>
          <xdr:col>15</xdr:col>
          <xdr:colOff>330200</xdr:colOff>
          <xdr:row>36</xdr:row>
          <xdr:rowOff>25400</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300-0000E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35</xdr:row>
          <xdr:rowOff>139700</xdr:rowOff>
        </xdr:from>
        <xdr:to>
          <xdr:col>15</xdr:col>
          <xdr:colOff>330200</xdr:colOff>
          <xdr:row>37</xdr:row>
          <xdr:rowOff>25400</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300-0000E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36</xdr:row>
          <xdr:rowOff>139700</xdr:rowOff>
        </xdr:from>
        <xdr:to>
          <xdr:col>15</xdr:col>
          <xdr:colOff>330200</xdr:colOff>
          <xdr:row>38</xdr:row>
          <xdr:rowOff>25400</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300-0000E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37</xdr:row>
          <xdr:rowOff>139700</xdr:rowOff>
        </xdr:from>
        <xdr:to>
          <xdr:col>15</xdr:col>
          <xdr:colOff>330200</xdr:colOff>
          <xdr:row>39</xdr:row>
          <xdr:rowOff>25400</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300-0000F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38</xdr:row>
          <xdr:rowOff>139700</xdr:rowOff>
        </xdr:from>
        <xdr:to>
          <xdr:col>15</xdr:col>
          <xdr:colOff>330200</xdr:colOff>
          <xdr:row>40</xdr:row>
          <xdr:rowOff>25400</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300-0000F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39</xdr:row>
          <xdr:rowOff>139700</xdr:rowOff>
        </xdr:from>
        <xdr:to>
          <xdr:col>15</xdr:col>
          <xdr:colOff>330200</xdr:colOff>
          <xdr:row>41</xdr:row>
          <xdr:rowOff>25400</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300-0000F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40</xdr:row>
          <xdr:rowOff>139700</xdr:rowOff>
        </xdr:from>
        <xdr:to>
          <xdr:col>15</xdr:col>
          <xdr:colOff>330200</xdr:colOff>
          <xdr:row>42</xdr:row>
          <xdr:rowOff>25400</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300-0000F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41</xdr:row>
          <xdr:rowOff>139700</xdr:rowOff>
        </xdr:from>
        <xdr:to>
          <xdr:col>15</xdr:col>
          <xdr:colOff>330200</xdr:colOff>
          <xdr:row>43</xdr:row>
          <xdr:rowOff>25400</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300-0000F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42</xdr:row>
          <xdr:rowOff>139700</xdr:rowOff>
        </xdr:from>
        <xdr:to>
          <xdr:col>15</xdr:col>
          <xdr:colOff>330200</xdr:colOff>
          <xdr:row>44</xdr:row>
          <xdr:rowOff>25400</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300-0000F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43</xdr:row>
          <xdr:rowOff>139700</xdr:rowOff>
        </xdr:from>
        <xdr:to>
          <xdr:col>15</xdr:col>
          <xdr:colOff>330200</xdr:colOff>
          <xdr:row>45</xdr:row>
          <xdr:rowOff>25400</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300-0000F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44</xdr:row>
          <xdr:rowOff>139700</xdr:rowOff>
        </xdr:from>
        <xdr:to>
          <xdr:col>15</xdr:col>
          <xdr:colOff>330200</xdr:colOff>
          <xdr:row>46</xdr:row>
          <xdr:rowOff>25400</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300-0000F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45</xdr:row>
          <xdr:rowOff>139700</xdr:rowOff>
        </xdr:from>
        <xdr:to>
          <xdr:col>15</xdr:col>
          <xdr:colOff>330200</xdr:colOff>
          <xdr:row>47</xdr:row>
          <xdr:rowOff>25400</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300-0000F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46</xdr:row>
          <xdr:rowOff>139700</xdr:rowOff>
        </xdr:from>
        <xdr:to>
          <xdr:col>15</xdr:col>
          <xdr:colOff>330200</xdr:colOff>
          <xdr:row>48</xdr:row>
          <xdr:rowOff>25400</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300-0000F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47</xdr:row>
          <xdr:rowOff>139700</xdr:rowOff>
        </xdr:from>
        <xdr:to>
          <xdr:col>15</xdr:col>
          <xdr:colOff>330200</xdr:colOff>
          <xdr:row>49</xdr:row>
          <xdr:rowOff>25400</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300-0000F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48</xdr:row>
          <xdr:rowOff>139700</xdr:rowOff>
        </xdr:from>
        <xdr:to>
          <xdr:col>15</xdr:col>
          <xdr:colOff>330200</xdr:colOff>
          <xdr:row>50</xdr:row>
          <xdr:rowOff>25400</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300-0000F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49</xdr:row>
          <xdr:rowOff>139700</xdr:rowOff>
        </xdr:from>
        <xdr:to>
          <xdr:col>15</xdr:col>
          <xdr:colOff>330200</xdr:colOff>
          <xdr:row>51</xdr:row>
          <xdr:rowOff>25400</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300-0000F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50</xdr:row>
          <xdr:rowOff>139700</xdr:rowOff>
        </xdr:from>
        <xdr:to>
          <xdr:col>15</xdr:col>
          <xdr:colOff>330200</xdr:colOff>
          <xdr:row>52</xdr:row>
          <xdr:rowOff>25400</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300-0000F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51</xdr:row>
          <xdr:rowOff>139700</xdr:rowOff>
        </xdr:from>
        <xdr:to>
          <xdr:col>15</xdr:col>
          <xdr:colOff>330200</xdr:colOff>
          <xdr:row>53</xdr:row>
          <xdr:rowOff>25400</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300-0000F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52</xdr:row>
          <xdr:rowOff>139700</xdr:rowOff>
        </xdr:from>
        <xdr:to>
          <xdr:col>15</xdr:col>
          <xdr:colOff>330200</xdr:colOff>
          <xdr:row>54</xdr:row>
          <xdr:rowOff>25400</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300-0000F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53</xdr:row>
          <xdr:rowOff>139700</xdr:rowOff>
        </xdr:from>
        <xdr:to>
          <xdr:col>15</xdr:col>
          <xdr:colOff>330200</xdr:colOff>
          <xdr:row>55</xdr:row>
          <xdr:rowOff>25400</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300-00000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54</xdr:row>
          <xdr:rowOff>139700</xdr:rowOff>
        </xdr:from>
        <xdr:to>
          <xdr:col>15</xdr:col>
          <xdr:colOff>330200</xdr:colOff>
          <xdr:row>56</xdr:row>
          <xdr:rowOff>25400</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300-00000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55</xdr:row>
          <xdr:rowOff>139700</xdr:rowOff>
        </xdr:from>
        <xdr:to>
          <xdr:col>15</xdr:col>
          <xdr:colOff>330200</xdr:colOff>
          <xdr:row>57</xdr:row>
          <xdr:rowOff>25400</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300-00000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56</xdr:row>
          <xdr:rowOff>139700</xdr:rowOff>
        </xdr:from>
        <xdr:to>
          <xdr:col>15</xdr:col>
          <xdr:colOff>330200</xdr:colOff>
          <xdr:row>58</xdr:row>
          <xdr:rowOff>25400</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300-00000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57</xdr:row>
          <xdr:rowOff>139700</xdr:rowOff>
        </xdr:from>
        <xdr:to>
          <xdr:col>15</xdr:col>
          <xdr:colOff>330200</xdr:colOff>
          <xdr:row>59</xdr:row>
          <xdr:rowOff>25400</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300-00000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58</xdr:row>
          <xdr:rowOff>139700</xdr:rowOff>
        </xdr:from>
        <xdr:to>
          <xdr:col>15</xdr:col>
          <xdr:colOff>330200</xdr:colOff>
          <xdr:row>60</xdr:row>
          <xdr:rowOff>25400</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300-00000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59</xdr:row>
          <xdr:rowOff>139700</xdr:rowOff>
        </xdr:from>
        <xdr:to>
          <xdr:col>15</xdr:col>
          <xdr:colOff>330200</xdr:colOff>
          <xdr:row>61</xdr:row>
          <xdr:rowOff>25400</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300-00000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60</xdr:row>
          <xdr:rowOff>139700</xdr:rowOff>
        </xdr:from>
        <xdr:to>
          <xdr:col>15</xdr:col>
          <xdr:colOff>330200</xdr:colOff>
          <xdr:row>62</xdr:row>
          <xdr:rowOff>25400</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300-00000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61</xdr:row>
          <xdr:rowOff>139700</xdr:rowOff>
        </xdr:from>
        <xdr:to>
          <xdr:col>15</xdr:col>
          <xdr:colOff>330200</xdr:colOff>
          <xdr:row>63</xdr:row>
          <xdr:rowOff>25400</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300-00000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62</xdr:row>
          <xdr:rowOff>139700</xdr:rowOff>
        </xdr:from>
        <xdr:to>
          <xdr:col>15</xdr:col>
          <xdr:colOff>330200</xdr:colOff>
          <xdr:row>64</xdr:row>
          <xdr:rowOff>25400</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300-00000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63</xdr:row>
          <xdr:rowOff>139700</xdr:rowOff>
        </xdr:from>
        <xdr:to>
          <xdr:col>15</xdr:col>
          <xdr:colOff>330200</xdr:colOff>
          <xdr:row>65</xdr:row>
          <xdr:rowOff>25400</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300-00000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64</xdr:row>
          <xdr:rowOff>139700</xdr:rowOff>
        </xdr:from>
        <xdr:to>
          <xdr:col>15</xdr:col>
          <xdr:colOff>330200</xdr:colOff>
          <xdr:row>66</xdr:row>
          <xdr:rowOff>25400</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300-00000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65</xdr:row>
          <xdr:rowOff>139700</xdr:rowOff>
        </xdr:from>
        <xdr:to>
          <xdr:col>15</xdr:col>
          <xdr:colOff>330200</xdr:colOff>
          <xdr:row>67</xdr:row>
          <xdr:rowOff>25400</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300-00000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66</xdr:row>
          <xdr:rowOff>139700</xdr:rowOff>
        </xdr:from>
        <xdr:to>
          <xdr:col>15</xdr:col>
          <xdr:colOff>330200</xdr:colOff>
          <xdr:row>68</xdr:row>
          <xdr:rowOff>25400</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300-00000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67</xdr:row>
          <xdr:rowOff>139700</xdr:rowOff>
        </xdr:from>
        <xdr:to>
          <xdr:col>15</xdr:col>
          <xdr:colOff>330200</xdr:colOff>
          <xdr:row>69</xdr:row>
          <xdr:rowOff>25400</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300-00000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68</xdr:row>
          <xdr:rowOff>139700</xdr:rowOff>
        </xdr:from>
        <xdr:to>
          <xdr:col>15</xdr:col>
          <xdr:colOff>330200</xdr:colOff>
          <xdr:row>70</xdr:row>
          <xdr:rowOff>25400</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300-00000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69</xdr:row>
          <xdr:rowOff>139700</xdr:rowOff>
        </xdr:from>
        <xdr:to>
          <xdr:col>15</xdr:col>
          <xdr:colOff>330200</xdr:colOff>
          <xdr:row>71</xdr:row>
          <xdr:rowOff>25400</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300-00001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70</xdr:row>
          <xdr:rowOff>139700</xdr:rowOff>
        </xdr:from>
        <xdr:to>
          <xdr:col>15</xdr:col>
          <xdr:colOff>330200</xdr:colOff>
          <xdr:row>72</xdr:row>
          <xdr:rowOff>25400</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300-00001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71</xdr:row>
          <xdr:rowOff>139700</xdr:rowOff>
        </xdr:from>
        <xdr:to>
          <xdr:col>15</xdr:col>
          <xdr:colOff>330200</xdr:colOff>
          <xdr:row>73</xdr:row>
          <xdr:rowOff>25400</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300-00001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72</xdr:row>
          <xdr:rowOff>139700</xdr:rowOff>
        </xdr:from>
        <xdr:to>
          <xdr:col>15</xdr:col>
          <xdr:colOff>330200</xdr:colOff>
          <xdr:row>74</xdr:row>
          <xdr:rowOff>25400</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300-00001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73</xdr:row>
          <xdr:rowOff>139700</xdr:rowOff>
        </xdr:from>
        <xdr:to>
          <xdr:col>15</xdr:col>
          <xdr:colOff>330200</xdr:colOff>
          <xdr:row>75</xdr:row>
          <xdr:rowOff>25400</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300-00001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74</xdr:row>
          <xdr:rowOff>139700</xdr:rowOff>
        </xdr:from>
        <xdr:to>
          <xdr:col>15</xdr:col>
          <xdr:colOff>330200</xdr:colOff>
          <xdr:row>76</xdr:row>
          <xdr:rowOff>25400</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300-00001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75</xdr:row>
          <xdr:rowOff>139700</xdr:rowOff>
        </xdr:from>
        <xdr:to>
          <xdr:col>15</xdr:col>
          <xdr:colOff>330200</xdr:colOff>
          <xdr:row>77</xdr:row>
          <xdr:rowOff>25400</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300-00001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76</xdr:row>
          <xdr:rowOff>139700</xdr:rowOff>
        </xdr:from>
        <xdr:to>
          <xdr:col>15</xdr:col>
          <xdr:colOff>330200</xdr:colOff>
          <xdr:row>78</xdr:row>
          <xdr:rowOff>25400</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300-00001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77</xdr:row>
          <xdr:rowOff>139700</xdr:rowOff>
        </xdr:from>
        <xdr:to>
          <xdr:col>15</xdr:col>
          <xdr:colOff>330200</xdr:colOff>
          <xdr:row>79</xdr:row>
          <xdr:rowOff>25400</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300-00001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78</xdr:row>
          <xdr:rowOff>139700</xdr:rowOff>
        </xdr:from>
        <xdr:to>
          <xdr:col>15</xdr:col>
          <xdr:colOff>330200</xdr:colOff>
          <xdr:row>80</xdr:row>
          <xdr:rowOff>25400</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300-00001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79</xdr:row>
          <xdr:rowOff>139700</xdr:rowOff>
        </xdr:from>
        <xdr:to>
          <xdr:col>15</xdr:col>
          <xdr:colOff>330200</xdr:colOff>
          <xdr:row>81</xdr:row>
          <xdr:rowOff>25400</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300-00001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80</xdr:row>
          <xdr:rowOff>139700</xdr:rowOff>
        </xdr:from>
        <xdr:to>
          <xdr:col>15</xdr:col>
          <xdr:colOff>330200</xdr:colOff>
          <xdr:row>82</xdr:row>
          <xdr:rowOff>25400</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300-00001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81</xdr:row>
          <xdr:rowOff>139700</xdr:rowOff>
        </xdr:from>
        <xdr:to>
          <xdr:col>15</xdr:col>
          <xdr:colOff>330200</xdr:colOff>
          <xdr:row>83</xdr:row>
          <xdr:rowOff>25400</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300-00001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82</xdr:row>
          <xdr:rowOff>139700</xdr:rowOff>
        </xdr:from>
        <xdr:to>
          <xdr:col>15</xdr:col>
          <xdr:colOff>330200</xdr:colOff>
          <xdr:row>84</xdr:row>
          <xdr:rowOff>25400</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300-00001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83</xdr:row>
          <xdr:rowOff>139700</xdr:rowOff>
        </xdr:from>
        <xdr:to>
          <xdr:col>15</xdr:col>
          <xdr:colOff>330200</xdr:colOff>
          <xdr:row>85</xdr:row>
          <xdr:rowOff>25400</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300-00001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84</xdr:row>
          <xdr:rowOff>139700</xdr:rowOff>
        </xdr:from>
        <xdr:to>
          <xdr:col>15</xdr:col>
          <xdr:colOff>330200</xdr:colOff>
          <xdr:row>86</xdr:row>
          <xdr:rowOff>25400</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300-00001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85</xdr:row>
          <xdr:rowOff>139700</xdr:rowOff>
        </xdr:from>
        <xdr:to>
          <xdr:col>15</xdr:col>
          <xdr:colOff>330200</xdr:colOff>
          <xdr:row>87</xdr:row>
          <xdr:rowOff>25400</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300-00002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86</xdr:row>
          <xdr:rowOff>139700</xdr:rowOff>
        </xdr:from>
        <xdr:to>
          <xdr:col>15</xdr:col>
          <xdr:colOff>330200</xdr:colOff>
          <xdr:row>88</xdr:row>
          <xdr:rowOff>25400</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300-00002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87</xdr:row>
          <xdr:rowOff>139700</xdr:rowOff>
        </xdr:from>
        <xdr:to>
          <xdr:col>15</xdr:col>
          <xdr:colOff>330200</xdr:colOff>
          <xdr:row>89</xdr:row>
          <xdr:rowOff>25400</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300-00002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88</xdr:row>
          <xdr:rowOff>139700</xdr:rowOff>
        </xdr:from>
        <xdr:to>
          <xdr:col>15</xdr:col>
          <xdr:colOff>330200</xdr:colOff>
          <xdr:row>90</xdr:row>
          <xdr:rowOff>25400</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300-00002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89</xdr:row>
          <xdr:rowOff>139700</xdr:rowOff>
        </xdr:from>
        <xdr:to>
          <xdr:col>15</xdr:col>
          <xdr:colOff>330200</xdr:colOff>
          <xdr:row>91</xdr:row>
          <xdr:rowOff>25400</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300-00002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90</xdr:row>
          <xdr:rowOff>139700</xdr:rowOff>
        </xdr:from>
        <xdr:to>
          <xdr:col>15</xdr:col>
          <xdr:colOff>330200</xdr:colOff>
          <xdr:row>92</xdr:row>
          <xdr:rowOff>25400</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300-00002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91</xdr:row>
          <xdr:rowOff>139700</xdr:rowOff>
        </xdr:from>
        <xdr:to>
          <xdr:col>15</xdr:col>
          <xdr:colOff>330200</xdr:colOff>
          <xdr:row>93</xdr:row>
          <xdr:rowOff>25400</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300-00002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92</xdr:row>
          <xdr:rowOff>139700</xdr:rowOff>
        </xdr:from>
        <xdr:to>
          <xdr:col>15</xdr:col>
          <xdr:colOff>330200</xdr:colOff>
          <xdr:row>94</xdr:row>
          <xdr:rowOff>25400</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300-00002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93</xdr:row>
          <xdr:rowOff>139700</xdr:rowOff>
        </xdr:from>
        <xdr:to>
          <xdr:col>15</xdr:col>
          <xdr:colOff>330200</xdr:colOff>
          <xdr:row>95</xdr:row>
          <xdr:rowOff>25400</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300-00002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94</xdr:row>
          <xdr:rowOff>139700</xdr:rowOff>
        </xdr:from>
        <xdr:to>
          <xdr:col>15</xdr:col>
          <xdr:colOff>330200</xdr:colOff>
          <xdr:row>96</xdr:row>
          <xdr:rowOff>25400</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300-00002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95</xdr:row>
          <xdr:rowOff>139700</xdr:rowOff>
        </xdr:from>
        <xdr:to>
          <xdr:col>15</xdr:col>
          <xdr:colOff>330200</xdr:colOff>
          <xdr:row>97</xdr:row>
          <xdr:rowOff>25400</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300-00002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96</xdr:row>
          <xdr:rowOff>139700</xdr:rowOff>
        </xdr:from>
        <xdr:to>
          <xdr:col>15</xdr:col>
          <xdr:colOff>330200</xdr:colOff>
          <xdr:row>98</xdr:row>
          <xdr:rowOff>25400</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300-00002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97</xdr:row>
          <xdr:rowOff>139700</xdr:rowOff>
        </xdr:from>
        <xdr:to>
          <xdr:col>15</xdr:col>
          <xdr:colOff>330200</xdr:colOff>
          <xdr:row>99</xdr:row>
          <xdr:rowOff>25400</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300-00002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98</xdr:row>
          <xdr:rowOff>139700</xdr:rowOff>
        </xdr:from>
        <xdr:to>
          <xdr:col>15</xdr:col>
          <xdr:colOff>330200</xdr:colOff>
          <xdr:row>100</xdr:row>
          <xdr:rowOff>25400</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300-00002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99</xdr:row>
          <xdr:rowOff>139700</xdr:rowOff>
        </xdr:from>
        <xdr:to>
          <xdr:col>15</xdr:col>
          <xdr:colOff>330200</xdr:colOff>
          <xdr:row>101</xdr:row>
          <xdr:rowOff>25400</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300-00002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100</xdr:row>
          <xdr:rowOff>139700</xdr:rowOff>
        </xdr:from>
        <xdr:to>
          <xdr:col>15</xdr:col>
          <xdr:colOff>330200</xdr:colOff>
          <xdr:row>102</xdr:row>
          <xdr:rowOff>25400</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300-00002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101</xdr:row>
          <xdr:rowOff>139700</xdr:rowOff>
        </xdr:from>
        <xdr:to>
          <xdr:col>15</xdr:col>
          <xdr:colOff>330200</xdr:colOff>
          <xdr:row>103</xdr:row>
          <xdr:rowOff>25400</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300-00003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xdr:row>
          <xdr:rowOff>139700</xdr:rowOff>
        </xdr:from>
        <xdr:to>
          <xdr:col>16</xdr:col>
          <xdr:colOff>330200</xdr:colOff>
          <xdr:row>4</xdr:row>
          <xdr:rowOff>25400</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300-00003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xdr:row>
          <xdr:rowOff>139700</xdr:rowOff>
        </xdr:from>
        <xdr:to>
          <xdr:col>16</xdr:col>
          <xdr:colOff>330200</xdr:colOff>
          <xdr:row>5</xdr:row>
          <xdr:rowOff>25400</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300-00003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xdr:row>
          <xdr:rowOff>139700</xdr:rowOff>
        </xdr:from>
        <xdr:to>
          <xdr:col>16</xdr:col>
          <xdr:colOff>330200</xdr:colOff>
          <xdr:row>6</xdr:row>
          <xdr:rowOff>25400</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300-00003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xdr:row>
          <xdr:rowOff>139700</xdr:rowOff>
        </xdr:from>
        <xdr:to>
          <xdr:col>16</xdr:col>
          <xdr:colOff>330200</xdr:colOff>
          <xdr:row>7</xdr:row>
          <xdr:rowOff>25400</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300-00003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xdr:row>
          <xdr:rowOff>139700</xdr:rowOff>
        </xdr:from>
        <xdr:to>
          <xdr:col>16</xdr:col>
          <xdr:colOff>330200</xdr:colOff>
          <xdr:row>8</xdr:row>
          <xdr:rowOff>25400</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300-00003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xdr:row>
          <xdr:rowOff>139700</xdr:rowOff>
        </xdr:from>
        <xdr:to>
          <xdr:col>16</xdr:col>
          <xdr:colOff>330200</xdr:colOff>
          <xdr:row>9</xdr:row>
          <xdr:rowOff>25400</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300-00003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xdr:row>
          <xdr:rowOff>139700</xdr:rowOff>
        </xdr:from>
        <xdr:to>
          <xdr:col>16</xdr:col>
          <xdr:colOff>330200</xdr:colOff>
          <xdr:row>10</xdr:row>
          <xdr:rowOff>25400</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300-00003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xdr:row>
          <xdr:rowOff>139700</xdr:rowOff>
        </xdr:from>
        <xdr:to>
          <xdr:col>16</xdr:col>
          <xdr:colOff>330200</xdr:colOff>
          <xdr:row>11</xdr:row>
          <xdr:rowOff>25400</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300-00003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xdr:row>
          <xdr:rowOff>139700</xdr:rowOff>
        </xdr:from>
        <xdr:to>
          <xdr:col>16</xdr:col>
          <xdr:colOff>330200</xdr:colOff>
          <xdr:row>12</xdr:row>
          <xdr:rowOff>25400</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300-00003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11</xdr:row>
          <xdr:rowOff>139700</xdr:rowOff>
        </xdr:from>
        <xdr:to>
          <xdr:col>16</xdr:col>
          <xdr:colOff>330200</xdr:colOff>
          <xdr:row>13</xdr:row>
          <xdr:rowOff>25400</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300-00003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12</xdr:row>
          <xdr:rowOff>139700</xdr:rowOff>
        </xdr:from>
        <xdr:to>
          <xdr:col>16</xdr:col>
          <xdr:colOff>330200</xdr:colOff>
          <xdr:row>14</xdr:row>
          <xdr:rowOff>25400</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300-00003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13</xdr:row>
          <xdr:rowOff>139700</xdr:rowOff>
        </xdr:from>
        <xdr:to>
          <xdr:col>16</xdr:col>
          <xdr:colOff>330200</xdr:colOff>
          <xdr:row>15</xdr:row>
          <xdr:rowOff>25400</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300-00003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14</xdr:row>
          <xdr:rowOff>139700</xdr:rowOff>
        </xdr:from>
        <xdr:to>
          <xdr:col>16</xdr:col>
          <xdr:colOff>330200</xdr:colOff>
          <xdr:row>16</xdr:row>
          <xdr:rowOff>25400</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300-00003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15</xdr:row>
          <xdr:rowOff>139700</xdr:rowOff>
        </xdr:from>
        <xdr:to>
          <xdr:col>16</xdr:col>
          <xdr:colOff>330200</xdr:colOff>
          <xdr:row>17</xdr:row>
          <xdr:rowOff>25400</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300-00003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16</xdr:row>
          <xdr:rowOff>139700</xdr:rowOff>
        </xdr:from>
        <xdr:to>
          <xdr:col>16</xdr:col>
          <xdr:colOff>330200</xdr:colOff>
          <xdr:row>18</xdr:row>
          <xdr:rowOff>25400</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300-00003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17</xdr:row>
          <xdr:rowOff>139700</xdr:rowOff>
        </xdr:from>
        <xdr:to>
          <xdr:col>16</xdr:col>
          <xdr:colOff>330200</xdr:colOff>
          <xdr:row>19</xdr:row>
          <xdr:rowOff>25400</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300-00004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18</xdr:row>
          <xdr:rowOff>139700</xdr:rowOff>
        </xdr:from>
        <xdr:to>
          <xdr:col>16</xdr:col>
          <xdr:colOff>330200</xdr:colOff>
          <xdr:row>20</xdr:row>
          <xdr:rowOff>25400</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300-00004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19</xdr:row>
          <xdr:rowOff>139700</xdr:rowOff>
        </xdr:from>
        <xdr:to>
          <xdr:col>16</xdr:col>
          <xdr:colOff>330200</xdr:colOff>
          <xdr:row>21</xdr:row>
          <xdr:rowOff>25400</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300-00004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20</xdr:row>
          <xdr:rowOff>139700</xdr:rowOff>
        </xdr:from>
        <xdr:to>
          <xdr:col>16</xdr:col>
          <xdr:colOff>330200</xdr:colOff>
          <xdr:row>22</xdr:row>
          <xdr:rowOff>25400</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300-00004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21</xdr:row>
          <xdr:rowOff>139700</xdr:rowOff>
        </xdr:from>
        <xdr:to>
          <xdr:col>16</xdr:col>
          <xdr:colOff>330200</xdr:colOff>
          <xdr:row>23</xdr:row>
          <xdr:rowOff>25400</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300-00004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22</xdr:row>
          <xdr:rowOff>139700</xdr:rowOff>
        </xdr:from>
        <xdr:to>
          <xdr:col>16</xdr:col>
          <xdr:colOff>330200</xdr:colOff>
          <xdr:row>24</xdr:row>
          <xdr:rowOff>25400</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300-00004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23</xdr:row>
          <xdr:rowOff>139700</xdr:rowOff>
        </xdr:from>
        <xdr:to>
          <xdr:col>16</xdr:col>
          <xdr:colOff>330200</xdr:colOff>
          <xdr:row>25</xdr:row>
          <xdr:rowOff>25400</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300-00004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24</xdr:row>
          <xdr:rowOff>139700</xdr:rowOff>
        </xdr:from>
        <xdr:to>
          <xdr:col>16</xdr:col>
          <xdr:colOff>330200</xdr:colOff>
          <xdr:row>26</xdr:row>
          <xdr:rowOff>25400</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300-00004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25</xdr:row>
          <xdr:rowOff>139700</xdr:rowOff>
        </xdr:from>
        <xdr:to>
          <xdr:col>16</xdr:col>
          <xdr:colOff>330200</xdr:colOff>
          <xdr:row>27</xdr:row>
          <xdr:rowOff>25400</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300-00004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26</xdr:row>
          <xdr:rowOff>139700</xdr:rowOff>
        </xdr:from>
        <xdr:to>
          <xdr:col>16</xdr:col>
          <xdr:colOff>330200</xdr:colOff>
          <xdr:row>28</xdr:row>
          <xdr:rowOff>25400</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300-00004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27</xdr:row>
          <xdr:rowOff>139700</xdr:rowOff>
        </xdr:from>
        <xdr:to>
          <xdr:col>16</xdr:col>
          <xdr:colOff>330200</xdr:colOff>
          <xdr:row>29</xdr:row>
          <xdr:rowOff>25400</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300-00004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28</xdr:row>
          <xdr:rowOff>139700</xdr:rowOff>
        </xdr:from>
        <xdr:to>
          <xdr:col>16</xdr:col>
          <xdr:colOff>330200</xdr:colOff>
          <xdr:row>30</xdr:row>
          <xdr:rowOff>25400</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300-00004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29</xdr:row>
          <xdr:rowOff>139700</xdr:rowOff>
        </xdr:from>
        <xdr:to>
          <xdr:col>16</xdr:col>
          <xdr:colOff>330200</xdr:colOff>
          <xdr:row>31</xdr:row>
          <xdr:rowOff>25400</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300-00004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30</xdr:row>
          <xdr:rowOff>139700</xdr:rowOff>
        </xdr:from>
        <xdr:to>
          <xdr:col>16</xdr:col>
          <xdr:colOff>330200</xdr:colOff>
          <xdr:row>32</xdr:row>
          <xdr:rowOff>25400</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300-00004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31</xdr:row>
          <xdr:rowOff>139700</xdr:rowOff>
        </xdr:from>
        <xdr:to>
          <xdr:col>16</xdr:col>
          <xdr:colOff>330200</xdr:colOff>
          <xdr:row>33</xdr:row>
          <xdr:rowOff>25400</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300-00004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32</xdr:row>
          <xdr:rowOff>139700</xdr:rowOff>
        </xdr:from>
        <xdr:to>
          <xdr:col>16</xdr:col>
          <xdr:colOff>330200</xdr:colOff>
          <xdr:row>34</xdr:row>
          <xdr:rowOff>25400</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300-00004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33</xdr:row>
          <xdr:rowOff>139700</xdr:rowOff>
        </xdr:from>
        <xdr:to>
          <xdr:col>16</xdr:col>
          <xdr:colOff>330200</xdr:colOff>
          <xdr:row>35</xdr:row>
          <xdr:rowOff>25400</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300-00005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34</xdr:row>
          <xdr:rowOff>139700</xdr:rowOff>
        </xdr:from>
        <xdr:to>
          <xdr:col>16</xdr:col>
          <xdr:colOff>330200</xdr:colOff>
          <xdr:row>36</xdr:row>
          <xdr:rowOff>25400</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300-00005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35</xdr:row>
          <xdr:rowOff>139700</xdr:rowOff>
        </xdr:from>
        <xdr:to>
          <xdr:col>16</xdr:col>
          <xdr:colOff>330200</xdr:colOff>
          <xdr:row>37</xdr:row>
          <xdr:rowOff>25400</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300-00005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36</xdr:row>
          <xdr:rowOff>139700</xdr:rowOff>
        </xdr:from>
        <xdr:to>
          <xdr:col>16</xdr:col>
          <xdr:colOff>330200</xdr:colOff>
          <xdr:row>38</xdr:row>
          <xdr:rowOff>25400</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300-00005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139700</xdr:rowOff>
        </xdr:from>
        <xdr:to>
          <xdr:col>16</xdr:col>
          <xdr:colOff>330200</xdr:colOff>
          <xdr:row>39</xdr:row>
          <xdr:rowOff>25400</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300-00005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38</xdr:row>
          <xdr:rowOff>139700</xdr:rowOff>
        </xdr:from>
        <xdr:to>
          <xdr:col>16</xdr:col>
          <xdr:colOff>330200</xdr:colOff>
          <xdr:row>40</xdr:row>
          <xdr:rowOff>25400</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300-00005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39</xdr:row>
          <xdr:rowOff>139700</xdr:rowOff>
        </xdr:from>
        <xdr:to>
          <xdr:col>16</xdr:col>
          <xdr:colOff>330200</xdr:colOff>
          <xdr:row>41</xdr:row>
          <xdr:rowOff>25400</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300-00005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40</xdr:row>
          <xdr:rowOff>139700</xdr:rowOff>
        </xdr:from>
        <xdr:to>
          <xdr:col>16</xdr:col>
          <xdr:colOff>330200</xdr:colOff>
          <xdr:row>42</xdr:row>
          <xdr:rowOff>25400</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300-00005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41</xdr:row>
          <xdr:rowOff>139700</xdr:rowOff>
        </xdr:from>
        <xdr:to>
          <xdr:col>16</xdr:col>
          <xdr:colOff>330200</xdr:colOff>
          <xdr:row>43</xdr:row>
          <xdr:rowOff>25400</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300-00005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42</xdr:row>
          <xdr:rowOff>139700</xdr:rowOff>
        </xdr:from>
        <xdr:to>
          <xdr:col>16</xdr:col>
          <xdr:colOff>330200</xdr:colOff>
          <xdr:row>44</xdr:row>
          <xdr:rowOff>25400</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300-00005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43</xdr:row>
          <xdr:rowOff>139700</xdr:rowOff>
        </xdr:from>
        <xdr:to>
          <xdr:col>16</xdr:col>
          <xdr:colOff>330200</xdr:colOff>
          <xdr:row>45</xdr:row>
          <xdr:rowOff>25400</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300-00005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44</xdr:row>
          <xdr:rowOff>139700</xdr:rowOff>
        </xdr:from>
        <xdr:to>
          <xdr:col>16</xdr:col>
          <xdr:colOff>330200</xdr:colOff>
          <xdr:row>46</xdr:row>
          <xdr:rowOff>25400</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300-00005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45</xdr:row>
          <xdr:rowOff>139700</xdr:rowOff>
        </xdr:from>
        <xdr:to>
          <xdr:col>16</xdr:col>
          <xdr:colOff>330200</xdr:colOff>
          <xdr:row>47</xdr:row>
          <xdr:rowOff>25400</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300-00005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46</xdr:row>
          <xdr:rowOff>139700</xdr:rowOff>
        </xdr:from>
        <xdr:to>
          <xdr:col>16</xdr:col>
          <xdr:colOff>330200</xdr:colOff>
          <xdr:row>48</xdr:row>
          <xdr:rowOff>25400</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300-00005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47</xdr:row>
          <xdr:rowOff>139700</xdr:rowOff>
        </xdr:from>
        <xdr:to>
          <xdr:col>16</xdr:col>
          <xdr:colOff>330200</xdr:colOff>
          <xdr:row>49</xdr:row>
          <xdr:rowOff>25400</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300-00005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48</xdr:row>
          <xdr:rowOff>139700</xdr:rowOff>
        </xdr:from>
        <xdr:to>
          <xdr:col>16</xdr:col>
          <xdr:colOff>330200</xdr:colOff>
          <xdr:row>50</xdr:row>
          <xdr:rowOff>25400</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300-00005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49</xdr:row>
          <xdr:rowOff>139700</xdr:rowOff>
        </xdr:from>
        <xdr:to>
          <xdr:col>16</xdr:col>
          <xdr:colOff>330200</xdr:colOff>
          <xdr:row>51</xdr:row>
          <xdr:rowOff>25400</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300-00006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50</xdr:row>
          <xdr:rowOff>139700</xdr:rowOff>
        </xdr:from>
        <xdr:to>
          <xdr:col>16</xdr:col>
          <xdr:colOff>330200</xdr:colOff>
          <xdr:row>52</xdr:row>
          <xdr:rowOff>25400</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300-00006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51</xdr:row>
          <xdr:rowOff>139700</xdr:rowOff>
        </xdr:from>
        <xdr:to>
          <xdr:col>16</xdr:col>
          <xdr:colOff>330200</xdr:colOff>
          <xdr:row>53</xdr:row>
          <xdr:rowOff>25400</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300-00006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52</xdr:row>
          <xdr:rowOff>139700</xdr:rowOff>
        </xdr:from>
        <xdr:to>
          <xdr:col>16</xdr:col>
          <xdr:colOff>330200</xdr:colOff>
          <xdr:row>54</xdr:row>
          <xdr:rowOff>25400</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300-00006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53</xdr:row>
          <xdr:rowOff>139700</xdr:rowOff>
        </xdr:from>
        <xdr:to>
          <xdr:col>16</xdr:col>
          <xdr:colOff>330200</xdr:colOff>
          <xdr:row>55</xdr:row>
          <xdr:rowOff>25400</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300-00006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54</xdr:row>
          <xdr:rowOff>139700</xdr:rowOff>
        </xdr:from>
        <xdr:to>
          <xdr:col>16</xdr:col>
          <xdr:colOff>330200</xdr:colOff>
          <xdr:row>56</xdr:row>
          <xdr:rowOff>25400</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300-00006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55</xdr:row>
          <xdr:rowOff>139700</xdr:rowOff>
        </xdr:from>
        <xdr:to>
          <xdr:col>16</xdr:col>
          <xdr:colOff>330200</xdr:colOff>
          <xdr:row>57</xdr:row>
          <xdr:rowOff>25400</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300-00006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56</xdr:row>
          <xdr:rowOff>139700</xdr:rowOff>
        </xdr:from>
        <xdr:to>
          <xdr:col>16</xdr:col>
          <xdr:colOff>330200</xdr:colOff>
          <xdr:row>58</xdr:row>
          <xdr:rowOff>25400</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300-00006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57</xdr:row>
          <xdr:rowOff>139700</xdr:rowOff>
        </xdr:from>
        <xdr:to>
          <xdr:col>16</xdr:col>
          <xdr:colOff>330200</xdr:colOff>
          <xdr:row>59</xdr:row>
          <xdr:rowOff>25400</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300-00006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58</xdr:row>
          <xdr:rowOff>139700</xdr:rowOff>
        </xdr:from>
        <xdr:to>
          <xdr:col>16</xdr:col>
          <xdr:colOff>330200</xdr:colOff>
          <xdr:row>60</xdr:row>
          <xdr:rowOff>25400</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300-00006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59</xdr:row>
          <xdr:rowOff>139700</xdr:rowOff>
        </xdr:from>
        <xdr:to>
          <xdr:col>16</xdr:col>
          <xdr:colOff>330200</xdr:colOff>
          <xdr:row>61</xdr:row>
          <xdr:rowOff>25400</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300-00006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60</xdr:row>
          <xdr:rowOff>139700</xdr:rowOff>
        </xdr:from>
        <xdr:to>
          <xdr:col>16</xdr:col>
          <xdr:colOff>330200</xdr:colOff>
          <xdr:row>62</xdr:row>
          <xdr:rowOff>25400</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300-00006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61</xdr:row>
          <xdr:rowOff>139700</xdr:rowOff>
        </xdr:from>
        <xdr:to>
          <xdr:col>16</xdr:col>
          <xdr:colOff>330200</xdr:colOff>
          <xdr:row>63</xdr:row>
          <xdr:rowOff>25400</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300-00006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62</xdr:row>
          <xdr:rowOff>139700</xdr:rowOff>
        </xdr:from>
        <xdr:to>
          <xdr:col>16</xdr:col>
          <xdr:colOff>330200</xdr:colOff>
          <xdr:row>64</xdr:row>
          <xdr:rowOff>25400</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300-00006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63</xdr:row>
          <xdr:rowOff>139700</xdr:rowOff>
        </xdr:from>
        <xdr:to>
          <xdr:col>16</xdr:col>
          <xdr:colOff>330200</xdr:colOff>
          <xdr:row>65</xdr:row>
          <xdr:rowOff>25400</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300-00006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64</xdr:row>
          <xdr:rowOff>139700</xdr:rowOff>
        </xdr:from>
        <xdr:to>
          <xdr:col>16</xdr:col>
          <xdr:colOff>330200</xdr:colOff>
          <xdr:row>66</xdr:row>
          <xdr:rowOff>25400</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300-00006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65</xdr:row>
          <xdr:rowOff>139700</xdr:rowOff>
        </xdr:from>
        <xdr:to>
          <xdr:col>16</xdr:col>
          <xdr:colOff>330200</xdr:colOff>
          <xdr:row>67</xdr:row>
          <xdr:rowOff>25400</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300-00007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66</xdr:row>
          <xdr:rowOff>139700</xdr:rowOff>
        </xdr:from>
        <xdr:to>
          <xdr:col>16</xdr:col>
          <xdr:colOff>330200</xdr:colOff>
          <xdr:row>68</xdr:row>
          <xdr:rowOff>25400</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300-00007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67</xdr:row>
          <xdr:rowOff>139700</xdr:rowOff>
        </xdr:from>
        <xdr:to>
          <xdr:col>16</xdr:col>
          <xdr:colOff>330200</xdr:colOff>
          <xdr:row>69</xdr:row>
          <xdr:rowOff>25400</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300-00007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68</xdr:row>
          <xdr:rowOff>139700</xdr:rowOff>
        </xdr:from>
        <xdr:to>
          <xdr:col>16</xdr:col>
          <xdr:colOff>330200</xdr:colOff>
          <xdr:row>70</xdr:row>
          <xdr:rowOff>25400</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300-00007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69</xdr:row>
          <xdr:rowOff>139700</xdr:rowOff>
        </xdr:from>
        <xdr:to>
          <xdr:col>16</xdr:col>
          <xdr:colOff>330200</xdr:colOff>
          <xdr:row>71</xdr:row>
          <xdr:rowOff>25400</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300-00007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70</xdr:row>
          <xdr:rowOff>139700</xdr:rowOff>
        </xdr:from>
        <xdr:to>
          <xdr:col>16</xdr:col>
          <xdr:colOff>330200</xdr:colOff>
          <xdr:row>72</xdr:row>
          <xdr:rowOff>25400</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300-00007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71</xdr:row>
          <xdr:rowOff>139700</xdr:rowOff>
        </xdr:from>
        <xdr:to>
          <xdr:col>16</xdr:col>
          <xdr:colOff>330200</xdr:colOff>
          <xdr:row>73</xdr:row>
          <xdr:rowOff>25400</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300-00007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72</xdr:row>
          <xdr:rowOff>139700</xdr:rowOff>
        </xdr:from>
        <xdr:to>
          <xdr:col>16</xdr:col>
          <xdr:colOff>330200</xdr:colOff>
          <xdr:row>74</xdr:row>
          <xdr:rowOff>25400</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300-00007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73</xdr:row>
          <xdr:rowOff>139700</xdr:rowOff>
        </xdr:from>
        <xdr:to>
          <xdr:col>16</xdr:col>
          <xdr:colOff>330200</xdr:colOff>
          <xdr:row>75</xdr:row>
          <xdr:rowOff>25400</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300-00007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74</xdr:row>
          <xdr:rowOff>139700</xdr:rowOff>
        </xdr:from>
        <xdr:to>
          <xdr:col>16</xdr:col>
          <xdr:colOff>330200</xdr:colOff>
          <xdr:row>76</xdr:row>
          <xdr:rowOff>25400</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300-00007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75</xdr:row>
          <xdr:rowOff>139700</xdr:rowOff>
        </xdr:from>
        <xdr:to>
          <xdr:col>16</xdr:col>
          <xdr:colOff>330200</xdr:colOff>
          <xdr:row>77</xdr:row>
          <xdr:rowOff>25400</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300-00007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76</xdr:row>
          <xdr:rowOff>139700</xdr:rowOff>
        </xdr:from>
        <xdr:to>
          <xdr:col>16</xdr:col>
          <xdr:colOff>330200</xdr:colOff>
          <xdr:row>78</xdr:row>
          <xdr:rowOff>25400</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300-00007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77</xdr:row>
          <xdr:rowOff>139700</xdr:rowOff>
        </xdr:from>
        <xdr:to>
          <xdr:col>16</xdr:col>
          <xdr:colOff>330200</xdr:colOff>
          <xdr:row>79</xdr:row>
          <xdr:rowOff>25400</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300-00007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78</xdr:row>
          <xdr:rowOff>139700</xdr:rowOff>
        </xdr:from>
        <xdr:to>
          <xdr:col>16</xdr:col>
          <xdr:colOff>330200</xdr:colOff>
          <xdr:row>80</xdr:row>
          <xdr:rowOff>25400</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300-00007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79</xdr:row>
          <xdr:rowOff>139700</xdr:rowOff>
        </xdr:from>
        <xdr:to>
          <xdr:col>16</xdr:col>
          <xdr:colOff>330200</xdr:colOff>
          <xdr:row>81</xdr:row>
          <xdr:rowOff>25400</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300-00007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80</xdr:row>
          <xdr:rowOff>139700</xdr:rowOff>
        </xdr:from>
        <xdr:to>
          <xdr:col>16</xdr:col>
          <xdr:colOff>330200</xdr:colOff>
          <xdr:row>82</xdr:row>
          <xdr:rowOff>25400</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300-00007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81</xdr:row>
          <xdr:rowOff>139700</xdr:rowOff>
        </xdr:from>
        <xdr:to>
          <xdr:col>16</xdr:col>
          <xdr:colOff>330200</xdr:colOff>
          <xdr:row>83</xdr:row>
          <xdr:rowOff>25400</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300-00008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82</xdr:row>
          <xdr:rowOff>139700</xdr:rowOff>
        </xdr:from>
        <xdr:to>
          <xdr:col>16</xdr:col>
          <xdr:colOff>330200</xdr:colOff>
          <xdr:row>84</xdr:row>
          <xdr:rowOff>25400</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300-00008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83</xdr:row>
          <xdr:rowOff>139700</xdr:rowOff>
        </xdr:from>
        <xdr:to>
          <xdr:col>16</xdr:col>
          <xdr:colOff>330200</xdr:colOff>
          <xdr:row>85</xdr:row>
          <xdr:rowOff>25400</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300-00008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84</xdr:row>
          <xdr:rowOff>139700</xdr:rowOff>
        </xdr:from>
        <xdr:to>
          <xdr:col>16</xdr:col>
          <xdr:colOff>330200</xdr:colOff>
          <xdr:row>86</xdr:row>
          <xdr:rowOff>25400</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300-00008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85</xdr:row>
          <xdr:rowOff>139700</xdr:rowOff>
        </xdr:from>
        <xdr:to>
          <xdr:col>16</xdr:col>
          <xdr:colOff>330200</xdr:colOff>
          <xdr:row>87</xdr:row>
          <xdr:rowOff>25400</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300-00008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86</xdr:row>
          <xdr:rowOff>139700</xdr:rowOff>
        </xdr:from>
        <xdr:to>
          <xdr:col>16</xdr:col>
          <xdr:colOff>330200</xdr:colOff>
          <xdr:row>88</xdr:row>
          <xdr:rowOff>25400</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300-00008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87</xdr:row>
          <xdr:rowOff>139700</xdr:rowOff>
        </xdr:from>
        <xdr:to>
          <xdr:col>16</xdr:col>
          <xdr:colOff>330200</xdr:colOff>
          <xdr:row>89</xdr:row>
          <xdr:rowOff>25400</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300-00008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88</xdr:row>
          <xdr:rowOff>139700</xdr:rowOff>
        </xdr:from>
        <xdr:to>
          <xdr:col>16</xdr:col>
          <xdr:colOff>330200</xdr:colOff>
          <xdr:row>90</xdr:row>
          <xdr:rowOff>25400</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300-00008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89</xdr:row>
          <xdr:rowOff>139700</xdr:rowOff>
        </xdr:from>
        <xdr:to>
          <xdr:col>16</xdr:col>
          <xdr:colOff>330200</xdr:colOff>
          <xdr:row>91</xdr:row>
          <xdr:rowOff>25400</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300-00008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90</xdr:row>
          <xdr:rowOff>139700</xdr:rowOff>
        </xdr:from>
        <xdr:to>
          <xdr:col>16</xdr:col>
          <xdr:colOff>330200</xdr:colOff>
          <xdr:row>92</xdr:row>
          <xdr:rowOff>25400</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300-00008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91</xdr:row>
          <xdr:rowOff>139700</xdr:rowOff>
        </xdr:from>
        <xdr:to>
          <xdr:col>16</xdr:col>
          <xdr:colOff>330200</xdr:colOff>
          <xdr:row>93</xdr:row>
          <xdr:rowOff>25400</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300-00008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92</xdr:row>
          <xdr:rowOff>139700</xdr:rowOff>
        </xdr:from>
        <xdr:to>
          <xdr:col>16</xdr:col>
          <xdr:colOff>330200</xdr:colOff>
          <xdr:row>94</xdr:row>
          <xdr:rowOff>25400</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300-00008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93</xdr:row>
          <xdr:rowOff>139700</xdr:rowOff>
        </xdr:from>
        <xdr:to>
          <xdr:col>16</xdr:col>
          <xdr:colOff>330200</xdr:colOff>
          <xdr:row>95</xdr:row>
          <xdr:rowOff>25400</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300-00008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94</xdr:row>
          <xdr:rowOff>139700</xdr:rowOff>
        </xdr:from>
        <xdr:to>
          <xdr:col>16</xdr:col>
          <xdr:colOff>330200</xdr:colOff>
          <xdr:row>96</xdr:row>
          <xdr:rowOff>25400</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300-00008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95</xdr:row>
          <xdr:rowOff>139700</xdr:rowOff>
        </xdr:from>
        <xdr:to>
          <xdr:col>16</xdr:col>
          <xdr:colOff>330200</xdr:colOff>
          <xdr:row>97</xdr:row>
          <xdr:rowOff>25400</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300-00008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96</xdr:row>
          <xdr:rowOff>139700</xdr:rowOff>
        </xdr:from>
        <xdr:to>
          <xdr:col>16</xdr:col>
          <xdr:colOff>330200</xdr:colOff>
          <xdr:row>98</xdr:row>
          <xdr:rowOff>25400</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300-00008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97</xdr:row>
          <xdr:rowOff>139700</xdr:rowOff>
        </xdr:from>
        <xdr:to>
          <xdr:col>16</xdr:col>
          <xdr:colOff>330200</xdr:colOff>
          <xdr:row>99</xdr:row>
          <xdr:rowOff>25400</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300-00009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98</xdr:row>
          <xdr:rowOff>139700</xdr:rowOff>
        </xdr:from>
        <xdr:to>
          <xdr:col>16</xdr:col>
          <xdr:colOff>330200</xdr:colOff>
          <xdr:row>100</xdr:row>
          <xdr:rowOff>25400</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300-00009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99</xdr:row>
          <xdr:rowOff>139700</xdr:rowOff>
        </xdr:from>
        <xdr:to>
          <xdr:col>16</xdr:col>
          <xdr:colOff>330200</xdr:colOff>
          <xdr:row>101</xdr:row>
          <xdr:rowOff>25400</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300-00009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100</xdr:row>
          <xdr:rowOff>139700</xdr:rowOff>
        </xdr:from>
        <xdr:to>
          <xdr:col>16</xdr:col>
          <xdr:colOff>330200</xdr:colOff>
          <xdr:row>102</xdr:row>
          <xdr:rowOff>25400</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300-00009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101</xdr:row>
          <xdr:rowOff>139700</xdr:rowOff>
        </xdr:from>
        <xdr:to>
          <xdr:col>16</xdr:col>
          <xdr:colOff>330200</xdr:colOff>
          <xdr:row>103</xdr:row>
          <xdr:rowOff>25400</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300-00009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xdr:row>
          <xdr:rowOff>139700</xdr:rowOff>
        </xdr:from>
        <xdr:to>
          <xdr:col>17</xdr:col>
          <xdr:colOff>330200</xdr:colOff>
          <xdr:row>4</xdr:row>
          <xdr:rowOff>25400</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300-00009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xdr:row>
          <xdr:rowOff>139700</xdr:rowOff>
        </xdr:from>
        <xdr:to>
          <xdr:col>17</xdr:col>
          <xdr:colOff>330200</xdr:colOff>
          <xdr:row>5</xdr:row>
          <xdr:rowOff>25400</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300-00009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xdr:row>
          <xdr:rowOff>139700</xdr:rowOff>
        </xdr:from>
        <xdr:to>
          <xdr:col>17</xdr:col>
          <xdr:colOff>330200</xdr:colOff>
          <xdr:row>6</xdr:row>
          <xdr:rowOff>25400</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300-00009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139700</xdr:rowOff>
        </xdr:from>
        <xdr:to>
          <xdr:col>17</xdr:col>
          <xdr:colOff>330200</xdr:colOff>
          <xdr:row>7</xdr:row>
          <xdr:rowOff>25400</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300-00009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xdr:row>
          <xdr:rowOff>139700</xdr:rowOff>
        </xdr:from>
        <xdr:to>
          <xdr:col>17</xdr:col>
          <xdr:colOff>330200</xdr:colOff>
          <xdr:row>8</xdr:row>
          <xdr:rowOff>25400</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300-00009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xdr:row>
          <xdr:rowOff>139700</xdr:rowOff>
        </xdr:from>
        <xdr:to>
          <xdr:col>17</xdr:col>
          <xdr:colOff>330200</xdr:colOff>
          <xdr:row>9</xdr:row>
          <xdr:rowOff>25400</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300-00009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xdr:row>
          <xdr:rowOff>139700</xdr:rowOff>
        </xdr:from>
        <xdr:to>
          <xdr:col>17</xdr:col>
          <xdr:colOff>330200</xdr:colOff>
          <xdr:row>10</xdr:row>
          <xdr:rowOff>25400</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300-00009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xdr:row>
          <xdr:rowOff>139700</xdr:rowOff>
        </xdr:from>
        <xdr:to>
          <xdr:col>17</xdr:col>
          <xdr:colOff>330200</xdr:colOff>
          <xdr:row>11</xdr:row>
          <xdr:rowOff>25400</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300-00009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xdr:row>
          <xdr:rowOff>139700</xdr:rowOff>
        </xdr:from>
        <xdr:to>
          <xdr:col>17</xdr:col>
          <xdr:colOff>330200</xdr:colOff>
          <xdr:row>12</xdr:row>
          <xdr:rowOff>25400</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300-00009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11</xdr:row>
          <xdr:rowOff>139700</xdr:rowOff>
        </xdr:from>
        <xdr:to>
          <xdr:col>17</xdr:col>
          <xdr:colOff>330200</xdr:colOff>
          <xdr:row>13</xdr:row>
          <xdr:rowOff>25400</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300-00009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12</xdr:row>
          <xdr:rowOff>139700</xdr:rowOff>
        </xdr:from>
        <xdr:to>
          <xdr:col>17</xdr:col>
          <xdr:colOff>330200</xdr:colOff>
          <xdr:row>14</xdr:row>
          <xdr:rowOff>25400</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300-00009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13</xdr:row>
          <xdr:rowOff>139700</xdr:rowOff>
        </xdr:from>
        <xdr:to>
          <xdr:col>17</xdr:col>
          <xdr:colOff>330200</xdr:colOff>
          <xdr:row>15</xdr:row>
          <xdr:rowOff>25400</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300-0000A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14</xdr:row>
          <xdr:rowOff>139700</xdr:rowOff>
        </xdr:from>
        <xdr:to>
          <xdr:col>17</xdr:col>
          <xdr:colOff>330200</xdr:colOff>
          <xdr:row>16</xdr:row>
          <xdr:rowOff>25400</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300-0000A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15</xdr:row>
          <xdr:rowOff>139700</xdr:rowOff>
        </xdr:from>
        <xdr:to>
          <xdr:col>17</xdr:col>
          <xdr:colOff>330200</xdr:colOff>
          <xdr:row>17</xdr:row>
          <xdr:rowOff>25400</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300-0000A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16</xdr:row>
          <xdr:rowOff>139700</xdr:rowOff>
        </xdr:from>
        <xdr:to>
          <xdr:col>17</xdr:col>
          <xdr:colOff>330200</xdr:colOff>
          <xdr:row>18</xdr:row>
          <xdr:rowOff>25400</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300-0000A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17</xdr:row>
          <xdr:rowOff>139700</xdr:rowOff>
        </xdr:from>
        <xdr:to>
          <xdr:col>17</xdr:col>
          <xdr:colOff>330200</xdr:colOff>
          <xdr:row>19</xdr:row>
          <xdr:rowOff>25400</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300-0000A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18</xdr:row>
          <xdr:rowOff>139700</xdr:rowOff>
        </xdr:from>
        <xdr:to>
          <xdr:col>17</xdr:col>
          <xdr:colOff>330200</xdr:colOff>
          <xdr:row>20</xdr:row>
          <xdr:rowOff>25400</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300-0000A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19</xdr:row>
          <xdr:rowOff>139700</xdr:rowOff>
        </xdr:from>
        <xdr:to>
          <xdr:col>17</xdr:col>
          <xdr:colOff>330200</xdr:colOff>
          <xdr:row>21</xdr:row>
          <xdr:rowOff>25400</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300-0000A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20</xdr:row>
          <xdr:rowOff>139700</xdr:rowOff>
        </xdr:from>
        <xdr:to>
          <xdr:col>17</xdr:col>
          <xdr:colOff>330200</xdr:colOff>
          <xdr:row>22</xdr:row>
          <xdr:rowOff>25400</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300-0000A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21</xdr:row>
          <xdr:rowOff>139700</xdr:rowOff>
        </xdr:from>
        <xdr:to>
          <xdr:col>17</xdr:col>
          <xdr:colOff>330200</xdr:colOff>
          <xdr:row>23</xdr:row>
          <xdr:rowOff>25400</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300-0000A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22</xdr:row>
          <xdr:rowOff>139700</xdr:rowOff>
        </xdr:from>
        <xdr:to>
          <xdr:col>17</xdr:col>
          <xdr:colOff>330200</xdr:colOff>
          <xdr:row>24</xdr:row>
          <xdr:rowOff>25400</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300-0000A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23</xdr:row>
          <xdr:rowOff>139700</xdr:rowOff>
        </xdr:from>
        <xdr:to>
          <xdr:col>17</xdr:col>
          <xdr:colOff>330200</xdr:colOff>
          <xdr:row>25</xdr:row>
          <xdr:rowOff>25400</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300-0000A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24</xdr:row>
          <xdr:rowOff>139700</xdr:rowOff>
        </xdr:from>
        <xdr:to>
          <xdr:col>17</xdr:col>
          <xdr:colOff>330200</xdr:colOff>
          <xdr:row>26</xdr:row>
          <xdr:rowOff>25400</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300-0000A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25</xdr:row>
          <xdr:rowOff>139700</xdr:rowOff>
        </xdr:from>
        <xdr:to>
          <xdr:col>17</xdr:col>
          <xdr:colOff>330200</xdr:colOff>
          <xdr:row>27</xdr:row>
          <xdr:rowOff>25400</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300-0000A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26</xdr:row>
          <xdr:rowOff>139700</xdr:rowOff>
        </xdr:from>
        <xdr:to>
          <xdr:col>17</xdr:col>
          <xdr:colOff>330200</xdr:colOff>
          <xdr:row>28</xdr:row>
          <xdr:rowOff>25400</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300-0000A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27</xdr:row>
          <xdr:rowOff>139700</xdr:rowOff>
        </xdr:from>
        <xdr:to>
          <xdr:col>17</xdr:col>
          <xdr:colOff>330200</xdr:colOff>
          <xdr:row>29</xdr:row>
          <xdr:rowOff>25400</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300-0000A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28</xdr:row>
          <xdr:rowOff>139700</xdr:rowOff>
        </xdr:from>
        <xdr:to>
          <xdr:col>17</xdr:col>
          <xdr:colOff>330200</xdr:colOff>
          <xdr:row>30</xdr:row>
          <xdr:rowOff>25400</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300-0000A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29</xdr:row>
          <xdr:rowOff>139700</xdr:rowOff>
        </xdr:from>
        <xdr:to>
          <xdr:col>17</xdr:col>
          <xdr:colOff>330200</xdr:colOff>
          <xdr:row>31</xdr:row>
          <xdr:rowOff>25400</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300-0000B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139700</xdr:rowOff>
        </xdr:from>
        <xdr:to>
          <xdr:col>17</xdr:col>
          <xdr:colOff>330200</xdr:colOff>
          <xdr:row>32</xdr:row>
          <xdr:rowOff>25400</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300-0000B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31</xdr:row>
          <xdr:rowOff>139700</xdr:rowOff>
        </xdr:from>
        <xdr:to>
          <xdr:col>17</xdr:col>
          <xdr:colOff>330200</xdr:colOff>
          <xdr:row>33</xdr:row>
          <xdr:rowOff>25400</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300-0000B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32</xdr:row>
          <xdr:rowOff>139700</xdr:rowOff>
        </xdr:from>
        <xdr:to>
          <xdr:col>17</xdr:col>
          <xdr:colOff>330200</xdr:colOff>
          <xdr:row>34</xdr:row>
          <xdr:rowOff>25400</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300-0000B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33</xdr:row>
          <xdr:rowOff>139700</xdr:rowOff>
        </xdr:from>
        <xdr:to>
          <xdr:col>17</xdr:col>
          <xdr:colOff>330200</xdr:colOff>
          <xdr:row>35</xdr:row>
          <xdr:rowOff>25400</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300-0000B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34</xdr:row>
          <xdr:rowOff>139700</xdr:rowOff>
        </xdr:from>
        <xdr:to>
          <xdr:col>17</xdr:col>
          <xdr:colOff>330200</xdr:colOff>
          <xdr:row>36</xdr:row>
          <xdr:rowOff>25400</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300-0000B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35</xdr:row>
          <xdr:rowOff>139700</xdr:rowOff>
        </xdr:from>
        <xdr:to>
          <xdr:col>17</xdr:col>
          <xdr:colOff>330200</xdr:colOff>
          <xdr:row>37</xdr:row>
          <xdr:rowOff>25400</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300-0000B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36</xdr:row>
          <xdr:rowOff>139700</xdr:rowOff>
        </xdr:from>
        <xdr:to>
          <xdr:col>17</xdr:col>
          <xdr:colOff>330200</xdr:colOff>
          <xdr:row>38</xdr:row>
          <xdr:rowOff>25400</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300-0000B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37</xdr:row>
          <xdr:rowOff>139700</xdr:rowOff>
        </xdr:from>
        <xdr:to>
          <xdr:col>17</xdr:col>
          <xdr:colOff>330200</xdr:colOff>
          <xdr:row>39</xdr:row>
          <xdr:rowOff>25400</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300-0000B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38</xdr:row>
          <xdr:rowOff>139700</xdr:rowOff>
        </xdr:from>
        <xdr:to>
          <xdr:col>17</xdr:col>
          <xdr:colOff>330200</xdr:colOff>
          <xdr:row>40</xdr:row>
          <xdr:rowOff>25400</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300-0000B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39</xdr:row>
          <xdr:rowOff>139700</xdr:rowOff>
        </xdr:from>
        <xdr:to>
          <xdr:col>17</xdr:col>
          <xdr:colOff>330200</xdr:colOff>
          <xdr:row>41</xdr:row>
          <xdr:rowOff>25400</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300-0000B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40</xdr:row>
          <xdr:rowOff>139700</xdr:rowOff>
        </xdr:from>
        <xdr:to>
          <xdr:col>17</xdr:col>
          <xdr:colOff>330200</xdr:colOff>
          <xdr:row>42</xdr:row>
          <xdr:rowOff>25400</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300-0000B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41</xdr:row>
          <xdr:rowOff>139700</xdr:rowOff>
        </xdr:from>
        <xdr:to>
          <xdr:col>17</xdr:col>
          <xdr:colOff>330200</xdr:colOff>
          <xdr:row>43</xdr:row>
          <xdr:rowOff>25400</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300-0000B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42</xdr:row>
          <xdr:rowOff>139700</xdr:rowOff>
        </xdr:from>
        <xdr:to>
          <xdr:col>17</xdr:col>
          <xdr:colOff>330200</xdr:colOff>
          <xdr:row>44</xdr:row>
          <xdr:rowOff>25400</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300-0000B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43</xdr:row>
          <xdr:rowOff>139700</xdr:rowOff>
        </xdr:from>
        <xdr:to>
          <xdr:col>17</xdr:col>
          <xdr:colOff>330200</xdr:colOff>
          <xdr:row>45</xdr:row>
          <xdr:rowOff>25400</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300-0000B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44</xdr:row>
          <xdr:rowOff>139700</xdr:rowOff>
        </xdr:from>
        <xdr:to>
          <xdr:col>17</xdr:col>
          <xdr:colOff>330200</xdr:colOff>
          <xdr:row>46</xdr:row>
          <xdr:rowOff>25400</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300-0000B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45</xdr:row>
          <xdr:rowOff>139700</xdr:rowOff>
        </xdr:from>
        <xdr:to>
          <xdr:col>17</xdr:col>
          <xdr:colOff>330200</xdr:colOff>
          <xdr:row>47</xdr:row>
          <xdr:rowOff>25400</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300-0000C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46</xdr:row>
          <xdr:rowOff>139700</xdr:rowOff>
        </xdr:from>
        <xdr:to>
          <xdr:col>17</xdr:col>
          <xdr:colOff>330200</xdr:colOff>
          <xdr:row>48</xdr:row>
          <xdr:rowOff>25400</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300-0000C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47</xdr:row>
          <xdr:rowOff>139700</xdr:rowOff>
        </xdr:from>
        <xdr:to>
          <xdr:col>17</xdr:col>
          <xdr:colOff>330200</xdr:colOff>
          <xdr:row>49</xdr:row>
          <xdr:rowOff>25400</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300-0000C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48</xdr:row>
          <xdr:rowOff>139700</xdr:rowOff>
        </xdr:from>
        <xdr:to>
          <xdr:col>17</xdr:col>
          <xdr:colOff>330200</xdr:colOff>
          <xdr:row>50</xdr:row>
          <xdr:rowOff>25400</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300-0000C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49</xdr:row>
          <xdr:rowOff>139700</xdr:rowOff>
        </xdr:from>
        <xdr:to>
          <xdr:col>17</xdr:col>
          <xdr:colOff>330200</xdr:colOff>
          <xdr:row>51</xdr:row>
          <xdr:rowOff>25400</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300-0000C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50</xdr:row>
          <xdr:rowOff>139700</xdr:rowOff>
        </xdr:from>
        <xdr:to>
          <xdr:col>17</xdr:col>
          <xdr:colOff>330200</xdr:colOff>
          <xdr:row>52</xdr:row>
          <xdr:rowOff>25400</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300-0000C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51</xdr:row>
          <xdr:rowOff>139700</xdr:rowOff>
        </xdr:from>
        <xdr:to>
          <xdr:col>17</xdr:col>
          <xdr:colOff>330200</xdr:colOff>
          <xdr:row>53</xdr:row>
          <xdr:rowOff>25400</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300-0000C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52</xdr:row>
          <xdr:rowOff>139700</xdr:rowOff>
        </xdr:from>
        <xdr:to>
          <xdr:col>17</xdr:col>
          <xdr:colOff>330200</xdr:colOff>
          <xdr:row>54</xdr:row>
          <xdr:rowOff>25400</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300-0000C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53</xdr:row>
          <xdr:rowOff>139700</xdr:rowOff>
        </xdr:from>
        <xdr:to>
          <xdr:col>17</xdr:col>
          <xdr:colOff>330200</xdr:colOff>
          <xdr:row>55</xdr:row>
          <xdr:rowOff>25400</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300-0000C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54</xdr:row>
          <xdr:rowOff>139700</xdr:rowOff>
        </xdr:from>
        <xdr:to>
          <xdr:col>17</xdr:col>
          <xdr:colOff>330200</xdr:colOff>
          <xdr:row>56</xdr:row>
          <xdr:rowOff>25400</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300-0000C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55</xdr:row>
          <xdr:rowOff>139700</xdr:rowOff>
        </xdr:from>
        <xdr:to>
          <xdr:col>17</xdr:col>
          <xdr:colOff>330200</xdr:colOff>
          <xdr:row>57</xdr:row>
          <xdr:rowOff>25400</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300-0000C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56</xdr:row>
          <xdr:rowOff>139700</xdr:rowOff>
        </xdr:from>
        <xdr:to>
          <xdr:col>17</xdr:col>
          <xdr:colOff>330200</xdr:colOff>
          <xdr:row>58</xdr:row>
          <xdr:rowOff>25400</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300-0000C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57</xdr:row>
          <xdr:rowOff>139700</xdr:rowOff>
        </xdr:from>
        <xdr:to>
          <xdr:col>17</xdr:col>
          <xdr:colOff>330200</xdr:colOff>
          <xdr:row>59</xdr:row>
          <xdr:rowOff>25400</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300-0000C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58</xdr:row>
          <xdr:rowOff>139700</xdr:rowOff>
        </xdr:from>
        <xdr:to>
          <xdr:col>17</xdr:col>
          <xdr:colOff>330200</xdr:colOff>
          <xdr:row>60</xdr:row>
          <xdr:rowOff>25400</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300-0000C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59</xdr:row>
          <xdr:rowOff>139700</xdr:rowOff>
        </xdr:from>
        <xdr:to>
          <xdr:col>17</xdr:col>
          <xdr:colOff>330200</xdr:colOff>
          <xdr:row>61</xdr:row>
          <xdr:rowOff>25400</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300-0000C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60</xdr:row>
          <xdr:rowOff>139700</xdr:rowOff>
        </xdr:from>
        <xdr:to>
          <xdr:col>17</xdr:col>
          <xdr:colOff>330200</xdr:colOff>
          <xdr:row>62</xdr:row>
          <xdr:rowOff>25400</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300-0000C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61</xdr:row>
          <xdr:rowOff>139700</xdr:rowOff>
        </xdr:from>
        <xdr:to>
          <xdr:col>17</xdr:col>
          <xdr:colOff>330200</xdr:colOff>
          <xdr:row>63</xdr:row>
          <xdr:rowOff>25400</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300-0000D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62</xdr:row>
          <xdr:rowOff>139700</xdr:rowOff>
        </xdr:from>
        <xdr:to>
          <xdr:col>17</xdr:col>
          <xdr:colOff>330200</xdr:colOff>
          <xdr:row>64</xdr:row>
          <xdr:rowOff>25400</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300-0000D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63</xdr:row>
          <xdr:rowOff>139700</xdr:rowOff>
        </xdr:from>
        <xdr:to>
          <xdr:col>17</xdr:col>
          <xdr:colOff>330200</xdr:colOff>
          <xdr:row>65</xdr:row>
          <xdr:rowOff>25400</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300-0000D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64</xdr:row>
          <xdr:rowOff>139700</xdr:rowOff>
        </xdr:from>
        <xdr:to>
          <xdr:col>17</xdr:col>
          <xdr:colOff>330200</xdr:colOff>
          <xdr:row>66</xdr:row>
          <xdr:rowOff>25400</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300-0000D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65</xdr:row>
          <xdr:rowOff>139700</xdr:rowOff>
        </xdr:from>
        <xdr:to>
          <xdr:col>17</xdr:col>
          <xdr:colOff>330200</xdr:colOff>
          <xdr:row>67</xdr:row>
          <xdr:rowOff>25400</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300-0000D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66</xdr:row>
          <xdr:rowOff>139700</xdr:rowOff>
        </xdr:from>
        <xdr:to>
          <xdr:col>17</xdr:col>
          <xdr:colOff>330200</xdr:colOff>
          <xdr:row>68</xdr:row>
          <xdr:rowOff>25400</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300-0000D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67</xdr:row>
          <xdr:rowOff>139700</xdr:rowOff>
        </xdr:from>
        <xdr:to>
          <xdr:col>17</xdr:col>
          <xdr:colOff>330200</xdr:colOff>
          <xdr:row>69</xdr:row>
          <xdr:rowOff>25400</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300-0000D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68</xdr:row>
          <xdr:rowOff>139700</xdr:rowOff>
        </xdr:from>
        <xdr:to>
          <xdr:col>17</xdr:col>
          <xdr:colOff>330200</xdr:colOff>
          <xdr:row>70</xdr:row>
          <xdr:rowOff>25400</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300-0000D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69</xdr:row>
          <xdr:rowOff>139700</xdr:rowOff>
        </xdr:from>
        <xdr:to>
          <xdr:col>17</xdr:col>
          <xdr:colOff>330200</xdr:colOff>
          <xdr:row>71</xdr:row>
          <xdr:rowOff>25400</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300-0000D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70</xdr:row>
          <xdr:rowOff>139700</xdr:rowOff>
        </xdr:from>
        <xdr:to>
          <xdr:col>17</xdr:col>
          <xdr:colOff>330200</xdr:colOff>
          <xdr:row>72</xdr:row>
          <xdr:rowOff>25400</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300-0000D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71</xdr:row>
          <xdr:rowOff>139700</xdr:rowOff>
        </xdr:from>
        <xdr:to>
          <xdr:col>17</xdr:col>
          <xdr:colOff>330200</xdr:colOff>
          <xdr:row>73</xdr:row>
          <xdr:rowOff>25400</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300-0000D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72</xdr:row>
          <xdr:rowOff>139700</xdr:rowOff>
        </xdr:from>
        <xdr:to>
          <xdr:col>17</xdr:col>
          <xdr:colOff>330200</xdr:colOff>
          <xdr:row>74</xdr:row>
          <xdr:rowOff>25400</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300-0000D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73</xdr:row>
          <xdr:rowOff>139700</xdr:rowOff>
        </xdr:from>
        <xdr:to>
          <xdr:col>17</xdr:col>
          <xdr:colOff>330200</xdr:colOff>
          <xdr:row>75</xdr:row>
          <xdr:rowOff>25400</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300-0000D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74</xdr:row>
          <xdr:rowOff>139700</xdr:rowOff>
        </xdr:from>
        <xdr:to>
          <xdr:col>17</xdr:col>
          <xdr:colOff>330200</xdr:colOff>
          <xdr:row>76</xdr:row>
          <xdr:rowOff>25400</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300-0000D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75</xdr:row>
          <xdr:rowOff>139700</xdr:rowOff>
        </xdr:from>
        <xdr:to>
          <xdr:col>17</xdr:col>
          <xdr:colOff>330200</xdr:colOff>
          <xdr:row>77</xdr:row>
          <xdr:rowOff>25400</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300-0000D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76</xdr:row>
          <xdr:rowOff>139700</xdr:rowOff>
        </xdr:from>
        <xdr:to>
          <xdr:col>17</xdr:col>
          <xdr:colOff>330200</xdr:colOff>
          <xdr:row>78</xdr:row>
          <xdr:rowOff>25400</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300-0000D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77</xdr:row>
          <xdr:rowOff>139700</xdr:rowOff>
        </xdr:from>
        <xdr:to>
          <xdr:col>17</xdr:col>
          <xdr:colOff>330200</xdr:colOff>
          <xdr:row>79</xdr:row>
          <xdr:rowOff>25400</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300-0000E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78</xdr:row>
          <xdr:rowOff>139700</xdr:rowOff>
        </xdr:from>
        <xdr:to>
          <xdr:col>17</xdr:col>
          <xdr:colOff>330200</xdr:colOff>
          <xdr:row>80</xdr:row>
          <xdr:rowOff>25400</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300-0000E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79</xdr:row>
          <xdr:rowOff>139700</xdr:rowOff>
        </xdr:from>
        <xdr:to>
          <xdr:col>17</xdr:col>
          <xdr:colOff>330200</xdr:colOff>
          <xdr:row>81</xdr:row>
          <xdr:rowOff>25400</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300-0000E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80</xdr:row>
          <xdr:rowOff>139700</xdr:rowOff>
        </xdr:from>
        <xdr:to>
          <xdr:col>17</xdr:col>
          <xdr:colOff>330200</xdr:colOff>
          <xdr:row>82</xdr:row>
          <xdr:rowOff>25400</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300-0000E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81</xdr:row>
          <xdr:rowOff>139700</xdr:rowOff>
        </xdr:from>
        <xdr:to>
          <xdr:col>17</xdr:col>
          <xdr:colOff>330200</xdr:colOff>
          <xdr:row>83</xdr:row>
          <xdr:rowOff>25400</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300-0000E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82</xdr:row>
          <xdr:rowOff>139700</xdr:rowOff>
        </xdr:from>
        <xdr:to>
          <xdr:col>17</xdr:col>
          <xdr:colOff>330200</xdr:colOff>
          <xdr:row>84</xdr:row>
          <xdr:rowOff>25400</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300-0000E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83</xdr:row>
          <xdr:rowOff>139700</xdr:rowOff>
        </xdr:from>
        <xdr:to>
          <xdr:col>17</xdr:col>
          <xdr:colOff>330200</xdr:colOff>
          <xdr:row>85</xdr:row>
          <xdr:rowOff>25400</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300-0000E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84</xdr:row>
          <xdr:rowOff>139700</xdr:rowOff>
        </xdr:from>
        <xdr:to>
          <xdr:col>17</xdr:col>
          <xdr:colOff>330200</xdr:colOff>
          <xdr:row>86</xdr:row>
          <xdr:rowOff>25400</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300-0000E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85</xdr:row>
          <xdr:rowOff>139700</xdr:rowOff>
        </xdr:from>
        <xdr:to>
          <xdr:col>17</xdr:col>
          <xdr:colOff>330200</xdr:colOff>
          <xdr:row>87</xdr:row>
          <xdr:rowOff>25400</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300-0000E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86</xdr:row>
          <xdr:rowOff>139700</xdr:rowOff>
        </xdr:from>
        <xdr:to>
          <xdr:col>17</xdr:col>
          <xdr:colOff>330200</xdr:colOff>
          <xdr:row>88</xdr:row>
          <xdr:rowOff>25400</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300-0000E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87</xdr:row>
          <xdr:rowOff>139700</xdr:rowOff>
        </xdr:from>
        <xdr:to>
          <xdr:col>17</xdr:col>
          <xdr:colOff>330200</xdr:colOff>
          <xdr:row>89</xdr:row>
          <xdr:rowOff>25400</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300-0000E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88</xdr:row>
          <xdr:rowOff>139700</xdr:rowOff>
        </xdr:from>
        <xdr:to>
          <xdr:col>17</xdr:col>
          <xdr:colOff>330200</xdr:colOff>
          <xdr:row>90</xdr:row>
          <xdr:rowOff>25400</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300-0000E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89</xdr:row>
          <xdr:rowOff>139700</xdr:rowOff>
        </xdr:from>
        <xdr:to>
          <xdr:col>17</xdr:col>
          <xdr:colOff>330200</xdr:colOff>
          <xdr:row>91</xdr:row>
          <xdr:rowOff>25400</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300-0000E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90</xdr:row>
          <xdr:rowOff>139700</xdr:rowOff>
        </xdr:from>
        <xdr:to>
          <xdr:col>17</xdr:col>
          <xdr:colOff>330200</xdr:colOff>
          <xdr:row>92</xdr:row>
          <xdr:rowOff>25400</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300-0000E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91</xdr:row>
          <xdr:rowOff>139700</xdr:rowOff>
        </xdr:from>
        <xdr:to>
          <xdr:col>17</xdr:col>
          <xdr:colOff>330200</xdr:colOff>
          <xdr:row>93</xdr:row>
          <xdr:rowOff>25400</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300-0000E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92</xdr:row>
          <xdr:rowOff>139700</xdr:rowOff>
        </xdr:from>
        <xdr:to>
          <xdr:col>17</xdr:col>
          <xdr:colOff>330200</xdr:colOff>
          <xdr:row>94</xdr:row>
          <xdr:rowOff>25400</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300-0000E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93</xdr:row>
          <xdr:rowOff>139700</xdr:rowOff>
        </xdr:from>
        <xdr:to>
          <xdr:col>17</xdr:col>
          <xdr:colOff>330200</xdr:colOff>
          <xdr:row>95</xdr:row>
          <xdr:rowOff>25400</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300-0000F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94</xdr:row>
          <xdr:rowOff>139700</xdr:rowOff>
        </xdr:from>
        <xdr:to>
          <xdr:col>17</xdr:col>
          <xdr:colOff>330200</xdr:colOff>
          <xdr:row>96</xdr:row>
          <xdr:rowOff>25400</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300-0000F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95</xdr:row>
          <xdr:rowOff>139700</xdr:rowOff>
        </xdr:from>
        <xdr:to>
          <xdr:col>17</xdr:col>
          <xdr:colOff>330200</xdr:colOff>
          <xdr:row>97</xdr:row>
          <xdr:rowOff>25400</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300-0000F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96</xdr:row>
          <xdr:rowOff>139700</xdr:rowOff>
        </xdr:from>
        <xdr:to>
          <xdr:col>17</xdr:col>
          <xdr:colOff>330200</xdr:colOff>
          <xdr:row>98</xdr:row>
          <xdr:rowOff>25400</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300-0000F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97</xdr:row>
          <xdr:rowOff>139700</xdr:rowOff>
        </xdr:from>
        <xdr:to>
          <xdr:col>17</xdr:col>
          <xdr:colOff>330200</xdr:colOff>
          <xdr:row>99</xdr:row>
          <xdr:rowOff>25400</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300-0000F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98</xdr:row>
          <xdr:rowOff>139700</xdr:rowOff>
        </xdr:from>
        <xdr:to>
          <xdr:col>17</xdr:col>
          <xdr:colOff>330200</xdr:colOff>
          <xdr:row>100</xdr:row>
          <xdr:rowOff>25400</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300-0000F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99</xdr:row>
          <xdr:rowOff>139700</xdr:rowOff>
        </xdr:from>
        <xdr:to>
          <xdr:col>17</xdr:col>
          <xdr:colOff>330200</xdr:colOff>
          <xdr:row>101</xdr:row>
          <xdr:rowOff>25400</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300-0000F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100</xdr:row>
          <xdr:rowOff>139700</xdr:rowOff>
        </xdr:from>
        <xdr:to>
          <xdr:col>17</xdr:col>
          <xdr:colOff>330200</xdr:colOff>
          <xdr:row>102</xdr:row>
          <xdr:rowOff>25400</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300-0000F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101</xdr:row>
          <xdr:rowOff>139700</xdr:rowOff>
        </xdr:from>
        <xdr:to>
          <xdr:col>17</xdr:col>
          <xdr:colOff>330200</xdr:colOff>
          <xdr:row>103</xdr:row>
          <xdr:rowOff>25400</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300-0000F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xdr:row>
          <xdr:rowOff>152400</xdr:rowOff>
        </xdr:from>
        <xdr:to>
          <xdr:col>18</xdr:col>
          <xdr:colOff>330200</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300-0000F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xdr:row>
          <xdr:rowOff>139700</xdr:rowOff>
        </xdr:from>
        <xdr:to>
          <xdr:col>18</xdr:col>
          <xdr:colOff>330200</xdr:colOff>
          <xdr:row>5</xdr:row>
          <xdr:rowOff>25400</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300-0000F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139700</xdr:rowOff>
        </xdr:from>
        <xdr:to>
          <xdr:col>18</xdr:col>
          <xdr:colOff>330200</xdr:colOff>
          <xdr:row>6</xdr:row>
          <xdr:rowOff>25400</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300-0000F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139700</xdr:rowOff>
        </xdr:from>
        <xdr:to>
          <xdr:col>18</xdr:col>
          <xdr:colOff>330200</xdr:colOff>
          <xdr:row>7</xdr:row>
          <xdr:rowOff>25400</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300-0000F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xdr:row>
          <xdr:rowOff>139700</xdr:rowOff>
        </xdr:from>
        <xdr:to>
          <xdr:col>18</xdr:col>
          <xdr:colOff>330200</xdr:colOff>
          <xdr:row>8</xdr:row>
          <xdr:rowOff>25400</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300-0000F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xdr:row>
          <xdr:rowOff>139700</xdr:rowOff>
        </xdr:from>
        <xdr:to>
          <xdr:col>18</xdr:col>
          <xdr:colOff>330200</xdr:colOff>
          <xdr:row>9</xdr:row>
          <xdr:rowOff>25400</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300-0000F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xdr:row>
          <xdr:rowOff>139700</xdr:rowOff>
        </xdr:from>
        <xdr:to>
          <xdr:col>18</xdr:col>
          <xdr:colOff>330200</xdr:colOff>
          <xdr:row>10</xdr:row>
          <xdr:rowOff>25400</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300-0000F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xdr:row>
          <xdr:rowOff>139700</xdr:rowOff>
        </xdr:from>
        <xdr:to>
          <xdr:col>18</xdr:col>
          <xdr:colOff>330200</xdr:colOff>
          <xdr:row>11</xdr:row>
          <xdr:rowOff>25400</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300-00000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xdr:row>
          <xdr:rowOff>139700</xdr:rowOff>
        </xdr:from>
        <xdr:to>
          <xdr:col>18</xdr:col>
          <xdr:colOff>330200</xdr:colOff>
          <xdr:row>12</xdr:row>
          <xdr:rowOff>25400</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300-00000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139700</xdr:rowOff>
        </xdr:from>
        <xdr:to>
          <xdr:col>18</xdr:col>
          <xdr:colOff>330200</xdr:colOff>
          <xdr:row>13</xdr:row>
          <xdr:rowOff>25400</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300-00000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139700</xdr:rowOff>
        </xdr:from>
        <xdr:to>
          <xdr:col>18</xdr:col>
          <xdr:colOff>330200</xdr:colOff>
          <xdr:row>14</xdr:row>
          <xdr:rowOff>25400</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300-00000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139700</xdr:rowOff>
        </xdr:from>
        <xdr:to>
          <xdr:col>18</xdr:col>
          <xdr:colOff>330200</xdr:colOff>
          <xdr:row>15</xdr:row>
          <xdr:rowOff>25400</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300-00000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14</xdr:row>
          <xdr:rowOff>139700</xdr:rowOff>
        </xdr:from>
        <xdr:to>
          <xdr:col>18</xdr:col>
          <xdr:colOff>330200</xdr:colOff>
          <xdr:row>16</xdr:row>
          <xdr:rowOff>25400</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300-00000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15</xdr:row>
          <xdr:rowOff>139700</xdr:rowOff>
        </xdr:from>
        <xdr:to>
          <xdr:col>18</xdr:col>
          <xdr:colOff>330200</xdr:colOff>
          <xdr:row>17</xdr:row>
          <xdr:rowOff>25400</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300-00000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139700</xdr:rowOff>
        </xdr:from>
        <xdr:to>
          <xdr:col>18</xdr:col>
          <xdr:colOff>330200</xdr:colOff>
          <xdr:row>18</xdr:row>
          <xdr:rowOff>25400</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300-00000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17</xdr:row>
          <xdr:rowOff>139700</xdr:rowOff>
        </xdr:from>
        <xdr:to>
          <xdr:col>18</xdr:col>
          <xdr:colOff>330200</xdr:colOff>
          <xdr:row>19</xdr:row>
          <xdr:rowOff>25400</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300-00000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18</xdr:row>
          <xdr:rowOff>139700</xdr:rowOff>
        </xdr:from>
        <xdr:to>
          <xdr:col>18</xdr:col>
          <xdr:colOff>330200</xdr:colOff>
          <xdr:row>20</xdr:row>
          <xdr:rowOff>25400</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300-00000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19</xdr:row>
          <xdr:rowOff>139700</xdr:rowOff>
        </xdr:from>
        <xdr:to>
          <xdr:col>18</xdr:col>
          <xdr:colOff>330200</xdr:colOff>
          <xdr:row>21</xdr:row>
          <xdr:rowOff>25400</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300-00000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20</xdr:row>
          <xdr:rowOff>139700</xdr:rowOff>
        </xdr:from>
        <xdr:to>
          <xdr:col>18</xdr:col>
          <xdr:colOff>330200</xdr:colOff>
          <xdr:row>22</xdr:row>
          <xdr:rowOff>25400</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300-00000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139700</xdr:rowOff>
        </xdr:from>
        <xdr:to>
          <xdr:col>18</xdr:col>
          <xdr:colOff>330200</xdr:colOff>
          <xdr:row>23</xdr:row>
          <xdr:rowOff>25400</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300-00000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139700</xdr:rowOff>
        </xdr:from>
        <xdr:to>
          <xdr:col>18</xdr:col>
          <xdr:colOff>330200</xdr:colOff>
          <xdr:row>24</xdr:row>
          <xdr:rowOff>25400</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300-00000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23</xdr:row>
          <xdr:rowOff>139700</xdr:rowOff>
        </xdr:from>
        <xdr:to>
          <xdr:col>18</xdr:col>
          <xdr:colOff>330200</xdr:colOff>
          <xdr:row>25</xdr:row>
          <xdr:rowOff>25400</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300-00000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24</xdr:row>
          <xdr:rowOff>139700</xdr:rowOff>
        </xdr:from>
        <xdr:to>
          <xdr:col>18</xdr:col>
          <xdr:colOff>330200</xdr:colOff>
          <xdr:row>26</xdr:row>
          <xdr:rowOff>25400</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300-00000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139700</xdr:rowOff>
        </xdr:from>
        <xdr:to>
          <xdr:col>18</xdr:col>
          <xdr:colOff>330200</xdr:colOff>
          <xdr:row>27</xdr:row>
          <xdr:rowOff>25400</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300-00001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139700</xdr:rowOff>
        </xdr:from>
        <xdr:to>
          <xdr:col>18</xdr:col>
          <xdr:colOff>330200</xdr:colOff>
          <xdr:row>28</xdr:row>
          <xdr:rowOff>25400</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300-00001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27</xdr:row>
          <xdr:rowOff>139700</xdr:rowOff>
        </xdr:from>
        <xdr:to>
          <xdr:col>18</xdr:col>
          <xdr:colOff>330200</xdr:colOff>
          <xdr:row>29</xdr:row>
          <xdr:rowOff>25400</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300-00001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28</xdr:row>
          <xdr:rowOff>139700</xdr:rowOff>
        </xdr:from>
        <xdr:to>
          <xdr:col>18</xdr:col>
          <xdr:colOff>330200</xdr:colOff>
          <xdr:row>30</xdr:row>
          <xdr:rowOff>25400</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300-00001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29</xdr:row>
          <xdr:rowOff>139700</xdr:rowOff>
        </xdr:from>
        <xdr:to>
          <xdr:col>18</xdr:col>
          <xdr:colOff>330200</xdr:colOff>
          <xdr:row>31</xdr:row>
          <xdr:rowOff>25400</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300-00001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30</xdr:row>
          <xdr:rowOff>139700</xdr:rowOff>
        </xdr:from>
        <xdr:to>
          <xdr:col>18</xdr:col>
          <xdr:colOff>330200</xdr:colOff>
          <xdr:row>32</xdr:row>
          <xdr:rowOff>25400</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300-00001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31</xdr:row>
          <xdr:rowOff>139700</xdr:rowOff>
        </xdr:from>
        <xdr:to>
          <xdr:col>18</xdr:col>
          <xdr:colOff>330200</xdr:colOff>
          <xdr:row>33</xdr:row>
          <xdr:rowOff>25400</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300-00001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32</xdr:row>
          <xdr:rowOff>139700</xdr:rowOff>
        </xdr:from>
        <xdr:to>
          <xdr:col>18</xdr:col>
          <xdr:colOff>330200</xdr:colOff>
          <xdr:row>34</xdr:row>
          <xdr:rowOff>25400</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300-00001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33</xdr:row>
          <xdr:rowOff>139700</xdr:rowOff>
        </xdr:from>
        <xdr:to>
          <xdr:col>18</xdr:col>
          <xdr:colOff>330200</xdr:colOff>
          <xdr:row>35</xdr:row>
          <xdr:rowOff>25400</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300-00001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34</xdr:row>
          <xdr:rowOff>139700</xdr:rowOff>
        </xdr:from>
        <xdr:to>
          <xdr:col>18</xdr:col>
          <xdr:colOff>330200</xdr:colOff>
          <xdr:row>36</xdr:row>
          <xdr:rowOff>25400</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300-00001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35</xdr:row>
          <xdr:rowOff>139700</xdr:rowOff>
        </xdr:from>
        <xdr:to>
          <xdr:col>18</xdr:col>
          <xdr:colOff>330200</xdr:colOff>
          <xdr:row>37</xdr:row>
          <xdr:rowOff>25400</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300-00001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36</xdr:row>
          <xdr:rowOff>139700</xdr:rowOff>
        </xdr:from>
        <xdr:to>
          <xdr:col>18</xdr:col>
          <xdr:colOff>330200</xdr:colOff>
          <xdr:row>38</xdr:row>
          <xdr:rowOff>25400</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300-00001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37</xdr:row>
          <xdr:rowOff>139700</xdr:rowOff>
        </xdr:from>
        <xdr:to>
          <xdr:col>18</xdr:col>
          <xdr:colOff>330200</xdr:colOff>
          <xdr:row>39</xdr:row>
          <xdr:rowOff>25400</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300-00001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38</xdr:row>
          <xdr:rowOff>139700</xdr:rowOff>
        </xdr:from>
        <xdr:to>
          <xdr:col>18</xdr:col>
          <xdr:colOff>330200</xdr:colOff>
          <xdr:row>40</xdr:row>
          <xdr:rowOff>25400</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300-00001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39</xdr:row>
          <xdr:rowOff>139700</xdr:rowOff>
        </xdr:from>
        <xdr:to>
          <xdr:col>18</xdr:col>
          <xdr:colOff>330200</xdr:colOff>
          <xdr:row>41</xdr:row>
          <xdr:rowOff>25400</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300-00001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40</xdr:row>
          <xdr:rowOff>139700</xdr:rowOff>
        </xdr:from>
        <xdr:to>
          <xdr:col>18</xdr:col>
          <xdr:colOff>330200</xdr:colOff>
          <xdr:row>42</xdr:row>
          <xdr:rowOff>25400</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300-00001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41</xdr:row>
          <xdr:rowOff>139700</xdr:rowOff>
        </xdr:from>
        <xdr:to>
          <xdr:col>18</xdr:col>
          <xdr:colOff>330200</xdr:colOff>
          <xdr:row>43</xdr:row>
          <xdr:rowOff>25400</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300-00002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42</xdr:row>
          <xdr:rowOff>139700</xdr:rowOff>
        </xdr:from>
        <xdr:to>
          <xdr:col>18</xdr:col>
          <xdr:colOff>330200</xdr:colOff>
          <xdr:row>44</xdr:row>
          <xdr:rowOff>25400</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300-00002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43</xdr:row>
          <xdr:rowOff>139700</xdr:rowOff>
        </xdr:from>
        <xdr:to>
          <xdr:col>18</xdr:col>
          <xdr:colOff>330200</xdr:colOff>
          <xdr:row>45</xdr:row>
          <xdr:rowOff>25400</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300-00002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44</xdr:row>
          <xdr:rowOff>139700</xdr:rowOff>
        </xdr:from>
        <xdr:to>
          <xdr:col>18</xdr:col>
          <xdr:colOff>330200</xdr:colOff>
          <xdr:row>46</xdr:row>
          <xdr:rowOff>25400</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300-00002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45</xdr:row>
          <xdr:rowOff>139700</xdr:rowOff>
        </xdr:from>
        <xdr:to>
          <xdr:col>18</xdr:col>
          <xdr:colOff>330200</xdr:colOff>
          <xdr:row>47</xdr:row>
          <xdr:rowOff>25400</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300-00002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46</xdr:row>
          <xdr:rowOff>139700</xdr:rowOff>
        </xdr:from>
        <xdr:to>
          <xdr:col>18</xdr:col>
          <xdr:colOff>330200</xdr:colOff>
          <xdr:row>48</xdr:row>
          <xdr:rowOff>25400</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300-00002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47</xdr:row>
          <xdr:rowOff>139700</xdr:rowOff>
        </xdr:from>
        <xdr:to>
          <xdr:col>18</xdr:col>
          <xdr:colOff>330200</xdr:colOff>
          <xdr:row>49</xdr:row>
          <xdr:rowOff>25400</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300-00002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48</xdr:row>
          <xdr:rowOff>139700</xdr:rowOff>
        </xdr:from>
        <xdr:to>
          <xdr:col>18</xdr:col>
          <xdr:colOff>330200</xdr:colOff>
          <xdr:row>50</xdr:row>
          <xdr:rowOff>25400</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300-00002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49</xdr:row>
          <xdr:rowOff>139700</xdr:rowOff>
        </xdr:from>
        <xdr:to>
          <xdr:col>18</xdr:col>
          <xdr:colOff>330200</xdr:colOff>
          <xdr:row>51</xdr:row>
          <xdr:rowOff>25400</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300-00002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50</xdr:row>
          <xdr:rowOff>139700</xdr:rowOff>
        </xdr:from>
        <xdr:to>
          <xdr:col>18</xdr:col>
          <xdr:colOff>330200</xdr:colOff>
          <xdr:row>52</xdr:row>
          <xdr:rowOff>25400</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300-00002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51</xdr:row>
          <xdr:rowOff>139700</xdr:rowOff>
        </xdr:from>
        <xdr:to>
          <xdr:col>18</xdr:col>
          <xdr:colOff>330200</xdr:colOff>
          <xdr:row>53</xdr:row>
          <xdr:rowOff>25400</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300-00002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52</xdr:row>
          <xdr:rowOff>139700</xdr:rowOff>
        </xdr:from>
        <xdr:to>
          <xdr:col>18</xdr:col>
          <xdr:colOff>330200</xdr:colOff>
          <xdr:row>54</xdr:row>
          <xdr:rowOff>25400</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300-00002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53</xdr:row>
          <xdr:rowOff>139700</xdr:rowOff>
        </xdr:from>
        <xdr:to>
          <xdr:col>18</xdr:col>
          <xdr:colOff>330200</xdr:colOff>
          <xdr:row>55</xdr:row>
          <xdr:rowOff>25400</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300-00002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54</xdr:row>
          <xdr:rowOff>139700</xdr:rowOff>
        </xdr:from>
        <xdr:to>
          <xdr:col>18</xdr:col>
          <xdr:colOff>330200</xdr:colOff>
          <xdr:row>56</xdr:row>
          <xdr:rowOff>25400</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300-00002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55</xdr:row>
          <xdr:rowOff>139700</xdr:rowOff>
        </xdr:from>
        <xdr:to>
          <xdr:col>18</xdr:col>
          <xdr:colOff>330200</xdr:colOff>
          <xdr:row>57</xdr:row>
          <xdr:rowOff>25400</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300-00002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56</xdr:row>
          <xdr:rowOff>139700</xdr:rowOff>
        </xdr:from>
        <xdr:to>
          <xdr:col>18</xdr:col>
          <xdr:colOff>330200</xdr:colOff>
          <xdr:row>58</xdr:row>
          <xdr:rowOff>25400</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300-00002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57</xdr:row>
          <xdr:rowOff>139700</xdr:rowOff>
        </xdr:from>
        <xdr:to>
          <xdr:col>18</xdr:col>
          <xdr:colOff>330200</xdr:colOff>
          <xdr:row>59</xdr:row>
          <xdr:rowOff>25400</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300-00003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58</xdr:row>
          <xdr:rowOff>139700</xdr:rowOff>
        </xdr:from>
        <xdr:to>
          <xdr:col>18</xdr:col>
          <xdr:colOff>330200</xdr:colOff>
          <xdr:row>60</xdr:row>
          <xdr:rowOff>25400</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300-00003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59</xdr:row>
          <xdr:rowOff>139700</xdr:rowOff>
        </xdr:from>
        <xdr:to>
          <xdr:col>18</xdr:col>
          <xdr:colOff>330200</xdr:colOff>
          <xdr:row>61</xdr:row>
          <xdr:rowOff>25400</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300-00003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60</xdr:row>
          <xdr:rowOff>139700</xdr:rowOff>
        </xdr:from>
        <xdr:to>
          <xdr:col>18</xdr:col>
          <xdr:colOff>330200</xdr:colOff>
          <xdr:row>62</xdr:row>
          <xdr:rowOff>25400</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300-00003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61</xdr:row>
          <xdr:rowOff>139700</xdr:rowOff>
        </xdr:from>
        <xdr:to>
          <xdr:col>18</xdr:col>
          <xdr:colOff>330200</xdr:colOff>
          <xdr:row>63</xdr:row>
          <xdr:rowOff>25400</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300-00003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62</xdr:row>
          <xdr:rowOff>139700</xdr:rowOff>
        </xdr:from>
        <xdr:to>
          <xdr:col>18</xdr:col>
          <xdr:colOff>330200</xdr:colOff>
          <xdr:row>64</xdr:row>
          <xdr:rowOff>25400</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300-00003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63</xdr:row>
          <xdr:rowOff>139700</xdr:rowOff>
        </xdr:from>
        <xdr:to>
          <xdr:col>18</xdr:col>
          <xdr:colOff>330200</xdr:colOff>
          <xdr:row>65</xdr:row>
          <xdr:rowOff>25400</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300-00003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64</xdr:row>
          <xdr:rowOff>139700</xdr:rowOff>
        </xdr:from>
        <xdr:to>
          <xdr:col>18</xdr:col>
          <xdr:colOff>330200</xdr:colOff>
          <xdr:row>66</xdr:row>
          <xdr:rowOff>25400</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300-00003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65</xdr:row>
          <xdr:rowOff>139700</xdr:rowOff>
        </xdr:from>
        <xdr:to>
          <xdr:col>18</xdr:col>
          <xdr:colOff>330200</xdr:colOff>
          <xdr:row>67</xdr:row>
          <xdr:rowOff>25400</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300-00003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66</xdr:row>
          <xdr:rowOff>139700</xdr:rowOff>
        </xdr:from>
        <xdr:to>
          <xdr:col>18</xdr:col>
          <xdr:colOff>330200</xdr:colOff>
          <xdr:row>68</xdr:row>
          <xdr:rowOff>25400</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300-00003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67</xdr:row>
          <xdr:rowOff>139700</xdr:rowOff>
        </xdr:from>
        <xdr:to>
          <xdr:col>18</xdr:col>
          <xdr:colOff>330200</xdr:colOff>
          <xdr:row>69</xdr:row>
          <xdr:rowOff>25400</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300-00003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68</xdr:row>
          <xdr:rowOff>139700</xdr:rowOff>
        </xdr:from>
        <xdr:to>
          <xdr:col>18</xdr:col>
          <xdr:colOff>330200</xdr:colOff>
          <xdr:row>70</xdr:row>
          <xdr:rowOff>25400</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300-00003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69</xdr:row>
          <xdr:rowOff>139700</xdr:rowOff>
        </xdr:from>
        <xdr:to>
          <xdr:col>18</xdr:col>
          <xdr:colOff>330200</xdr:colOff>
          <xdr:row>71</xdr:row>
          <xdr:rowOff>25400</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300-00003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70</xdr:row>
          <xdr:rowOff>139700</xdr:rowOff>
        </xdr:from>
        <xdr:to>
          <xdr:col>18</xdr:col>
          <xdr:colOff>330200</xdr:colOff>
          <xdr:row>72</xdr:row>
          <xdr:rowOff>25400</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300-00003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71</xdr:row>
          <xdr:rowOff>139700</xdr:rowOff>
        </xdr:from>
        <xdr:to>
          <xdr:col>18</xdr:col>
          <xdr:colOff>330200</xdr:colOff>
          <xdr:row>73</xdr:row>
          <xdr:rowOff>25400</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300-00003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300-00003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73</xdr:row>
          <xdr:rowOff>139700</xdr:rowOff>
        </xdr:from>
        <xdr:to>
          <xdr:col>18</xdr:col>
          <xdr:colOff>330200</xdr:colOff>
          <xdr:row>75</xdr:row>
          <xdr:rowOff>25400</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300-00004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74</xdr:row>
          <xdr:rowOff>139700</xdr:rowOff>
        </xdr:from>
        <xdr:to>
          <xdr:col>18</xdr:col>
          <xdr:colOff>330200</xdr:colOff>
          <xdr:row>76</xdr:row>
          <xdr:rowOff>25400</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300-00004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75</xdr:row>
          <xdr:rowOff>139700</xdr:rowOff>
        </xdr:from>
        <xdr:to>
          <xdr:col>18</xdr:col>
          <xdr:colOff>330200</xdr:colOff>
          <xdr:row>77</xdr:row>
          <xdr:rowOff>25400</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300-00004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76</xdr:row>
          <xdr:rowOff>139700</xdr:rowOff>
        </xdr:from>
        <xdr:to>
          <xdr:col>18</xdr:col>
          <xdr:colOff>330200</xdr:colOff>
          <xdr:row>78</xdr:row>
          <xdr:rowOff>25400</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300-00004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77</xdr:row>
          <xdr:rowOff>139700</xdr:rowOff>
        </xdr:from>
        <xdr:to>
          <xdr:col>18</xdr:col>
          <xdr:colOff>330200</xdr:colOff>
          <xdr:row>79</xdr:row>
          <xdr:rowOff>25400</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300-00004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78</xdr:row>
          <xdr:rowOff>139700</xdr:rowOff>
        </xdr:from>
        <xdr:to>
          <xdr:col>18</xdr:col>
          <xdr:colOff>330200</xdr:colOff>
          <xdr:row>80</xdr:row>
          <xdr:rowOff>25400</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300-00004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79</xdr:row>
          <xdr:rowOff>139700</xdr:rowOff>
        </xdr:from>
        <xdr:to>
          <xdr:col>18</xdr:col>
          <xdr:colOff>330200</xdr:colOff>
          <xdr:row>81</xdr:row>
          <xdr:rowOff>25400</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300-00004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80</xdr:row>
          <xdr:rowOff>139700</xdr:rowOff>
        </xdr:from>
        <xdr:to>
          <xdr:col>18</xdr:col>
          <xdr:colOff>330200</xdr:colOff>
          <xdr:row>82</xdr:row>
          <xdr:rowOff>25400</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300-00004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81</xdr:row>
          <xdr:rowOff>139700</xdr:rowOff>
        </xdr:from>
        <xdr:to>
          <xdr:col>18</xdr:col>
          <xdr:colOff>330200</xdr:colOff>
          <xdr:row>83</xdr:row>
          <xdr:rowOff>25400</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300-00004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82</xdr:row>
          <xdr:rowOff>139700</xdr:rowOff>
        </xdr:from>
        <xdr:to>
          <xdr:col>18</xdr:col>
          <xdr:colOff>330200</xdr:colOff>
          <xdr:row>84</xdr:row>
          <xdr:rowOff>25400</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300-00004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83</xdr:row>
          <xdr:rowOff>139700</xdr:rowOff>
        </xdr:from>
        <xdr:to>
          <xdr:col>18</xdr:col>
          <xdr:colOff>330200</xdr:colOff>
          <xdr:row>85</xdr:row>
          <xdr:rowOff>25400</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300-00004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84</xdr:row>
          <xdr:rowOff>139700</xdr:rowOff>
        </xdr:from>
        <xdr:to>
          <xdr:col>18</xdr:col>
          <xdr:colOff>330200</xdr:colOff>
          <xdr:row>86</xdr:row>
          <xdr:rowOff>25400</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300-00004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85</xdr:row>
          <xdr:rowOff>139700</xdr:rowOff>
        </xdr:from>
        <xdr:to>
          <xdr:col>18</xdr:col>
          <xdr:colOff>330200</xdr:colOff>
          <xdr:row>87</xdr:row>
          <xdr:rowOff>25400</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300-00004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86</xdr:row>
          <xdr:rowOff>139700</xdr:rowOff>
        </xdr:from>
        <xdr:to>
          <xdr:col>18</xdr:col>
          <xdr:colOff>330200</xdr:colOff>
          <xdr:row>88</xdr:row>
          <xdr:rowOff>25400</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300-00004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87</xdr:row>
          <xdr:rowOff>139700</xdr:rowOff>
        </xdr:from>
        <xdr:to>
          <xdr:col>18</xdr:col>
          <xdr:colOff>330200</xdr:colOff>
          <xdr:row>89</xdr:row>
          <xdr:rowOff>25400</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300-00004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88</xdr:row>
          <xdr:rowOff>139700</xdr:rowOff>
        </xdr:from>
        <xdr:to>
          <xdr:col>18</xdr:col>
          <xdr:colOff>330200</xdr:colOff>
          <xdr:row>90</xdr:row>
          <xdr:rowOff>25400</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300-00004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89</xdr:row>
          <xdr:rowOff>139700</xdr:rowOff>
        </xdr:from>
        <xdr:to>
          <xdr:col>18</xdr:col>
          <xdr:colOff>330200</xdr:colOff>
          <xdr:row>91</xdr:row>
          <xdr:rowOff>25400</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300-00005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90</xdr:row>
          <xdr:rowOff>139700</xdr:rowOff>
        </xdr:from>
        <xdr:to>
          <xdr:col>18</xdr:col>
          <xdr:colOff>330200</xdr:colOff>
          <xdr:row>92</xdr:row>
          <xdr:rowOff>25400</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300-00005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91</xdr:row>
          <xdr:rowOff>139700</xdr:rowOff>
        </xdr:from>
        <xdr:to>
          <xdr:col>18</xdr:col>
          <xdr:colOff>330200</xdr:colOff>
          <xdr:row>93</xdr:row>
          <xdr:rowOff>25400</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300-00005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92</xdr:row>
          <xdr:rowOff>139700</xdr:rowOff>
        </xdr:from>
        <xdr:to>
          <xdr:col>18</xdr:col>
          <xdr:colOff>330200</xdr:colOff>
          <xdr:row>94</xdr:row>
          <xdr:rowOff>25400</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300-00005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93</xdr:row>
          <xdr:rowOff>139700</xdr:rowOff>
        </xdr:from>
        <xdr:to>
          <xdr:col>18</xdr:col>
          <xdr:colOff>330200</xdr:colOff>
          <xdr:row>95</xdr:row>
          <xdr:rowOff>25400</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300-00005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94</xdr:row>
          <xdr:rowOff>139700</xdr:rowOff>
        </xdr:from>
        <xdr:to>
          <xdr:col>18</xdr:col>
          <xdr:colOff>330200</xdr:colOff>
          <xdr:row>96</xdr:row>
          <xdr:rowOff>25400</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300-00005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95</xdr:row>
          <xdr:rowOff>139700</xdr:rowOff>
        </xdr:from>
        <xdr:to>
          <xdr:col>18</xdr:col>
          <xdr:colOff>330200</xdr:colOff>
          <xdr:row>97</xdr:row>
          <xdr:rowOff>25400</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300-00005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96</xdr:row>
          <xdr:rowOff>139700</xdr:rowOff>
        </xdr:from>
        <xdr:to>
          <xdr:col>18</xdr:col>
          <xdr:colOff>330200</xdr:colOff>
          <xdr:row>98</xdr:row>
          <xdr:rowOff>25400</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300-00005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97</xdr:row>
          <xdr:rowOff>139700</xdr:rowOff>
        </xdr:from>
        <xdr:to>
          <xdr:col>18</xdr:col>
          <xdr:colOff>330200</xdr:colOff>
          <xdr:row>99</xdr:row>
          <xdr:rowOff>25400</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300-00005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98</xdr:row>
          <xdr:rowOff>139700</xdr:rowOff>
        </xdr:from>
        <xdr:to>
          <xdr:col>18</xdr:col>
          <xdr:colOff>330200</xdr:colOff>
          <xdr:row>100</xdr:row>
          <xdr:rowOff>25400</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300-00005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99</xdr:row>
          <xdr:rowOff>139700</xdr:rowOff>
        </xdr:from>
        <xdr:to>
          <xdr:col>18</xdr:col>
          <xdr:colOff>330200</xdr:colOff>
          <xdr:row>101</xdr:row>
          <xdr:rowOff>25400</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300-00005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100</xdr:row>
          <xdr:rowOff>139700</xdr:rowOff>
        </xdr:from>
        <xdr:to>
          <xdr:col>18</xdr:col>
          <xdr:colOff>330200</xdr:colOff>
          <xdr:row>102</xdr:row>
          <xdr:rowOff>25400</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300-00005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101</xdr:row>
          <xdr:rowOff>139700</xdr:rowOff>
        </xdr:from>
        <xdr:to>
          <xdr:col>18</xdr:col>
          <xdr:colOff>330200</xdr:colOff>
          <xdr:row>103</xdr:row>
          <xdr:rowOff>25400</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300-00005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xdr:row>
          <xdr:rowOff>152400</xdr:rowOff>
        </xdr:from>
        <xdr:to>
          <xdr:col>19</xdr:col>
          <xdr:colOff>330200</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300-00005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xdr:row>
          <xdr:rowOff>139700</xdr:rowOff>
        </xdr:from>
        <xdr:to>
          <xdr:col>19</xdr:col>
          <xdr:colOff>330200</xdr:colOff>
          <xdr:row>5</xdr:row>
          <xdr:rowOff>25400</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300-00005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xdr:row>
          <xdr:rowOff>139700</xdr:rowOff>
        </xdr:from>
        <xdr:to>
          <xdr:col>19</xdr:col>
          <xdr:colOff>330200</xdr:colOff>
          <xdr:row>6</xdr:row>
          <xdr:rowOff>25400</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300-00005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xdr:row>
          <xdr:rowOff>139700</xdr:rowOff>
        </xdr:from>
        <xdr:to>
          <xdr:col>19</xdr:col>
          <xdr:colOff>330200</xdr:colOff>
          <xdr:row>7</xdr:row>
          <xdr:rowOff>25400</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300-00006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xdr:row>
          <xdr:rowOff>139700</xdr:rowOff>
        </xdr:from>
        <xdr:to>
          <xdr:col>19</xdr:col>
          <xdr:colOff>330200</xdr:colOff>
          <xdr:row>8</xdr:row>
          <xdr:rowOff>25400</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300-00006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xdr:row>
          <xdr:rowOff>139700</xdr:rowOff>
        </xdr:from>
        <xdr:to>
          <xdr:col>19</xdr:col>
          <xdr:colOff>330200</xdr:colOff>
          <xdr:row>9</xdr:row>
          <xdr:rowOff>25400</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300-00006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xdr:row>
          <xdr:rowOff>139700</xdr:rowOff>
        </xdr:from>
        <xdr:to>
          <xdr:col>19</xdr:col>
          <xdr:colOff>330200</xdr:colOff>
          <xdr:row>10</xdr:row>
          <xdr:rowOff>25400</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300-00006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139700</xdr:rowOff>
        </xdr:from>
        <xdr:to>
          <xdr:col>19</xdr:col>
          <xdr:colOff>330200</xdr:colOff>
          <xdr:row>11</xdr:row>
          <xdr:rowOff>25400</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300-00006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139700</xdr:rowOff>
        </xdr:from>
        <xdr:to>
          <xdr:col>19</xdr:col>
          <xdr:colOff>330200</xdr:colOff>
          <xdr:row>12</xdr:row>
          <xdr:rowOff>25400</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300-00006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139700</xdr:rowOff>
        </xdr:from>
        <xdr:to>
          <xdr:col>19</xdr:col>
          <xdr:colOff>330200</xdr:colOff>
          <xdr:row>13</xdr:row>
          <xdr:rowOff>25400</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300-00006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139700</xdr:rowOff>
        </xdr:from>
        <xdr:to>
          <xdr:col>19</xdr:col>
          <xdr:colOff>330200</xdr:colOff>
          <xdr:row>14</xdr:row>
          <xdr:rowOff>25400</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300-00006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139700</xdr:rowOff>
        </xdr:from>
        <xdr:to>
          <xdr:col>19</xdr:col>
          <xdr:colOff>330200</xdr:colOff>
          <xdr:row>15</xdr:row>
          <xdr:rowOff>25400</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300-00006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139700</xdr:rowOff>
        </xdr:from>
        <xdr:to>
          <xdr:col>19</xdr:col>
          <xdr:colOff>330200</xdr:colOff>
          <xdr:row>16</xdr:row>
          <xdr:rowOff>25400</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300-00006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139700</xdr:rowOff>
        </xdr:from>
        <xdr:to>
          <xdr:col>19</xdr:col>
          <xdr:colOff>330200</xdr:colOff>
          <xdr:row>17</xdr:row>
          <xdr:rowOff>25400</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300-00006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139700</xdr:rowOff>
        </xdr:from>
        <xdr:to>
          <xdr:col>19</xdr:col>
          <xdr:colOff>330200</xdr:colOff>
          <xdr:row>18</xdr:row>
          <xdr:rowOff>25400</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300-00006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17</xdr:row>
          <xdr:rowOff>139700</xdr:rowOff>
        </xdr:from>
        <xdr:to>
          <xdr:col>19</xdr:col>
          <xdr:colOff>330200</xdr:colOff>
          <xdr:row>19</xdr:row>
          <xdr:rowOff>25400</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300-00006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139700</xdr:rowOff>
        </xdr:from>
        <xdr:to>
          <xdr:col>19</xdr:col>
          <xdr:colOff>330200</xdr:colOff>
          <xdr:row>20</xdr:row>
          <xdr:rowOff>25400</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300-00006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139700</xdr:rowOff>
        </xdr:from>
        <xdr:to>
          <xdr:col>19</xdr:col>
          <xdr:colOff>330200</xdr:colOff>
          <xdr:row>21</xdr:row>
          <xdr:rowOff>25400</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300-00006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20</xdr:row>
          <xdr:rowOff>139700</xdr:rowOff>
        </xdr:from>
        <xdr:to>
          <xdr:col>19</xdr:col>
          <xdr:colOff>330200</xdr:colOff>
          <xdr:row>22</xdr:row>
          <xdr:rowOff>25400</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300-00006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21</xdr:row>
          <xdr:rowOff>139700</xdr:rowOff>
        </xdr:from>
        <xdr:to>
          <xdr:col>19</xdr:col>
          <xdr:colOff>330200</xdr:colOff>
          <xdr:row>23</xdr:row>
          <xdr:rowOff>25400</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300-00007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22</xdr:row>
          <xdr:rowOff>139700</xdr:rowOff>
        </xdr:from>
        <xdr:to>
          <xdr:col>19</xdr:col>
          <xdr:colOff>330200</xdr:colOff>
          <xdr:row>24</xdr:row>
          <xdr:rowOff>25400</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300-00007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23</xdr:row>
          <xdr:rowOff>139700</xdr:rowOff>
        </xdr:from>
        <xdr:to>
          <xdr:col>19</xdr:col>
          <xdr:colOff>330200</xdr:colOff>
          <xdr:row>25</xdr:row>
          <xdr:rowOff>25400</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300-00007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139700</xdr:rowOff>
        </xdr:from>
        <xdr:to>
          <xdr:col>19</xdr:col>
          <xdr:colOff>330200</xdr:colOff>
          <xdr:row>26</xdr:row>
          <xdr:rowOff>25400</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300-00007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25</xdr:row>
          <xdr:rowOff>139700</xdr:rowOff>
        </xdr:from>
        <xdr:to>
          <xdr:col>19</xdr:col>
          <xdr:colOff>330200</xdr:colOff>
          <xdr:row>27</xdr:row>
          <xdr:rowOff>25400</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300-00007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26</xdr:row>
          <xdr:rowOff>139700</xdr:rowOff>
        </xdr:from>
        <xdr:to>
          <xdr:col>19</xdr:col>
          <xdr:colOff>330200</xdr:colOff>
          <xdr:row>28</xdr:row>
          <xdr:rowOff>25400</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300-00007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139700</xdr:rowOff>
        </xdr:from>
        <xdr:to>
          <xdr:col>19</xdr:col>
          <xdr:colOff>330200</xdr:colOff>
          <xdr:row>29</xdr:row>
          <xdr:rowOff>25400</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300-00007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139700</xdr:rowOff>
        </xdr:from>
        <xdr:to>
          <xdr:col>19</xdr:col>
          <xdr:colOff>330200</xdr:colOff>
          <xdr:row>30</xdr:row>
          <xdr:rowOff>25400</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300-00007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29</xdr:row>
          <xdr:rowOff>139700</xdr:rowOff>
        </xdr:from>
        <xdr:to>
          <xdr:col>19</xdr:col>
          <xdr:colOff>330200</xdr:colOff>
          <xdr:row>31</xdr:row>
          <xdr:rowOff>25400</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300-00007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139700</xdr:rowOff>
        </xdr:from>
        <xdr:to>
          <xdr:col>19</xdr:col>
          <xdr:colOff>330200</xdr:colOff>
          <xdr:row>32</xdr:row>
          <xdr:rowOff>25400</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300-00007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31</xdr:row>
          <xdr:rowOff>139700</xdr:rowOff>
        </xdr:from>
        <xdr:to>
          <xdr:col>19</xdr:col>
          <xdr:colOff>330200</xdr:colOff>
          <xdr:row>33</xdr:row>
          <xdr:rowOff>25400</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300-00007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139700</xdr:rowOff>
        </xdr:from>
        <xdr:to>
          <xdr:col>19</xdr:col>
          <xdr:colOff>330200</xdr:colOff>
          <xdr:row>34</xdr:row>
          <xdr:rowOff>25400</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300-00007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33</xdr:row>
          <xdr:rowOff>139700</xdr:rowOff>
        </xdr:from>
        <xdr:to>
          <xdr:col>19</xdr:col>
          <xdr:colOff>330200</xdr:colOff>
          <xdr:row>35</xdr:row>
          <xdr:rowOff>25400</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300-00007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139700</xdr:rowOff>
        </xdr:from>
        <xdr:to>
          <xdr:col>19</xdr:col>
          <xdr:colOff>330200</xdr:colOff>
          <xdr:row>36</xdr:row>
          <xdr:rowOff>25400</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300-00007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139700</xdr:rowOff>
        </xdr:from>
        <xdr:to>
          <xdr:col>19</xdr:col>
          <xdr:colOff>330200</xdr:colOff>
          <xdr:row>37</xdr:row>
          <xdr:rowOff>25400</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300-00007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36</xdr:row>
          <xdr:rowOff>139700</xdr:rowOff>
        </xdr:from>
        <xdr:to>
          <xdr:col>19</xdr:col>
          <xdr:colOff>330200</xdr:colOff>
          <xdr:row>38</xdr:row>
          <xdr:rowOff>25400</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300-00007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139700</xdr:rowOff>
        </xdr:from>
        <xdr:to>
          <xdr:col>19</xdr:col>
          <xdr:colOff>330200</xdr:colOff>
          <xdr:row>39</xdr:row>
          <xdr:rowOff>25400</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300-00008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38</xdr:row>
          <xdr:rowOff>139700</xdr:rowOff>
        </xdr:from>
        <xdr:to>
          <xdr:col>19</xdr:col>
          <xdr:colOff>330200</xdr:colOff>
          <xdr:row>40</xdr:row>
          <xdr:rowOff>25400</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300-00008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139700</xdr:rowOff>
        </xdr:from>
        <xdr:to>
          <xdr:col>19</xdr:col>
          <xdr:colOff>330200</xdr:colOff>
          <xdr:row>41</xdr:row>
          <xdr:rowOff>25400</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300-00008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40</xdr:row>
          <xdr:rowOff>139700</xdr:rowOff>
        </xdr:from>
        <xdr:to>
          <xdr:col>19</xdr:col>
          <xdr:colOff>330200</xdr:colOff>
          <xdr:row>42</xdr:row>
          <xdr:rowOff>25400</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300-00008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41</xdr:row>
          <xdr:rowOff>139700</xdr:rowOff>
        </xdr:from>
        <xdr:to>
          <xdr:col>19</xdr:col>
          <xdr:colOff>330200</xdr:colOff>
          <xdr:row>43</xdr:row>
          <xdr:rowOff>25400</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300-00008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42</xdr:row>
          <xdr:rowOff>139700</xdr:rowOff>
        </xdr:from>
        <xdr:to>
          <xdr:col>19</xdr:col>
          <xdr:colOff>330200</xdr:colOff>
          <xdr:row>44</xdr:row>
          <xdr:rowOff>25400</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300-00008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43</xdr:row>
          <xdr:rowOff>139700</xdr:rowOff>
        </xdr:from>
        <xdr:to>
          <xdr:col>19</xdr:col>
          <xdr:colOff>330200</xdr:colOff>
          <xdr:row>45</xdr:row>
          <xdr:rowOff>25400</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300-00008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44</xdr:row>
          <xdr:rowOff>139700</xdr:rowOff>
        </xdr:from>
        <xdr:to>
          <xdr:col>19</xdr:col>
          <xdr:colOff>330200</xdr:colOff>
          <xdr:row>46</xdr:row>
          <xdr:rowOff>25400</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300-00008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45</xdr:row>
          <xdr:rowOff>139700</xdr:rowOff>
        </xdr:from>
        <xdr:to>
          <xdr:col>19</xdr:col>
          <xdr:colOff>330200</xdr:colOff>
          <xdr:row>47</xdr:row>
          <xdr:rowOff>25400</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300-00008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46</xdr:row>
          <xdr:rowOff>139700</xdr:rowOff>
        </xdr:from>
        <xdr:to>
          <xdr:col>19</xdr:col>
          <xdr:colOff>330200</xdr:colOff>
          <xdr:row>48</xdr:row>
          <xdr:rowOff>25400</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300-00008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47</xdr:row>
          <xdr:rowOff>139700</xdr:rowOff>
        </xdr:from>
        <xdr:to>
          <xdr:col>19</xdr:col>
          <xdr:colOff>330200</xdr:colOff>
          <xdr:row>49</xdr:row>
          <xdr:rowOff>25400</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300-00008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48</xdr:row>
          <xdr:rowOff>139700</xdr:rowOff>
        </xdr:from>
        <xdr:to>
          <xdr:col>19</xdr:col>
          <xdr:colOff>330200</xdr:colOff>
          <xdr:row>50</xdr:row>
          <xdr:rowOff>25400</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300-00008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49</xdr:row>
          <xdr:rowOff>139700</xdr:rowOff>
        </xdr:from>
        <xdr:to>
          <xdr:col>19</xdr:col>
          <xdr:colOff>330200</xdr:colOff>
          <xdr:row>51</xdr:row>
          <xdr:rowOff>25400</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300-00008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50</xdr:row>
          <xdr:rowOff>139700</xdr:rowOff>
        </xdr:from>
        <xdr:to>
          <xdr:col>19</xdr:col>
          <xdr:colOff>330200</xdr:colOff>
          <xdr:row>52</xdr:row>
          <xdr:rowOff>25400</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300-00008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51</xdr:row>
          <xdr:rowOff>139700</xdr:rowOff>
        </xdr:from>
        <xdr:to>
          <xdr:col>19</xdr:col>
          <xdr:colOff>330200</xdr:colOff>
          <xdr:row>53</xdr:row>
          <xdr:rowOff>25400</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300-00008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52</xdr:row>
          <xdr:rowOff>139700</xdr:rowOff>
        </xdr:from>
        <xdr:to>
          <xdr:col>19</xdr:col>
          <xdr:colOff>330200</xdr:colOff>
          <xdr:row>54</xdr:row>
          <xdr:rowOff>25400</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300-00008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53</xdr:row>
          <xdr:rowOff>139700</xdr:rowOff>
        </xdr:from>
        <xdr:to>
          <xdr:col>19</xdr:col>
          <xdr:colOff>330200</xdr:colOff>
          <xdr:row>55</xdr:row>
          <xdr:rowOff>25400</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300-00009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54</xdr:row>
          <xdr:rowOff>139700</xdr:rowOff>
        </xdr:from>
        <xdr:to>
          <xdr:col>19</xdr:col>
          <xdr:colOff>330200</xdr:colOff>
          <xdr:row>56</xdr:row>
          <xdr:rowOff>25400</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300-00009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55</xdr:row>
          <xdr:rowOff>139700</xdr:rowOff>
        </xdr:from>
        <xdr:to>
          <xdr:col>19</xdr:col>
          <xdr:colOff>330200</xdr:colOff>
          <xdr:row>57</xdr:row>
          <xdr:rowOff>25400</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300-00009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56</xdr:row>
          <xdr:rowOff>139700</xdr:rowOff>
        </xdr:from>
        <xdr:to>
          <xdr:col>19</xdr:col>
          <xdr:colOff>330200</xdr:colOff>
          <xdr:row>58</xdr:row>
          <xdr:rowOff>25400</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300-00009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57</xdr:row>
          <xdr:rowOff>139700</xdr:rowOff>
        </xdr:from>
        <xdr:to>
          <xdr:col>19</xdr:col>
          <xdr:colOff>330200</xdr:colOff>
          <xdr:row>59</xdr:row>
          <xdr:rowOff>25400</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300-00009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58</xdr:row>
          <xdr:rowOff>139700</xdr:rowOff>
        </xdr:from>
        <xdr:to>
          <xdr:col>19</xdr:col>
          <xdr:colOff>330200</xdr:colOff>
          <xdr:row>60</xdr:row>
          <xdr:rowOff>25400</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300-00009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59</xdr:row>
          <xdr:rowOff>139700</xdr:rowOff>
        </xdr:from>
        <xdr:to>
          <xdr:col>19</xdr:col>
          <xdr:colOff>330200</xdr:colOff>
          <xdr:row>61</xdr:row>
          <xdr:rowOff>25400</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300-00009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60</xdr:row>
          <xdr:rowOff>139700</xdr:rowOff>
        </xdr:from>
        <xdr:to>
          <xdr:col>19</xdr:col>
          <xdr:colOff>330200</xdr:colOff>
          <xdr:row>62</xdr:row>
          <xdr:rowOff>25400</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300-00009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61</xdr:row>
          <xdr:rowOff>139700</xdr:rowOff>
        </xdr:from>
        <xdr:to>
          <xdr:col>19</xdr:col>
          <xdr:colOff>330200</xdr:colOff>
          <xdr:row>63</xdr:row>
          <xdr:rowOff>25400</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300-00009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62</xdr:row>
          <xdr:rowOff>139700</xdr:rowOff>
        </xdr:from>
        <xdr:to>
          <xdr:col>19</xdr:col>
          <xdr:colOff>330200</xdr:colOff>
          <xdr:row>64</xdr:row>
          <xdr:rowOff>25400</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300-00009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63</xdr:row>
          <xdr:rowOff>139700</xdr:rowOff>
        </xdr:from>
        <xdr:to>
          <xdr:col>19</xdr:col>
          <xdr:colOff>330200</xdr:colOff>
          <xdr:row>65</xdr:row>
          <xdr:rowOff>25400</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300-00009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64</xdr:row>
          <xdr:rowOff>139700</xdr:rowOff>
        </xdr:from>
        <xdr:to>
          <xdr:col>19</xdr:col>
          <xdr:colOff>330200</xdr:colOff>
          <xdr:row>66</xdr:row>
          <xdr:rowOff>25400</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300-00009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65</xdr:row>
          <xdr:rowOff>139700</xdr:rowOff>
        </xdr:from>
        <xdr:to>
          <xdr:col>19</xdr:col>
          <xdr:colOff>330200</xdr:colOff>
          <xdr:row>67</xdr:row>
          <xdr:rowOff>25400</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300-00009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66</xdr:row>
          <xdr:rowOff>139700</xdr:rowOff>
        </xdr:from>
        <xdr:to>
          <xdr:col>19</xdr:col>
          <xdr:colOff>330200</xdr:colOff>
          <xdr:row>68</xdr:row>
          <xdr:rowOff>25400</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300-00009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67</xdr:row>
          <xdr:rowOff>139700</xdr:rowOff>
        </xdr:from>
        <xdr:to>
          <xdr:col>19</xdr:col>
          <xdr:colOff>330200</xdr:colOff>
          <xdr:row>69</xdr:row>
          <xdr:rowOff>25400</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300-00009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68</xdr:row>
          <xdr:rowOff>139700</xdr:rowOff>
        </xdr:from>
        <xdr:to>
          <xdr:col>19</xdr:col>
          <xdr:colOff>330200</xdr:colOff>
          <xdr:row>70</xdr:row>
          <xdr:rowOff>25400</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300-00009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69</xdr:row>
          <xdr:rowOff>139700</xdr:rowOff>
        </xdr:from>
        <xdr:to>
          <xdr:col>19</xdr:col>
          <xdr:colOff>330200</xdr:colOff>
          <xdr:row>71</xdr:row>
          <xdr:rowOff>25400</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300-0000A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70</xdr:row>
          <xdr:rowOff>139700</xdr:rowOff>
        </xdr:from>
        <xdr:to>
          <xdr:col>19</xdr:col>
          <xdr:colOff>330200</xdr:colOff>
          <xdr:row>72</xdr:row>
          <xdr:rowOff>25400</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300-0000A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71</xdr:row>
          <xdr:rowOff>139700</xdr:rowOff>
        </xdr:from>
        <xdr:to>
          <xdr:col>19</xdr:col>
          <xdr:colOff>330200</xdr:colOff>
          <xdr:row>73</xdr:row>
          <xdr:rowOff>25400</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300-0000A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72</xdr:row>
          <xdr:rowOff>139700</xdr:rowOff>
        </xdr:from>
        <xdr:to>
          <xdr:col>19</xdr:col>
          <xdr:colOff>330200</xdr:colOff>
          <xdr:row>74</xdr:row>
          <xdr:rowOff>25400</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300-0000A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73</xdr:row>
          <xdr:rowOff>139700</xdr:rowOff>
        </xdr:from>
        <xdr:to>
          <xdr:col>19</xdr:col>
          <xdr:colOff>330200</xdr:colOff>
          <xdr:row>75</xdr:row>
          <xdr:rowOff>25400</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300-0000A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74</xdr:row>
          <xdr:rowOff>139700</xdr:rowOff>
        </xdr:from>
        <xdr:to>
          <xdr:col>19</xdr:col>
          <xdr:colOff>330200</xdr:colOff>
          <xdr:row>76</xdr:row>
          <xdr:rowOff>25400</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300-0000A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75</xdr:row>
          <xdr:rowOff>139700</xdr:rowOff>
        </xdr:from>
        <xdr:to>
          <xdr:col>19</xdr:col>
          <xdr:colOff>330200</xdr:colOff>
          <xdr:row>77</xdr:row>
          <xdr:rowOff>25400</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300-0000A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76</xdr:row>
          <xdr:rowOff>139700</xdr:rowOff>
        </xdr:from>
        <xdr:to>
          <xdr:col>19</xdr:col>
          <xdr:colOff>330200</xdr:colOff>
          <xdr:row>78</xdr:row>
          <xdr:rowOff>25400</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300-0000A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77</xdr:row>
          <xdr:rowOff>139700</xdr:rowOff>
        </xdr:from>
        <xdr:to>
          <xdr:col>19</xdr:col>
          <xdr:colOff>330200</xdr:colOff>
          <xdr:row>79</xdr:row>
          <xdr:rowOff>25400</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300-0000A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78</xdr:row>
          <xdr:rowOff>139700</xdr:rowOff>
        </xdr:from>
        <xdr:to>
          <xdr:col>19</xdr:col>
          <xdr:colOff>330200</xdr:colOff>
          <xdr:row>80</xdr:row>
          <xdr:rowOff>25400</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300-0000A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79</xdr:row>
          <xdr:rowOff>139700</xdr:rowOff>
        </xdr:from>
        <xdr:to>
          <xdr:col>19</xdr:col>
          <xdr:colOff>330200</xdr:colOff>
          <xdr:row>81</xdr:row>
          <xdr:rowOff>25400</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300-0000A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80</xdr:row>
          <xdr:rowOff>139700</xdr:rowOff>
        </xdr:from>
        <xdr:to>
          <xdr:col>19</xdr:col>
          <xdr:colOff>330200</xdr:colOff>
          <xdr:row>82</xdr:row>
          <xdr:rowOff>25400</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300-0000A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81</xdr:row>
          <xdr:rowOff>139700</xdr:rowOff>
        </xdr:from>
        <xdr:to>
          <xdr:col>19</xdr:col>
          <xdr:colOff>330200</xdr:colOff>
          <xdr:row>83</xdr:row>
          <xdr:rowOff>25400</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300-0000A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82</xdr:row>
          <xdr:rowOff>139700</xdr:rowOff>
        </xdr:from>
        <xdr:to>
          <xdr:col>19</xdr:col>
          <xdr:colOff>330200</xdr:colOff>
          <xdr:row>84</xdr:row>
          <xdr:rowOff>25400</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300-0000A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83</xdr:row>
          <xdr:rowOff>139700</xdr:rowOff>
        </xdr:from>
        <xdr:to>
          <xdr:col>19</xdr:col>
          <xdr:colOff>330200</xdr:colOff>
          <xdr:row>85</xdr:row>
          <xdr:rowOff>25400</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300-0000A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84</xdr:row>
          <xdr:rowOff>139700</xdr:rowOff>
        </xdr:from>
        <xdr:to>
          <xdr:col>19</xdr:col>
          <xdr:colOff>330200</xdr:colOff>
          <xdr:row>86</xdr:row>
          <xdr:rowOff>25400</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300-0000A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85</xdr:row>
          <xdr:rowOff>139700</xdr:rowOff>
        </xdr:from>
        <xdr:to>
          <xdr:col>19</xdr:col>
          <xdr:colOff>330200</xdr:colOff>
          <xdr:row>87</xdr:row>
          <xdr:rowOff>25400</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300-0000B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86</xdr:row>
          <xdr:rowOff>139700</xdr:rowOff>
        </xdr:from>
        <xdr:to>
          <xdr:col>19</xdr:col>
          <xdr:colOff>330200</xdr:colOff>
          <xdr:row>88</xdr:row>
          <xdr:rowOff>25400</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300-0000B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87</xdr:row>
          <xdr:rowOff>139700</xdr:rowOff>
        </xdr:from>
        <xdr:to>
          <xdr:col>19</xdr:col>
          <xdr:colOff>330200</xdr:colOff>
          <xdr:row>89</xdr:row>
          <xdr:rowOff>25400</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300-0000B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88</xdr:row>
          <xdr:rowOff>139700</xdr:rowOff>
        </xdr:from>
        <xdr:to>
          <xdr:col>19</xdr:col>
          <xdr:colOff>330200</xdr:colOff>
          <xdr:row>90</xdr:row>
          <xdr:rowOff>25400</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300-0000B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89</xdr:row>
          <xdr:rowOff>139700</xdr:rowOff>
        </xdr:from>
        <xdr:to>
          <xdr:col>19</xdr:col>
          <xdr:colOff>330200</xdr:colOff>
          <xdr:row>91</xdr:row>
          <xdr:rowOff>25400</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300-0000B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90</xdr:row>
          <xdr:rowOff>139700</xdr:rowOff>
        </xdr:from>
        <xdr:to>
          <xdr:col>19</xdr:col>
          <xdr:colOff>330200</xdr:colOff>
          <xdr:row>92</xdr:row>
          <xdr:rowOff>25400</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300-0000B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91</xdr:row>
          <xdr:rowOff>139700</xdr:rowOff>
        </xdr:from>
        <xdr:to>
          <xdr:col>19</xdr:col>
          <xdr:colOff>330200</xdr:colOff>
          <xdr:row>93</xdr:row>
          <xdr:rowOff>25400</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300-0000B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92</xdr:row>
          <xdr:rowOff>139700</xdr:rowOff>
        </xdr:from>
        <xdr:to>
          <xdr:col>19</xdr:col>
          <xdr:colOff>330200</xdr:colOff>
          <xdr:row>94</xdr:row>
          <xdr:rowOff>25400</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300-0000B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93</xdr:row>
          <xdr:rowOff>139700</xdr:rowOff>
        </xdr:from>
        <xdr:to>
          <xdr:col>19</xdr:col>
          <xdr:colOff>330200</xdr:colOff>
          <xdr:row>95</xdr:row>
          <xdr:rowOff>25400</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300-0000B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94</xdr:row>
          <xdr:rowOff>139700</xdr:rowOff>
        </xdr:from>
        <xdr:to>
          <xdr:col>19</xdr:col>
          <xdr:colOff>330200</xdr:colOff>
          <xdr:row>96</xdr:row>
          <xdr:rowOff>25400</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300-0000B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95</xdr:row>
          <xdr:rowOff>139700</xdr:rowOff>
        </xdr:from>
        <xdr:to>
          <xdr:col>19</xdr:col>
          <xdr:colOff>330200</xdr:colOff>
          <xdr:row>97</xdr:row>
          <xdr:rowOff>25400</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300-0000B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96</xdr:row>
          <xdr:rowOff>139700</xdr:rowOff>
        </xdr:from>
        <xdr:to>
          <xdr:col>19</xdr:col>
          <xdr:colOff>330200</xdr:colOff>
          <xdr:row>98</xdr:row>
          <xdr:rowOff>25400</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300-0000B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97</xdr:row>
          <xdr:rowOff>139700</xdr:rowOff>
        </xdr:from>
        <xdr:to>
          <xdr:col>19</xdr:col>
          <xdr:colOff>330200</xdr:colOff>
          <xdr:row>99</xdr:row>
          <xdr:rowOff>25400</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300-0000B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98</xdr:row>
          <xdr:rowOff>139700</xdr:rowOff>
        </xdr:from>
        <xdr:to>
          <xdr:col>19</xdr:col>
          <xdr:colOff>330200</xdr:colOff>
          <xdr:row>100</xdr:row>
          <xdr:rowOff>25400</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300-0000B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99</xdr:row>
          <xdr:rowOff>139700</xdr:rowOff>
        </xdr:from>
        <xdr:to>
          <xdr:col>19</xdr:col>
          <xdr:colOff>330200</xdr:colOff>
          <xdr:row>101</xdr:row>
          <xdr:rowOff>25400</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300-0000B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100</xdr:row>
          <xdr:rowOff>139700</xdr:rowOff>
        </xdr:from>
        <xdr:to>
          <xdr:col>19</xdr:col>
          <xdr:colOff>330200</xdr:colOff>
          <xdr:row>102</xdr:row>
          <xdr:rowOff>25400</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300-0000B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101</xdr:row>
          <xdr:rowOff>139700</xdr:rowOff>
        </xdr:from>
        <xdr:to>
          <xdr:col>19</xdr:col>
          <xdr:colOff>330200</xdr:colOff>
          <xdr:row>103</xdr:row>
          <xdr:rowOff>25400</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300-0000C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xdr:row>
          <xdr:rowOff>152400</xdr:rowOff>
        </xdr:from>
        <xdr:to>
          <xdr:col>20</xdr:col>
          <xdr:colOff>330200</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300-0000C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xdr:row>
          <xdr:rowOff>139700</xdr:rowOff>
        </xdr:from>
        <xdr:to>
          <xdr:col>20</xdr:col>
          <xdr:colOff>330200</xdr:colOff>
          <xdr:row>5</xdr:row>
          <xdr:rowOff>25400</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300-0000C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xdr:row>
          <xdr:rowOff>139700</xdr:rowOff>
        </xdr:from>
        <xdr:to>
          <xdr:col>20</xdr:col>
          <xdr:colOff>330200</xdr:colOff>
          <xdr:row>6</xdr:row>
          <xdr:rowOff>25400</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300-0000C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xdr:row>
          <xdr:rowOff>139700</xdr:rowOff>
        </xdr:from>
        <xdr:to>
          <xdr:col>20</xdr:col>
          <xdr:colOff>330200</xdr:colOff>
          <xdr:row>7</xdr:row>
          <xdr:rowOff>25400</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300-0000C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139700</xdr:rowOff>
        </xdr:from>
        <xdr:to>
          <xdr:col>20</xdr:col>
          <xdr:colOff>330200</xdr:colOff>
          <xdr:row>8</xdr:row>
          <xdr:rowOff>25400</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300-0000C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139700</xdr:rowOff>
        </xdr:from>
        <xdr:to>
          <xdr:col>20</xdr:col>
          <xdr:colOff>330200</xdr:colOff>
          <xdr:row>9</xdr:row>
          <xdr:rowOff>25400</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300-0000C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xdr:row>
          <xdr:rowOff>139700</xdr:rowOff>
        </xdr:from>
        <xdr:to>
          <xdr:col>20</xdr:col>
          <xdr:colOff>330200</xdr:colOff>
          <xdr:row>10</xdr:row>
          <xdr:rowOff>25400</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300-0000C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xdr:row>
          <xdr:rowOff>139700</xdr:rowOff>
        </xdr:from>
        <xdr:to>
          <xdr:col>20</xdr:col>
          <xdr:colOff>330200</xdr:colOff>
          <xdr:row>11</xdr:row>
          <xdr:rowOff>25400</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300-0000C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xdr:row>
          <xdr:rowOff>139700</xdr:rowOff>
        </xdr:from>
        <xdr:to>
          <xdr:col>20</xdr:col>
          <xdr:colOff>330200</xdr:colOff>
          <xdr:row>12</xdr:row>
          <xdr:rowOff>25400</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300-0000C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11</xdr:row>
          <xdr:rowOff>139700</xdr:rowOff>
        </xdr:from>
        <xdr:to>
          <xdr:col>20</xdr:col>
          <xdr:colOff>330200</xdr:colOff>
          <xdr:row>13</xdr:row>
          <xdr:rowOff>25400</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300-0000C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12</xdr:row>
          <xdr:rowOff>139700</xdr:rowOff>
        </xdr:from>
        <xdr:to>
          <xdr:col>20</xdr:col>
          <xdr:colOff>330200</xdr:colOff>
          <xdr:row>14</xdr:row>
          <xdr:rowOff>25400</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300-0000C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13</xdr:row>
          <xdr:rowOff>139700</xdr:rowOff>
        </xdr:from>
        <xdr:to>
          <xdr:col>20</xdr:col>
          <xdr:colOff>330200</xdr:colOff>
          <xdr:row>15</xdr:row>
          <xdr:rowOff>25400</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300-0000C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14</xdr:row>
          <xdr:rowOff>139700</xdr:rowOff>
        </xdr:from>
        <xdr:to>
          <xdr:col>20</xdr:col>
          <xdr:colOff>330200</xdr:colOff>
          <xdr:row>16</xdr:row>
          <xdr:rowOff>25400</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300-0000C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15</xdr:row>
          <xdr:rowOff>139700</xdr:rowOff>
        </xdr:from>
        <xdr:to>
          <xdr:col>20</xdr:col>
          <xdr:colOff>330200</xdr:colOff>
          <xdr:row>17</xdr:row>
          <xdr:rowOff>25400</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300-0000C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16</xdr:row>
          <xdr:rowOff>139700</xdr:rowOff>
        </xdr:from>
        <xdr:to>
          <xdr:col>20</xdr:col>
          <xdr:colOff>330200</xdr:colOff>
          <xdr:row>18</xdr:row>
          <xdr:rowOff>25400</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300-0000C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17</xdr:row>
          <xdr:rowOff>139700</xdr:rowOff>
        </xdr:from>
        <xdr:to>
          <xdr:col>20</xdr:col>
          <xdr:colOff>330200</xdr:colOff>
          <xdr:row>19</xdr:row>
          <xdr:rowOff>25400</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300-0000D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18</xdr:row>
          <xdr:rowOff>139700</xdr:rowOff>
        </xdr:from>
        <xdr:to>
          <xdr:col>20</xdr:col>
          <xdr:colOff>330200</xdr:colOff>
          <xdr:row>20</xdr:row>
          <xdr:rowOff>25400</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300-0000D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19</xdr:row>
          <xdr:rowOff>139700</xdr:rowOff>
        </xdr:from>
        <xdr:to>
          <xdr:col>20</xdr:col>
          <xdr:colOff>330200</xdr:colOff>
          <xdr:row>21</xdr:row>
          <xdr:rowOff>25400</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300-0000D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20</xdr:row>
          <xdr:rowOff>139700</xdr:rowOff>
        </xdr:from>
        <xdr:to>
          <xdr:col>20</xdr:col>
          <xdr:colOff>330200</xdr:colOff>
          <xdr:row>22</xdr:row>
          <xdr:rowOff>25400</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300-0000D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21</xdr:row>
          <xdr:rowOff>139700</xdr:rowOff>
        </xdr:from>
        <xdr:to>
          <xdr:col>20</xdr:col>
          <xdr:colOff>330200</xdr:colOff>
          <xdr:row>23</xdr:row>
          <xdr:rowOff>25400</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300-0000D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22</xdr:row>
          <xdr:rowOff>139700</xdr:rowOff>
        </xdr:from>
        <xdr:to>
          <xdr:col>20</xdr:col>
          <xdr:colOff>330200</xdr:colOff>
          <xdr:row>24</xdr:row>
          <xdr:rowOff>25400</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300-0000D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23</xdr:row>
          <xdr:rowOff>139700</xdr:rowOff>
        </xdr:from>
        <xdr:to>
          <xdr:col>20</xdr:col>
          <xdr:colOff>330200</xdr:colOff>
          <xdr:row>25</xdr:row>
          <xdr:rowOff>25400</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300-0000D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24</xdr:row>
          <xdr:rowOff>139700</xdr:rowOff>
        </xdr:from>
        <xdr:to>
          <xdr:col>20</xdr:col>
          <xdr:colOff>330200</xdr:colOff>
          <xdr:row>26</xdr:row>
          <xdr:rowOff>25400</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300-0000D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25</xdr:row>
          <xdr:rowOff>139700</xdr:rowOff>
        </xdr:from>
        <xdr:to>
          <xdr:col>20</xdr:col>
          <xdr:colOff>330200</xdr:colOff>
          <xdr:row>27</xdr:row>
          <xdr:rowOff>25400</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300-0000D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26</xdr:row>
          <xdr:rowOff>139700</xdr:rowOff>
        </xdr:from>
        <xdr:to>
          <xdr:col>20</xdr:col>
          <xdr:colOff>330200</xdr:colOff>
          <xdr:row>28</xdr:row>
          <xdr:rowOff>25400</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300-0000D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27</xdr:row>
          <xdr:rowOff>139700</xdr:rowOff>
        </xdr:from>
        <xdr:to>
          <xdr:col>20</xdr:col>
          <xdr:colOff>330200</xdr:colOff>
          <xdr:row>29</xdr:row>
          <xdr:rowOff>25400</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300-0000D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28</xdr:row>
          <xdr:rowOff>139700</xdr:rowOff>
        </xdr:from>
        <xdr:to>
          <xdr:col>20</xdr:col>
          <xdr:colOff>330200</xdr:colOff>
          <xdr:row>30</xdr:row>
          <xdr:rowOff>25400</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300-0000D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29</xdr:row>
          <xdr:rowOff>139700</xdr:rowOff>
        </xdr:from>
        <xdr:to>
          <xdr:col>20</xdr:col>
          <xdr:colOff>330200</xdr:colOff>
          <xdr:row>31</xdr:row>
          <xdr:rowOff>25400</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300-0000D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30</xdr:row>
          <xdr:rowOff>139700</xdr:rowOff>
        </xdr:from>
        <xdr:to>
          <xdr:col>20</xdr:col>
          <xdr:colOff>330200</xdr:colOff>
          <xdr:row>32</xdr:row>
          <xdr:rowOff>25400</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300-0000D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31</xdr:row>
          <xdr:rowOff>139700</xdr:rowOff>
        </xdr:from>
        <xdr:to>
          <xdr:col>20</xdr:col>
          <xdr:colOff>330200</xdr:colOff>
          <xdr:row>33</xdr:row>
          <xdr:rowOff>25400</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300-0000D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32</xdr:row>
          <xdr:rowOff>139700</xdr:rowOff>
        </xdr:from>
        <xdr:to>
          <xdr:col>20</xdr:col>
          <xdr:colOff>330200</xdr:colOff>
          <xdr:row>34</xdr:row>
          <xdr:rowOff>25400</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300-0000D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33</xdr:row>
          <xdr:rowOff>139700</xdr:rowOff>
        </xdr:from>
        <xdr:to>
          <xdr:col>20</xdr:col>
          <xdr:colOff>330200</xdr:colOff>
          <xdr:row>35</xdr:row>
          <xdr:rowOff>25400</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300-0000E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34</xdr:row>
          <xdr:rowOff>139700</xdr:rowOff>
        </xdr:from>
        <xdr:to>
          <xdr:col>20</xdr:col>
          <xdr:colOff>330200</xdr:colOff>
          <xdr:row>36</xdr:row>
          <xdr:rowOff>25400</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300-0000E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35</xdr:row>
          <xdr:rowOff>139700</xdr:rowOff>
        </xdr:from>
        <xdr:to>
          <xdr:col>20</xdr:col>
          <xdr:colOff>330200</xdr:colOff>
          <xdr:row>37</xdr:row>
          <xdr:rowOff>25400</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300-0000E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36</xdr:row>
          <xdr:rowOff>139700</xdr:rowOff>
        </xdr:from>
        <xdr:to>
          <xdr:col>20</xdr:col>
          <xdr:colOff>330200</xdr:colOff>
          <xdr:row>38</xdr:row>
          <xdr:rowOff>25400</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300-0000E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37</xdr:row>
          <xdr:rowOff>139700</xdr:rowOff>
        </xdr:from>
        <xdr:to>
          <xdr:col>20</xdr:col>
          <xdr:colOff>330200</xdr:colOff>
          <xdr:row>39</xdr:row>
          <xdr:rowOff>25400</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300-0000E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38</xdr:row>
          <xdr:rowOff>139700</xdr:rowOff>
        </xdr:from>
        <xdr:to>
          <xdr:col>20</xdr:col>
          <xdr:colOff>330200</xdr:colOff>
          <xdr:row>40</xdr:row>
          <xdr:rowOff>25400</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300-0000E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39</xdr:row>
          <xdr:rowOff>139700</xdr:rowOff>
        </xdr:from>
        <xdr:to>
          <xdr:col>20</xdr:col>
          <xdr:colOff>330200</xdr:colOff>
          <xdr:row>41</xdr:row>
          <xdr:rowOff>25400</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300-0000E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40</xdr:row>
          <xdr:rowOff>139700</xdr:rowOff>
        </xdr:from>
        <xdr:to>
          <xdr:col>20</xdr:col>
          <xdr:colOff>330200</xdr:colOff>
          <xdr:row>42</xdr:row>
          <xdr:rowOff>25400</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300-0000E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41</xdr:row>
          <xdr:rowOff>139700</xdr:rowOff>
        </xdr:from>
        <xdr:to>
          <xdr:col>20</xdr:col>
          <xdr:colOff>330200</xdr:colOff>
          <xdr:row>43</xdr:row>
          <xdr:rowOff>25400</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300-0000E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42</xdr:row>
          <xdr:rowOff>139700</xdr:rowOff>
        </xdr:from>
        <xdr:to>
          <xdr:col>20</xdr:col>
          <xdr:colOff>330200</xdr:colOff>
          <xdr:row>44</xdr:row>
          <xdr:rowOff>25400</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300-0000E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43</xdr:row>
          <xdr:rowOff>139700</xdr:rowOff>
        </xdr:from>
        <xdr:to>
          <xdr:col>20</xdr:col>
          <xdr:colOff>330200</xdr:colOff>
          <xdr:row>45</xdr:row>
          <xdr:rowOff>25400</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300-0000E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44</xdr:row>
          <xdr:rowOff>139700</xdr:rowOff>
        </xdr:from>
        <xdr:to>
          <xdr:col>20</xdr:col>
          <xdr:colOff>330200</xdr:colOff>
          <xdr:row>46</xdr:row>
          <xdr:rowOff>25400</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300-0000E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45</xdr:row>
          <xdr:rowOff>139700</xdr:rowOff>
        </xdr:from>
        <xdr:to>
          <xdr:col>20</xdr:col>
          <xdr:colOff>330200</xdr:colOff>
          <xdr:row>47</xdr:row>
          <xdr:rowOff>25400</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300-0000E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46</xdr:row>
          <xdr:rowOff>139700</xdr:rowOff>
        </xdr:from>
        <xdr:to>
          <xdr:col>20</xdr:col>
          <xdr:colOff>330200</xdr:colOff>
          <xdr:row>48</xdr:row>
          <xdr:rowOff>25400</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300-0000E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47</xdr:row>
          <xdr:rowOff>139700</xdr:rowOff>
        </xdr:from>
        <xdr:to>
          <xdr:col>20</xdr:col>
          <xdr:colOff>330200</xdr:colOff>
          <xdr:row>49</xdr:row>
          <xdr:rowOff>25400</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300-0000E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48</xdr:row>
          <xdr:rowOff>139700</xdr:rowOff>
        </xdr:from>
        <xdr:to>
          <xdr:col>20</xdr:col>
          <xdr:colOff>330200</xdr:colOff>
          <xdr:row>50</xdr:row>
          <xdr:rowOff>25400</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300-0000E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49</xdr:row>
          <xdr:rowOff>139700</xdr:rowOff>
        </xdr:from>
        <xdr:to>
          <xdr:col>20</xdr:col>
          <xdr:colOff>330200</xdr:colOff>
          <xdr:row>51</xdr:row>
          <xdr:rowOff>25400</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300-0000F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50</xdr:row>
          <xdr:rowOff>139700</xdr:rowOff>
        </xdr:from>
        <xdr:to>
          <xdr:col>20</xdr:col>
          <xdr:colOff>330200</xdr:colOff>
          <xdr:row>52</xdr:row>
          <xdr:rowOff>25400</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300-0000F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51</xdr:row>
          <xdr:rowOff>139700</xdr:rowOff>
        </xdr:from>
        <xdr:to>
          <xdr:col>20</xdr:col>
          <xdr:colOff>330200</xdr:colOff>
          <xdr:row>53</xdr:row>
          <xdr:rowOff>25400</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300-0000F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52</xdr:row>
          <xdr:rowOff>139700</xdr:rowOff>
        </xdr:from>
        <xdr:to>
          <xdr:col>20</xdr:col>
          <xdr:colOff>330200</xdr:colOff>
          <xdr:row>54</xdr:row>
          <xdr:rowOff>25400</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300-0000F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53</xdr:row>
          <xdr:rowOff>139700</xdr:rowOff>
        </xdr:from>
        <xdr:to>
          <xdr:col>20</xdr:col>
          <xdr:colOff>330200</xdr:colOff>
          <xdr:row>55</xdr:row>
          <xdr:rowOff>25400</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300-0000F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54</xdr:row>
          <xdr:rowOff>139700</xdr:rowOff>
        </xdr:from>
        <xdr:to>
          <xdr:col>20</xdr:col>
          <xdr:colOff>330200</xdr:colOff>
          <xdr:row>56</xdr:row>
          <xdr:rowOff>25400</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300-0000F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55</xdr:row>
          <xdr:rowOff>139700</xdr:rowOff>
        </xdr:from>
        <xdr:to>
          <xdr:col>20</xdr:col>
          <xdr:colOff>330200</xdr:colOff>
          <xdr:row>57</xdr:row>
          <xdr:rowOff>25400</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300-0000F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56</xdr:row>
          <xdr:rowOff>139700</xdr:rowOff>
        </xdr:from>
        <xdr:to>
          <xdr:col>20</xdr:col>
          <xdr:colOff>330200</xdr:colOff>
          <xdr:row>58</xdr:row>
          <xdr:rowOff>25400</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300-0000F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57</xdr:row>
          <xdr:rowOff>139700</xdr:rowOff>
        </xdr:from>
        <xdr:to>
          <xdr:col>20</xdr:col>
          <xdr:colOff>330200</xdr:colOff>
          <xdr:row>59</xdr:row>
          <xdr:rowOff>25400</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300-0000F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58</xdr:row>
          <xdr:rowOff>139700</xdr:rowOff>
        </xdr:from>
        <xdr:to>
          <xdr:col>20</xdr:col>
          <xdr:colOff>330200</xdr:colOff>
          <xdr:row>60</xdr:row>
          <xdr:rowOff>25400</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300-0000F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59</xdr:row>
          <xdr:rowOff>139700</xdr:rowOff>
        </xdr:from>
        <xdr:to>
          <xdr:col>20</xdr:col>
          <xdr:colOff>330200</xdr:colOff>
          <xdr:row>61</xdr:row>
          <xdr:rowOff>25400</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300-0000F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60</xdr:row>
          <xdr:rowOff>139700</xdr:rowOff>
        </xdr:from>
        <xdr:to>
          <xdr:col>20</xdr:col>
          <xdr:colOff>330200</xdr:colOff>
          <xdr:row>62</xdr:row>
          <xdr:rowOff>25400</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300-0000F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61</xdr:row>
          <xdr:rowOff>139700</xdr:rowOff>
        </xdr:from>
        <xdr:to>
          <xdr:col>20</xdr:col>
          <xdr:colOff>330200</xdr:colOff>
          <xdr:row>63</xdr:row>
          <xdr:rowOff>25400</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300-0000F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62</xdr:row>
          <xdr:rowOff>139700</xdr:rowOff>
        </xdr:from>
        <xdr:to>
          <xdr:col>20</xdr:col>
          <xdr:colOff>330200</xdr:colOff>
          <xdr:row>64</xdr:row>
          <xdr:rowOff>25400</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300-0000F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63</xdr:row>
          <xdr:rowOff>139700</xdr:rowOff>
        </xdr:from>
        <xdr:to>
          <xdr:col>20</xdr:col>
          <xdr:colOff>330200</xdr:colOff>
          <xdr:row>65</xdr:row>
          <xdr:rowOff>25400</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300-0000F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64</xdr:row>
          <xdr:rowOff>139700</xdr:rowOff>
        </xdr:from>
        <xdr:to>
          <xdr:col>20</xdr:col>
          <xdr:colOff>330200</xdr:colOff>
          <xdr:row>66</xdr:row>
          <xdr:rowOff>25400</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300-0000F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65</xdr:row>
          <xdr:rowOff>139700</xdr:rowOff>
        </xdr:from>
        <xdr:to>
          <xdr:col>20</xdr:col>
          <xdr:colOff>330200</xdr:colOff>
          <xdr:row>67</xdr:row>
          <xdr:rowOff>25400</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300-00000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66</xdr:row>
          <xdr:rowOff>139700</xdr:rowOff>
        </xdr:from>
        <xdr:to>
          <xdr:col>20</xdr:col>
          <xdr:colOff>330200</xdr:colOff>
          <xdr:row>68</xdr:row>
          <xdr:rowOff>25400</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300-00000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67</xdr:row>
          <xdr:rowOff>139700</xdr:rowOff>
        </xdr:from>
        <xdr:to>
          <xdr:col>20</xdr:col>
          <xdr:colOff>330200</xdr:colOff>
          <xdr:row>69</xdr:row>
          <xdr:rowOff>25400</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300-00000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68</xdr:row>
          <xdr:rowOff>139700</xdr:rowOff>
        </xdr:from>
        <xdr:to>
          <xdr:col>20</xdr:col>
          <xdr:colOff>330200</xdr:colOff>
          <xdr:row>70</xdr:row>
          <xdr:rowOff>25400</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300-00000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69</xdr:row>
          <xdr:rowOff>139700</xdr:rowOff>
        </xdr:from>
        <xdr:to>
          <xdr:col>20</xdr:col>
          <xdr:colOff>330200</xdr:colOff>
          <xdr:row>71</xdr:row>
          <xdr:rowOff>25400</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300-00000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70</xdr:row>
          <xdr:rowOff>139700</xdr:rowOff>
        </xdr:from>
        <xdr:to>
          <xdr:col>20</xdr:col>
          <xdr:colOff>330200</xdr:colOff>
          <xdr:row>72</xdr:row>
          <xdr:rowOff>25400</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300-00000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71</xdr:row>
          <xdr:rowOff>139700</xdr:rowOff>
        </xdr:from>
        <xdr:to>
          <xdr:col>20</xdr:col>
          <xdr:colOff>330200</xdr:colOff>
          <xdr:row>73</xdr:row>
          <xdr:rowOff>25400</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300-00000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72</xdr:row>
          <xdr:rowOff>139700</xdr:rowOff>
        </xdr:from>
        <xdr:to>
          <xdr:col>20</xdr:col>
          <xdr:colOff>330200</xdr:colOff>
          <xdr:row>74</xdr:row>
          <xdr:rowOff>25400</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300-00000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73</xdr:row>
          <xdr:rowOff>139700</xdr:rowOff>
        </xdr:from>
        <xdr:to>
          <xdr:col>20</xdr:col>
          <xdr:colOff>330200</xdr:colOff>
          <xdr:row>75</xdr:row>
          <xdr:rowOff>25400</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300-00000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74</xdr:row>
          <xdr:rowOff>139700</xdr:rowOff>
        </xdr:from>
        <xdr:to>
          <xdr:col>20</xdr:col>
          <xdr:colOff>330200</xdr:colOff>
          <xdr:row>76</xdr:row>
          <xdr:rowOff>25400</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300-00000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75</xdr:row>
          <xdr:rowOff>139700</xdr:rowOff>
        </xdr:from>
        <xdr:to>
          <xdr:col>20</xdr:col>
          <xdr:colOff>330200</xdr:colOff>
          <xdr:row>77</xdr:row>
          <xdr:rowOff>25400</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300-00000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76</xdr:row>
          <xdr:rowOff>139700</xdr:rowOff>
        </xdr:from>
        <xdr:to>
          <xdr:col>20</xdr:col>
          <xdr:colOff>330200</xdr:colOff>
          <xdr:row>78</xdr:row>
          <xdr:rowOff>25400</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300-00000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77</xdr:row>
          <xdr:rowOff>139700</xdr:rowOff>
        </xdr:from>
        <xdr:to>
          <xdr:col>20</xdr:col>
          <xdr:colOff>330200</xdr:colOff>
          <xdr:row>79</xdr:row>
          <xdr:rowOff>25400</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300-00000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78</xdr:row>
          <xdr:rowOff>139700</xdr:rowOff>
        </xdr:from>
        <xdr:to>
          <xdr:col>20</xdr:col>
          <xdr:colOff>330200</xdr:colOff>
          <xdr:row>80</xdr:row>
          <xdr:rowOff>25400</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300-00000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79</xdr:row>
          <xdr:rowOff>139700</xdr:rowOff>
        </xdr:from>
        <xdr:to>
          <xdr:col>20</xdr:col>
          <xdr:colOff>330200</xdr:colOff>
          <xdr:row>81</xdr:row>
          <xdr:rowOff>25400</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300-00000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80</xdr:row>
          <xdr:rowOff>139700</xdr:rowOff>
        </xdr:from>
        <xdr:to>
          <xdr:col>20</xdr:col>
          <xdr:colOff>330200</xdr:colOff>
          <xdr:row>82</xdr:row>
          <xdr:rowOff>25400</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300-00000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81</xdr:row>
          <xdr:rowOff>139700</xdr:rowOff>
        </xdr:from>
        <xdr:to>
          <xdr:col>20</xdr:col>
          <xdr:colOff>330200</xdr:colOff>
          <xdr:row>83</xdr:row>
          <xdr:rowOff>25400</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300-00001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82</xdr:row>
          <xdr:rowOff>139700</xdr:rowOff>
        </xdr:from>
        <xdr:to>
          <xdr:col>20</xdr:col>
          <xdr:colOff>330200</xdr:colOff>
          <xdr:row>84</xdr:row>
          <xdr:rowOff>25400</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300-00001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83</xdr:row>
          <xdr:rowOff>139700</xdr:rowOff>
        </xdr:from>
        <xdr:to>
          <xdr:col>20</xdr:col>
          <xdr:colOff>330200</xdr:colOff>
          <xdr:row>85</xdr:row>
          <xdr:rowOff>25400</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300-00001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84</xdr:row>
          <xdr:rowOff>139700</xdr:rowOff>
        </xdr:from>
        <xdr:to>
          <xdr:col>20</xdr:col>
          <xdr:colOff>330200</xdr:colOff>
          <xdr:row>86</xdr:row>
          <xdr:rowOff>25400</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300-00001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85</xdr:row>
          <xdr:rowOff>139700</xdr:rowOff>
        </xdr:from>
        <xdr:to>
          <xdr:col>20</xdr:col>
          <xdr:colOff>330200</xdr:colOff>
          <xdr:row>87</xdr:row>
          <xdr:rowOff>25400</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300-00001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86</xdr:row>
          <xdr:rowOff>139700</xdr:rowOff>
        </xdr:from>
        <xdr:to>
          <xdr:col>20</xdr:col>
          <xdr:colOff>330200</xdr:colOff>
          <xdr:row>88</xdr:row>
          <xdr:rowOff>25400</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300-00001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87</xdr:row>
          <xdr:rowOff>139700</xdr:rowOff>
        </xdr:from>
        <xdr:to>
          <xdr:col>20</xdr:col>
          <xdr:colOff>330200</xdr:colOff>
          <xdr:row>89</xdr:row>
          <xdr:rowOff>25400</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300-00001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88</xdr:row>
          <xdr:rowOff>139700</xdr:rowOff>
        </xdr:from>
        <xdr:to>
          <xdr:col>20</xdr:col>
          <xdr:colOff>330200</xdr:colOff>
          <xdr:row>90</xdr:row>
          <xdr:rowOff>25400</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300-00001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89</xdr:row>
          <xdr:rowOff>139700</xdr:rowOff>
        </xdr:from>
        <xdr:to>
          <xdr:col>20</xdr:col>
          <xdr:colOff>330200</xdr:colOff>
          <xdr:row>91</xdr:row>
          <xdr:rowOff>25400</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300-00001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90</xdr:row>
          <xdr:rowOff>139700</xdr:rowOff>
        </xdr:from>
        <xdr:to>
          <xdr:col>20</xdr:col>
          <xdr:colOff>330200</xdr:colOff>
          <xdr:row>92</xdr:row>
          <xdr:rowOff>25400</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300-00001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91</xdr:row>
          <xdr:rowOff>139700</xdr:rowOff>
        </xdr:from>
        <xdr:to>
          <xdr:col>20</xdr:col>
          <xdr:colOff>330200</xdr:colOff>
          <xdr:row>93</xdr:row>
          <xdr:rowOff>25400</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300-00001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92</xdr:row>
          <xdr:rowOff>139700</xdr:rowOff>
        </xdr:from>
        <xdr:to>
          <xdr:col>20</xdr:col>
          <xdr:colOff>330200</xdr:colOff>
          <xdr:row>94</xdr:row>
          <xdr:rowOff>25400</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300-00001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93</xdr:row>
          <xdr:rowOff>139700</xdr:rowOff>
        </xdr:from>
        <xdr:to>
          <xdr:col>20</xdr:col>
          <xdr:colOff>330200</xdr:colOff>
          <xdr:row>95</xdr:row>
          <xdr:rowOff>25400</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300-00001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94</xdr:row>
          <xdr:rowOff>139700</xdr:rowOff>
        </xdr:from>
        <xdr:to>
          <xdr:col>20</xdr:col>
          <xdr:colOff>330200</xdr:colOff>
          <xdr:row>96</xdr:row>
          <xdr:rowOff>25400</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300-00001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95</xdr:row>
          <xdr:rowOff>139700</xdr:rowOff>
        </xdr:from>
        <xdr:to>
          <xdr:col>20</xdr:col>
          <xdr:colOff>330200</xdr:colOff>
          <xdr:row>97</xdr:row>
          <xdr:rowOff>25400</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300-00001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96</xdr:row>
          <xdr:rowOff>139700</xdr:rowOff>
        </xdr:from>
        <xdr:to>
          <xdr:col>20</xdr:col>
          <xdr:colOff>330200</xdr:colOff>
          <xdr:row>98</xdr:row>
          <xdr:rowOff>25400</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300-00001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97</xdr:row>
          <xdr:rowOff>139700</xdr:rowOff>
        </xdr:from>
        <xdr:to>
          <xdr:col>20</xdr:col>
          <xdr:colOff>330200</xdr:colOff>
          <xdr:row>99</xdr:row>
          <xdr:rowOff>25400</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300-00002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98</xdr:row>
          <xdr:rowOff>139700</xdr:rowOff>
        </xdr:from>
        <xdr:to>
          <xdr:col>20</xdr:col>
          <xdr:colOff>330200</xdr:colOff>
          <xdr:row>100</xdr:row>
          <xdr:rowOff>25400</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300-00002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99</xdr:row>
          <xdr:rowOff>139700</xdr:rowOff>
        </xdr:from>
        <xdr:to>
          <xdr:col>20</xdr:col>
          <xdr:colOff>330200</xdr:colOff>
          <xdr:row>101</xdr:row>
          <xdr:rowOff>25400</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300-00002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100</xdr:row>
          <xdr:rowOff>139700</xdr:rowOff>
        </xdr:from>
        <xdr:to>
          <xdr:col>20</xdr:col>
          <xdr:colOff>330200</xdr:colOff>
          <xdr:row>102</xdr:row>
          <xdr:rowOff>25400</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300-00002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101</xdr:row>
          <xdr:rowOff>139700</xdr:rowOff>
        </xdr:from>
        <xdr:to>
          <xdr:col>20</xdr:col>
          <xdr:colOff>330200</xdr:colOff>
          <xdr:row>103</xdr:row>
          <xdr:rowOff>25400</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300-00002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xdr:row>
          <xdr:rowOff>152400</xdr:rowOff>
        </xdr:from>
        <xdr:to>
          <xdr:col>21</xdr:col>
          <xdr:colOff>330200</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300-00002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xdr:row>
          <xdr:rowOff>139700</xdr:rowOff>
        </xdr:from>
        <xdr:to>
          <xdr:col>21</xdr:col>
          <xdr:colOff>330200</xdr:colOff>
          <xdr:row>5</xdr:row>
          <xdr:rowOff>25400</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300-00002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xdr:row>
          <xdr:rowOff>139700</xdr:rowOff>
        </xdr:from>
        <xdr:to>
          <xdr:col>21</xdr:col>
          <xdr:colOff>330200</xdr:colOff>
          <xdr:row>6</xdr:row>
          <xdr:rowOff>25400</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300-00002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xdr:row>
          <xdr:rowOff>139700</xdr:rowOff>
        </xdr:from>
        <xdr:to>
          <xdr:col>21</xdr:col>
          <xdr:colOff>330200</xdr:colOff>
          <xdr:row>7</xdr:row>
          <xdr:rowOff>25400</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300-00002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xdr:row>
          <xdr:rowOff>139700</xdr:rowOff>
        </xdr:from>
        <xdr:to>
          <xdr:col>21</xdr:col>
          <xdr:colOff>330200</xdr:colOff>
          <xdr:row>8</xdr:row>
          <xdr:rowOff>25400</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300-00002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xdr:row>
          <xdr:rowOff>139700</xdr:rowOff>
        </xdr:from>
        <xdr:to>
          <xdr:col>21</xdr:col>
          <xdr:colOff>330200</xdr:colOff>
          <xdr:row>9</xdr:row>
          <xdr:rowOff>25400</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300-00002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xdr:row>
          <xdr:rowOff>139700</xdr:rowOff>
        </xdr:from>
        <xdr:to>
          <xdr:col>21</xdr:col>
          <xdr:colOff>330200</xdr:colOff>
          <xdr:row>10</xdr:row>
          <xdr:rowOff>25400</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300-00002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xdr:row>
          <xdr:rowOff>139700</xdr:rowOff>
        </xdr:from>
        <xdr:to>
          <xdr:col>21</xdr:col>
          <xdr:colOff>330200</xdr:colOff>
          <xdr:row>11</xdr:row>
          <xdr:rowOff>25400</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300-00002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xdr:row>
          <xdr:rowOff>139700</xdr:rowOff>
        </xdr:from>
        <xdr:to>
          <xdr:col>21</xdr:col>
          <xdr:colOff>330200</xdr:colOff>
          <xdr:row>12</xdr:row>
          <xdr:rowOff>25400</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300-00002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139700</xdr:rowOff>
        </xdr:from>
        <xdr:to>
          <xdr:col>21</xdr:col>
          <xdr:colOff>330200</xdr:colOff>
          <xdr:row>13</xdr:row>
          <xdr:rowOff>25400</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300-00002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12</xdr:row>
          <xdr:rowOff>139700</xdr:rowOff>
        </xdr:from>
        <xdr:to>
          <xdr:col>21</xdr:col>
          <xdr:colOff>330200</xdr:colOff>
          <xdr:row>14</xdr:row>
          <xdr:rowOff>25400</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300-00002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139700</xdr:rowOff>
        </xdr:from>
        <xdr:to>
          <xdr:col>21</xdr:col>
          <xdr:colOff>330200</xdr:colOff>
          <xdr:row>15</xdr:row>
          <xdr:rowOff>25400</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300-00003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139700</xdr:rowOff>
        </xdr:from>
        <xdr:to>
          <xdr:col>21</xdr:col>
          <xdr:colOff>330200</xdr:colOff>
          <xdr:row>16</xdr:row>
          <xdr:rowOff>25400</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300-00003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15</xdr:row>
          <xdr:rowOff>139700</xdr:rowOff>
        </xdr:from>
        <xdr:to>
          <xdr:col>21</xdr:col>
          <xdr:colOff>330200</xdr:colOff>
          <xdr:row>17</xdr:row>
          <xdr:rowOff>25400</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300-00003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16</xdr:row>
          <xdr:rowOff>139700</xdr:rowOff>
        </xdr:from>
        <xdr:to>
          <xdr:col>21</xdr:col>
          <xdr:colOff>330200</xdr:colOff>
          <xdr:row>18</xdr:row>
          <xdr:rowOff>25400</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300-00003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139700</xdr:rowOff>
        </xdr:from>
        <xdr:to>
          <xdr:col>21</xdr:col>
          <xdr:colOff>330200</xdr:colOff>
          <xdr:row>19</xdr:row>
          <xdr:rowOff>25400</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300-00003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139700</xdr:rowOff>
        </xdr:from>
        <xdr:to>
          <xdr:col>21</xdr:col>
          <xdr:colOff>330200</xdr:colOff>
          <xdr:row>20</xdr:row>
          <xdr:rowOff>25400</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300-00003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19</xdr:row>
          <xdr:rowOff>139700</xdr:rowOff>
        </xdr:from>
        <xdr:to>
          <xdr:col>21</xdr:col>
          <xdr:colOff>330200</xdr:colOff>
          <xdr:row>21</xdr:row>
          <xdr:rowOff>25400</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300-00003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139700</xdr:rowOff>
        </xdr:from>
        <xdr:to>
          <xdr:col>21</xdr:col>
          <xdr:colOff>330200</xdr:colOff>
          <xdr:row>22</xdr:row>
          <xdr:rowOff>25400</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300-00003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139700</xdr:rowOff>
        </xdr:from>
        <xdr:to>
          <xdr:col>21</xdr:col>
          <xdr:colOff>330200</xdr:colOff>
          <xdr:row>23</xdr:row>
          <xdr:rowOff>25400</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300-00003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22</xdr:row>
          <xdr:rowOff>139700</xdr:rowOff>
        </xdr:from>
        <xdr:to>
          <xdr:col>21</xdr:col>
          <xdr:colOff>330200</xdr:colOff>
          <xdr:row>24</xdr:row>
          <xdr:rowOff>25400</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300-00003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23</xdr:row>
          <xdr:rowOff>139700</xdr:rowOff>
        </xdr:from>
        <xdr:to>
          <xdr:col>21</xdr:col>
          <xdr:colOff>330200</xdr:colOff>
          <xdr:row>25</xdr:row>
          <xdr:rowOff>25400</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300-00003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24</xdr:row>
          <xdr:rowOff>139700</xdr:rowOff>
        </xdr:from>
        <xdr:to>
          <xdr:col>21</xdr:col>
          <xdr:colOff>330200</xdr:colOff>
          <xdr:row>26</xdr:row>
          <xdr:rowOff>25400</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300-00003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25</xdr:row>
          <xdr:rowOff>139700</xdr:rowOff>
        </xdr:from>
        <xdr:to>
          <xdr:col>21</xdr:col>
          <xdr:colOff>330200</xdr:colOff>
          <xdr:row>27</xdr:row>
          <xdr:rowOff>25400</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300-00003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26</xdr:row>
          <xdr:rowOff>139700</xdr:rowOff>
        </xdr:from>
        <xdr:to>
          <xdr:col>21</xdr:col>
          <xdr:colOff>330200</xdr:colOff>
          <xdr:row>28</xdr:row>
          <xdr:rowOff>25400</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300-00003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27</xdr:row>
          <xdr:rowOff>139700</xdr:rowOff>
        </xdr:from>
        <xdr:to>
          <xdr:col>21</xdr:col>
          <xdr:colOff>330200</xdr:colOff>
          <xdr:row>29</xdr:row>
          <xdr:rowOff>25400</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300-00003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28</xdr:row>
          <xdr:rowOff>139700</xdr:rowOff>
        </xdr:from>
        <xdr:to>
          <xdr:col>21</xdr:col>
          <xdr:colOff>330200</xdr:colOff>
          <xdr:row>30</xdr:row>
          <xdr:rowOff>25400</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300-00003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29</xdr:row>
          <xdr:rowOff>139700</xdr:rowOff>
        </xdr:from>
        <xdr:to>
          <xdr:col>21</xdr:col>
          <xdr:colOff>330200</xdr:colOff>
          <xdr:row>31</xdr:row>
          <xdr:rowOff>25400</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300-00004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30</xdr:row>
          <xdr:rowOff>139700</xdr:rowOff>
        </xdr:from>
        <xdr:to>
          <xdr:col>21</xdr:col>
          <xdr:colOff>330200</xdr:colOff>
          <xdr:row>32</xdr:row>
          <xdr:rowOff>25400</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300-00004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31</xdr:row>
          <xdr:rowOff>139700</xdr:rowOff>
        </xdr:from>
        <xdr:to>
          <xdr:col>21</xdr:col>
          <xdr:colOff>330200</xdr:colOff>
          <xdr:row>33</xdr:row>
          <xdr:rowOff>25400</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300-00004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32</xdr:row>
          <xdr:rowOff>139700</xdr:rowOff>
        </xdr:from>
        <xdr:to>
          <xdr:col>21</xdr:col>
          <xdr:colOff>330200</xdr:colOff>
          <xdr:row>34</xdr:row>
          <xdr:rowOff>25400</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300-00004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33</xdr:row>
          <xdr:rowOff>139700</xdr:rowOff>
        </xdr:from>
        <xdr:to>
          <xdr:col>21</xdr:col>
          <xdr:colOff>330200</xdr:colOff>
          <xdr:row>35</xdr:row>
          <xdr:rowOff>25400</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300-00004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34</xdr:row>
          <xdr:rowOff>139700</xdr:rowOff>
        </xdr:from>
        <xdr:to>
          <xdr:col>21</xdr:col>
          <xdr:colOff>330200</xdr:colOff>
          <xdr:row>36</xdr:row>
          <xdr:rowOff>25400</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300-00004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35</xdr:row>
          <xdr:rowOff>139700</xdr:rowOff>
        </xdr:from>
        <xdr:to>
          <xdr:col>21</xdr:col>
          <xdr:colOff>330200</xdr:colOff>
          <xdr:row>37</xdr:row>
          <xdr:rowOff>25400</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300-00004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36</xdr:row>
          <xdr:rowOff>139700</xdr:rowOff>
        </xdr:from>
        <xdr:to>
          <xdr:col>21</xdr:col>
          <xdr:colOff>330200</xdr:colOff>
          <xdr:row>38</xdr:row>
          <xdr:rowOff>25400</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300-00004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37</xdr:row>
          <xdr:rowOff>139700</xdr:rowOff>
        </xdr:from>
        <xdr:to>
          <xdr:col>21</xdr:col>
          <xdr:colOff>330200</xdr:colOff>
          <xdr:row>39</xdr:row>
          <xdr:rowOff>25400</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300-00004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38</xdr:row>
          <xdr:rowOff>139700</xdr:rowOff>
        </xdr:from>
        <xdr:to>
          <xdr:col>21</xdr:col>
          <xdr:colOff>330200</xdr:colOff>
          <xdr:row>40</xdr:row>
          <xdr:rowOff>25400</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300-00004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39</xdr:row>
          <xdr:rowOff>139700</xdr:rowOff>
        </xdr:from>
        <xdr:to>
          <xdr:col>21</xdr:col>
          <xdr:colOff>330200</xdr:colOff>
          <xdr:row>41</xdr:row>
          <xdr:rowOff>25400</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300-00004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40</xdr:row>
          <xdr:rowOff>139700</xdr:rowOff>
        </xdr:from>
        <xdr:to>
          <xdr:col>21</xdr:col>
          <xdr:colOff>330200</xdr:colOff>
          <xdr:row>42</xdr:row>
          <xdr:rowOff>25400</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300-00004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41</xdr:row>
          <xdr:rowOff>139700</xdr:rowOff>
        </xdr:from>
        <xdr:to>
          <xdr:col>21</xdr:col>
          <xdr:colOff>330200</xdr:colOff>
          <xdr:row>43</xdr:row>
          <xdr:rowOff>25400</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300-00004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42</xdr:row>
          <xdr:rowOff>139700</xdr:rowOff>
        </xdr:from>
        <xdr:to>
          <xdr:col>21</xdr:col>
          <xdr:colOff>330200</xdr:colOff>
          <xdr:row>44</xdr:row>
          <xdr:rowOff>25400</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300-00004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43</xdr:row>
          <xdr:rowOff>139700</xdr:rowOff>
        </xdr:from>
        <xdr:to>
          <xdr:col>21</xdr:col>
          <xdr:colOff>330200</xdr:colOff>
          <xdr:row>45</xdr:row>
          <xdr:rowOff>25400</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300-00004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44</xdr:row>
          <xdr:rowOff>139700</xdr:rowOff>
        </xdr:from>
        <xdr:to>
          <xdr:col>21</xdr:col>
          <xdr:colOff>330200</xdr:colOff>
          <xdr:row>46</xdr:row>
          <xdr:rowOff>25400</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300-00004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45</xdr:row>
          <xdr:rowOff>139700</xdr:rowOff>
        </xdr:from>
        <xdr:to>
          <xdr:col>21</xdr:col>
          <xdr:colOff>330200</xdr:colOff>
          <xdr:row>47</xdr:row>
          <xdr:rowOff>25400</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300-00005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46</xdr:row>
          <xdr:rowOff>139700</xdr:rowOff>
        </xdr:from>
        <xdr:to>
          <xdr:col>21</xdr:col>
          <xdr:colOff>330200</xdr:colOff>
          <xdr:row>48</xdr:row>
          <xdr:rowOff>25400</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300-00005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47</xdr:row>
          <xdr:rowOff>139700</xdr:rowOff>
        </xdr:from>
        <xdr:to>
          <xdr:col>21</xdr:col>
          <xdr:colOff>330200</xdr:colOff>
          <xdr:row>49</xdr:row>
          <xdr:rowOff>25400</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300-00005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48</xdr:row>
          <xdr:rowOff>139700</xdr:rowOff>
        </xdr:from>
        <xdr:to>
          <xdr:col>21</xdr:col>
          <xdr:colOff>330200</xdr:colOff>
          <xdr:row>50</xdr:row>
          <xdr:rowOff>25400</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300-00005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49</xdr:row>
          <xdr:rowOff>139700</xdr:rowOff>
        </xdr:from>
        <xdr:to>
          <xdr:col>21</xdr:col>
          <xdr:colOff>330200</xdr:colOff>
          <xdr:row>51</xdr:row>
          <xdr:rowOff>25400</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300-00005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50</xdr:row>
          <xdr:rowOff>139700</xdr:rowOff>
        </xdr:from>
        <xdr:to>
          <xdr:col>21</xdr:col>
          <xdr:colOff>330200</xdr:colOff>
          <xdr:row>52</xdr:row>
          <xdr:rowOff>25400</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300-00005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51</xdr:row>
          <xdr:rowOff>139700</xdr:rowOff>
        </xdr:from>
        <xdr:to>
          <xdr:col>21</xdr:col>
          <xdr:colOff>330200</xdr:colOff>
          <xdr:row>53</xdr:row>
          <xdr:rowOff>25400</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300-00005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52</xdr:row>
          <xdr:rowOff>139700</xdr:rowOff>
        </xdr:from>
        <xdr:to>
          <xdr:col>21</xdr:col>
          <xdr:colOff>330200</xdr:colOff>
          <xdr:row>54</xdr:row>
          <xdr:rowOff>25400</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300-00005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53</xdr:row>
          <xdr:rowOff>139700</xdr:rowOff>
        </xdr:from>
        <xdr:to>
          <xdr:col>21</xdr:col>
          <xdr:colOff>330200</xdr:colOff>
          <xdr:row>55</xdr:row>
          <xdr:rowOff>25400</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300-00005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54</xdr:row>
          <xdr:rowOff>139700</xdr:rowOff>
        </xdr:from>
        <xdr:to>
          <xdr:col>21</xdr:col>
          <xdr:colOff>330200</xdr:colOff>
          <xdr:row>56</xdr:row>
          <xdr:rowOff>25400</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300-00005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55</xdr:row>
          <xdr:rowOff>139700</xdr:rowOff>
        </xdr:from>
        <xdr:to>
          <xdr:col>21</xdr:col>
          <xdr:colOff>330200</xdr:colOff>
          <xdr:row>57</xdr:row>
          <xdr:rowOff>25400</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300-00005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56</xdr:row>
          <xdr:rowOff>139700</xdr:rowOff>
        </xdr:from>
        <xdr:to>
          <xdr:col>21</xdr:col>
          <xdr:colOff>330200</xdr:colOff>
          <xdr:row>58</xdr:row>
          <xdr:rowOff>25400</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300-00005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57</xdr:row>
          <xdr:rowOff>139700</xdr:rowOff>
        </xdr:from>
        <xdr:to>
          <xdr:col>21</xdr:col>
          <xdr:colOff>330200</xdr:colOff>
          <xdr:row>59</xdr:row>
          <xdr:rowOff>25400</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300-00005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58</xdr:row>
          <xdr:rowOff>139700</xdr:rowOff>
        </xdr:from>
        <xdr:to>
          <xdr:col>21</xdr:col>
          <xdr:colOff>330200</xdr:colOff>
          <xdr:row>60</xdr:row>
          <xdr:rowOff>25400</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300-00005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59</xdr:row>
          <xdr:rowOff>139700</xdr:rowOff>
        </xdr:from>
        <xdr:to>
          <xdr:col>21</xdr:col>
          <xdr:colOff>330200</xdr:colOff>
          <xdr:row>61</xdr:row>
          <xdr:rowOff>25400</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300-00005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60</xdr:row>
          <xdr:rowOff>139700</xdr:rowOff>
        </xdr:from>
        <xdr:to>
          <xdr:col>21</xdr:col>
          <xdr:colOff>330200</xdr:colOff>
          <xdr:row>62</xdr:row>
          <xdr:rowOff>25400</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300-00005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61</xdr:row>
          <xdr:rowOff>139700</xdr:rowOff>
        </xdr:from>
        <xdr:to>
          <xdr:col>21</xdr:col>
          <xdr:colOff>330200</xdr:colOff>
          <xdr:row>63</xdr:row>
          <xdr:rowOff>25400</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300-00006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62</xdr:row>
          <xdr:rowOff>139700</xdr:rowOff>
        </xdr:from>
        <xdr:to>
          <xdr:col>21</xdr:col>
          <xdr:colOff>330200</xdr:colOff>
          <xdr:row>64</xdr:row>
          <xdr:rowOff>25400</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300-00006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63</xdr:row>
          <xdr:rowOff>139700</xdr:rowOff>
        </xdr:from>
        <xdr:to>
          <xdr:col>21</xdr:col>
          <xdr:colOff>330200</xdr:colOff>
          <xdr:row>65</xdr:row>
          <xdr:rowOff>25400</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300-00006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64</xdr:row>
          <xdr:rowOff>139700</xdr:rowOff>
        </xdr:from>
        <xdr:to>
          <xdr:col>21</xdr:col>
          <xdr:colOff>330200</xdr:colOff>
          <xdr:row>66</xdr:row>
          <xdr:rowOff>25400</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300-00006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65</xdr:row>
          <xdr:rowOff>139700</xdr:rowOff>
        </xdr:from>
        <xdr:to>
          <xdr:col>21</xdr:col>
          <xdr:colOff>330200</xdr:colOff>
          <xdr:row>67</xdr:row>
          <xdr:rowOff>25400</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300-00006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66</xdr:row>
          <xdr:rowOff>139700</xdr:rowOff>
        </xdr:from>
        <xdr:to>
          <xdr:col>21</xdr:col>
          <xdr:colOff>330200</xdr:colOff>
          <xdr:row>68</xdr:row>
          <xdr:rowOff>25400</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300-00006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67</xdr:row>
          <xdr:rowOff>139700</xdr:rowOff>
        </xdr:from>
        <xdr:to>
          <xdr:col>21</xdr:col>
          <xdr:colOff>330200</xdr:colOff>
          <xdr:row>69</xdr:row>
          <xdr:rowOff>25400</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300-00006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68</xdr:row>
          <xdr:rowOff>139700</xdr:rowOff>
        </xdr:from>
        <xdr:to>
          <xdr:col>21</xdr:col>
          <xdr:colOff>330200</xdr:colOff>
          <xdr:row>70</xdr:row>
          <xdr:rowOff>25400</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300-00006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69</xdr:row>
          <xdr:rowOff>139700</xdr:rowOff>
        </xdr:from>
        <xdr:to>
          <xdr:col>21</xdr:col>
          <xdr:colOff>330200</xdr:colOff>
          <xdr:row>71</xdr:row>
          <xdr:rowOff>25400</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300-00006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70</xdr:row>
          <xdr:rowOff>139700</xdr:rowOff>
        </xdr:from>
        <xdr:to>
          <xdr:col>21</xdr:col>
          <xdr:colOff>330200</xdr:colOff>
          <xdr:row>72</xdr:row>
          <xdr:rowOff>25400</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300-00006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71</xdr:row>
          <xdr:rowOff>139700</xdr:rowOff>
        </xdr:from>
        <xdr:to>
          <xdr:col>21</xdr:col>
          <xdr:colOff>330200</xdr:colOff>
          <xdr:row>73</xdr:row>
          <xdr:rowOff>25400</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300-00006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72</xdr:row>
          <xdr:rowOff>139700</xdr:rowOff>
        </xdr:from>
        <xdr:to>
          <xdr:col>21</xdr:col>
          <xdr:colOff>330200</xdr:colOff>
          <xdr:row>74</xdr:row>
          <xdr:rowOff>25400</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300-00006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73</xdr:row>
          <xdr:rowOff>139700</xdr:rowOff>
        </xdr:from>
        <xdr:to>
          <xdr:col>21</xdr:col>
          <xdr:colOff>330200</xdr:colOff>
          <xdr:row>75</xdr:row>
          <xdr:rowOff>25400</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300-00006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74</xdr:row>
          <xdr:rowOff>139700</xdr:rowOff>
        </xdr:from>
        <xdr:to>
          <xdr:col>21</xdr:col>
          <xdr:colOff>330200</xdr:colOff>
          <xdr:row>76</xdr:row>
          <xdr:rowOff>25400</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300-00006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75</xdr:row>
          <xdr:rowOff>139700</xdr:rowOff>
        </xdr:from>
        <xdr:to>
          <xdr:col>21</xdr:col>
          <xdr:colOff>330200</xdr:colOff>
          <xdr:row>77</xdr:row>
          <xdr:rowOff>25400</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300-00006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76</xdr:row>
          <xdr:rowOff>139700</xdr:rowOff>
        </xdr:from>
        <xdr:to>
          <xdr:col>21</xdr:col>
          <xdr:colOff>330200</xdr:colOff>
          <xdr:row>78</xdr:row>
          <xdr:rowOff>25400</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300-00006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77</xdr:row>
          <xdr:rowOff>139700</xdr:rowOff>
        </xdr:from>
        <xdr:to>
          <xdr:col>21</xdr:col>
          <xdr:colOff>330200</xdr:colOff>
          <xdr:row>79</xdr:row>
          <xdr:rowOff>25400</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300-00007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78</xdr:row>
          <xdr:rowOff>139700</xdr:rowOff>
        </xdr:from>
        <xdr:to>
          <xdr:col>21</xdr:col>
          <xdr:colOff>330200</xdr:colOff>
          <xdr:row>80</xdr:row>
          <xdr:rowOff>25400</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300-00007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79</xdr:row>
          <xdr:rowOff>139700</xdr:rowOff>
        </xdr:from>
        <xdr:to>
          <xdr:col>21</xdr:col>
          <xdr:colOff>330200</xdr:colOff>
          <xdr:row>81</xdr:row>
          <xdr:rowOff>25400</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300-00007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80</xdr:row>
          <xdr:rowOff>139700</xdr:rowOff>
        </xdr:from>
        <xdr:to>
          <xdr:col>21</xdr:col>
          <xdr:colOff>330200</xdr:colOff>
          <xdr:row>82</xdr:row>
          <xdr:rowOff>25400</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300-00007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81</xdr:row>
          <xdr:rowOff>139700</xdr:rowOff>
        </xdr:from>
        <xdr:to>
          <xdr:col>21</xdr:col>
          <xdr:colOff>330200</xdr:colOff>
          <xdr:row>83</xdr:row>
          <xdr:rowOff>25400</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300-00007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82</xdr:row>
          <xdr:rowOff>139700</xdr:rowOff>
        </xdr:from>
        <xdr:to>
          <xdr:col>21</xdr:col>
          <xdr:colOff>330200</xdr:colOff>
          <xdr:row>84</xdr:row>
          <xdr:rowOff>25400</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300-00007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83</xdr:row>
          <xdr:rowOff>139700</xdr:rowOff>
        </xdr:from>
        <xdr:to>
          <xdr:col>21</xdr:col>
          <xdr:colOff>330200</xdr:colOff>
          <xdr:row>85</xdr:row>
          <xdr:rowOff>25400</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300-00007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84</xdr:row>
          <xdr:rowOff>139700</xdr:rowOff>
        </xdr:from>
        <xdr:to>
          <xdr:col>21</xdr:col>
          <xdr:colOff>330200</xdr:colOff>
          <xdr:row>86</xdr:row>
          <xdr:rowOff>25400</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300-00007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85</xdr:row>
          <xdr:rowOff>139700</xdr:rowOff>
        </xdr:from>
        <xdr:to>
          <xdr:col>21</xdr:col>
          <xdr:colOff>330200</xdr:colOff>
          <xdr:row>87</xdr:row>
          <xdr:rowOff>25400</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300-00007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86</xdr:row>
          <xdr:rowOff>139700</xdr:rowOff>
        </xdr:from>
        <xdr:to>
          <xdr:col>21</xdr:col>
          <xdr:colOff>330200</xdr:colOff>
          <xdr:row>88</xdr:row>
          <xdr:rowOff>25400</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300-00007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87</xdr:row>
          <xdr:rowOff>139700</xdr:rowOff>
        </xdr:from>
        <xdr:to>
          <xdr:col>21</xdr:col>
          <xdr:colOff>330200</xdr:colOff>
          <xdr:row>89</xdr:row>
          <xdr:rowOff>25400</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300-00007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88</xdr:row>
          <xdr:rowOff>139700</xdr:rowOff>
        </xdr:from>
        <xdr:to>
          <xdr:col>21</xdr:col>
          <xdr:colOff>330200</xdr:colOff>
          <xdr:row>90</xdr:row>
          <xdr:rowOff>25400</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300-00007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89</xdr:row>
          <xdr:rowOff>139700</xdr:rowOff>
        </xdr:from>
        <xdr:to>
          <xdr:col>21</xdr:col>
          <xdr:colOff>330200</xdr:colOff>
          <xdr:row>91</xdr:row>
          <xdr:rowOff>25400</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300-00007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90</xdr:row>
          <xdr:rowOff>139700</xdr:rowOff>
        </xdr:from>
        <xdr:to>
          <xdr:col>21</xdr:col>
          <xdr:colOff>330200</xdr:colOff>
          <xdr:row>92</xdr:row>
          <xdr:rowOff>25400</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300-00007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91</xdr:row>
          <xdr:rowOff>139700</xdr:rowOff>
        </xdr:from>
        <xdr:to>
          <xdr:col>21</xdr:col>
          <xdr:colOff>330200</xdr:colOff>
          <xdr:row>93</xdr:row>
          <xdr:rowOff>25400</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300-00007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92</xdr:row>
          <xdr:rowOff>139700</xdr:rowOff>
        </xdr:from>
        <xdr:to>
          <xdr:col>21</xdr:col>
          <xdr:colOff>330200</xdr:colOff>
          <xdr:row>94</xdr:row>
          <xdr:rowOff>25400</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300-00007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93</xdr:row>
          <xdr:rowOff>139700</xdr:rowOff>
        </xdr:from>
        <xdr:to>
          <xdr:col>21</xdr:col>
          <xdr:colOff>330200</xdr:colOff>
          <xdr:row>95</xdr:row>
          <xdr:rowOff>25400</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300-00008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94</xdr:row>
          <xdr:rowOff>139700</xdr:rowOff>
        </xdr:from>
        <xdr:to>
          <xdr:col>21</xdr:col>
          <xdr:colOff>330200</xdr:colOff>
          <xdr:row>96</xdr:row>
          <xdr:rowOff>25400</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300-00008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95</xdr:row>
          <xdr:rowOff>139700</xdr:rowOff>
        </xdr:from>
        <xdr:to>
          <xdr:col>21</xdr:col>
          <xdr:colOff>330200</xdr:colOff>
          <xdr:row>97</xdr:row>
          <xdr:rowOff>25400</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300-00008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96</xdr:row>
          <xdr:rowOff>139700</xdr:rowOff>
        </xdr:from>
        <xdr:to>
          <xdr:col>21</xdr:col>
          <xdr:colOff>330200</xdr:colOff>
          <xdr:row>98</xdr:row>
          <xdr:rowOff>25400</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300-00008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97</xdr:row>
          <xdr:rowOff>139700</xdr:rowOff>
        </xdr:from>
        <xdr:to>
          <xdr:col>21</xdr:col>
          <xdr:colOff>330200</xdr:colOff>
          <xdr:row>99</xdr:row>
          <xdr:rowOff>25400</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300-00008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98</xdr:row>
          <xdr:rowOff>139700</xdr:rowOff>
        </xdr:from>
        <xdr:to>
          <xdr:col>21</xdr:col>
          <xdr:colOff>330200</xdr:colOff>
          <xdr:row>100</xdr:row>
          <xdr:rowOff>25400</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300-00008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99</xdr:row>
          <xdr:rowOff>139700</xdr:rowOff>
        </xdr:from>
        <xdr:to>
          <xdr:col>21</xdr:col>
          <xdr:colOff>330200</xdr:colOff>
          <xdr:row>101</xdr:row>
          <xdr:rowOff>25400</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300-00008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100</xdr:row>
          <xdr:rowOff>139700</xdr:rowOff>
        </xdr:from>
        <xdr:to>
          <xdr:col>21</xdr:col>
          <xdr:colOff>330200</xdr:colOff>
          <xdr:row>102</xdr:row>
          <xdr:rowOff>25400</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300-00008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101</xdr:row>
          <xdr:rowOff>139700</xdr:rowOff>
        </xdr:from>
        <xdr:to>
          <xdr:col>21</xdr:col>
          <xdr:colOff>330200</xdr:colOff>
          <xdr:row>103</xdr:row>
          <xdr:rowOff>25400</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300-00008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xdr:row>
          <xdr:rowOff>152400</xdr:rowOff>
        </xdr:from>
        <xdr:to>
          <xdr:col>22</xdr:col>
          <xdr:colOff>330200</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300-00008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xdr:row>
          <xdr:rowOff>139700</xdr:rowOff>
        </xdr:from>
        <xdr:to>
          <xdr:col>22</xdr:col>
          <xdr:colOff>330200</xdr:colOff>
          <xdr:row>5</xdr:row>
          <xdr:rowOff>25400</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300-00008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xdr:row>
          <xdr:rowOff>139700</xdr:rowOff>
        </xdr:from>
        <xdr:to>
          <xdr:col>22</xdr:col>
          <xdr:colOff>330200</xdr:colOff>
          <xdr:row>6</xdr:row>
          <xdr:rowOff>25400</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300-00008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139700</xdr:rowOff>
        </xdr:from>
        <xdr:to>
          <xdr:col>22</xdr:col>
          <xdr:colOff>330200</xdr:colOff>
          <xdr:row>7</xdr:row>
          <xdr:rowOff>25400</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300-00008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xdr:row>
          <xdr:rowOff>139700</xdr:rowOff>
        </xdr:from>
        <xdr:to>
          <xdr:col>22</xdr:col>
          <xdr:colOff>330200</xdr:colOff>
          <xdr:row>8</xdr:row>
          <xdr:rowOff>25400</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300-00008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xdr:row>
          <xdr:rowOff>139700</xdr:rowOff>
        </xdr:from>
        <xdr:to>
          <xdr:col>22</xdr:col>
          <xdr:colOff>330200</xdr:colOff>
          <xdr:row>9</xdr:row>
          <xdr:rowOff>25400</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300-00008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xdr:row>
          <xdr:rowOff>139700</xdr:rowOff>
        </xdr:from>
        <xdr:to>
          <xdr:col>22</xdr:col>
          <xdr:colOff>330200</xdr:colOff>
          <xdr:row>10</xdr:row>
          <xdr:rowOff>25400</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300-00008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xdr:row>
          <xdr:rowOff>139700</xdr:rowOff>
        </xdr:from>
        <xdr:to>
          <xdr:col>22</xdr:col>
          <xdr:colOff>330200</xdr:colOff>
          <xdr:row>11</xdr:row>
          <xdr:rowOff>25400</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300-00009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xdr:row>
          <xdr:rowOff>139700</xdr:rowOff>
        </xdr:from>
        <xdr:to>
          <xdr:col>22</xdr:col>
          <xdr:colOff>330200</xdr:colOff>
          <xdr:row>12</xdr:row>
          <xdr:rowOff>25400</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300-00009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11</xdr:row>
          <xdr:rowOff>139700</xdr:rowOff>
        </xdr:from>
        <xdr:to>
          <xdr:col>22</xdr:col>
          <xdr:colOff>330200</xdr:colOff>
          <xdr:row>13</xdr:row>
          <xdr:rowOff>25400</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300-00009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12</xdr:row>
          <xdr:rowOff>139700</xdr:rowOff>
        </xdr:from>
        <xdr:to>
          <xdr:col>22</xdr:col>
          <xdr:colOff>330200</xdr:colOff>
          <xdr:row>14</xdr:row>
          <xdr:rowOff>25400</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300-00009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13</xdr:row>
          <xdr:rowOff>139700</xdr:rowOff>
        </xdr:from>
        <xdr:to>
          <xdr:col>22</xdr:col>
          <xdr:colOff>330200</xdr:colOff>
          <xdr:row>15</xdr:row>
          <xdr:rowOff>25400</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300-00009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14</xdr:row>
          <xdr:rowOff>139700</xdr:rowOff>
        </xdr:from>
        <xdr:to>
          <xdr:col>22</xdr:col>
          <xdr:colOff>330200</xdr:colOff>
          <xdr:row>16</xdr:row>
          <xdr:rowOff>25400</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300-00009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15</xdr:row>
          <xdr:rowOff>139700</xdr:rowOff>
        </xdr:from>
        <xdr:to>
          <xdr:col>22</xdr:col>
          <xdr:colOff>330200</xdr:colOff>
          <xdr:row>17</xdr:row>
          <xdr:rowOff>25400</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300-00009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16</xdr:row>
          <xdr:rowOff>139700</xdr:rowOff>
        </xdr:from>
        <xdr:to>
          <xdr:col>22</xdr:col>
          <xdr:colOff>330200</xdr:colOff>
          <xdr:row>18</xdr:row>
          <xdr:rowOff>25400</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300-00009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17</xdr:row>
          <xdr:rowOff>139700</xdr:rowOff>
        </xdr:from>
        <xdr:to>
          <xdr:col>22</xdr:col>
          <xdr:colOff>330200</xdr:colOff>
          <xdr:row>19</xdr:row>
          <xdr:rowOff>25400</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300-00009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18</xdr:row>
          <xdr:rowOff>139700</xdr:rowOff>
        </xdr:from>
        <xdr:to>
          <xdr:col>22</xdr:col>
          <xdr:colOff>330200</xdr:colOff>
          <xdr:row>20</xdr:row>
          <xdr:rowOff>25400</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300-00009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19</xdr:row>
          <xdr:rowOff>139700</xdr:rowOff>
        </xdr:from>
        <xdr:to>
          <xdr:col>22</xdr:col>
          <xdr:colOff>330200</xdr:colOff>
          <xdr:row>21</xdr:row>
          <xdr:rowOff>25400</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300-00009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20</xdr:row>
          <xdr:rowOff>139700</xdr:rowOff>
        </xdr:from>
        <xdr:to>
          <xdr:col>22</xdr:col>
          <xdr:colOff>330200</xdr:colOff>
          <xdr:row>22</xdr:row>
          <xdr:rowOff>25400</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300-00009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21</xdr:row>
          <xdr:rowOff>139700</xdr:rowOff>
        </xdr:from>
        <xdr:to>
          <xdr:col>22</xdr:col>
          <xdr:colOff>330200</xdr:colOff>
          <xdr:row>23</xdr:row>
          <xdr:rowOff>25400</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300-00009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22</xdr:row>
          <xdr:rowOff>139700</xdr:rowOff>
        </xdr:from>
        <xdr:to>
          <xdr:col>22</xdr:col>
          <xdr:colOff>330200</xdr:colOff>
          <xdr:row>24</xdr:row>
          <xdr:rowOff>25400</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300-00009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23</xdr:row>
          <xdr:rowOff>139700</xdr:rowOff>
        </xdr:from>
        <xdr:to>
          <xdr:col>22</xdr:col>
          <xdr:colOff>330200</xdr:colOff>
          <xdr:row>25</xdr:row>
          <xdr:rowOff>25400</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300-00009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24</xdr:row>
          <xdr:rowOff>139700</xdr:rowOff>
        </xdr:from>
        <xdr:to>
          <xdr:col>22</xdr:col>
          <xdr:colOff>330200</xdr:colOff>
          <xdr:row>26</xdr:row>
          <xdr:rowOff>25400</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300-00009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25</xdr:row>
          <xdr:rowOff>139700</xdr:rowOff>
        </xdr:from>
        <xdr:to>
          <xdr:col>22</xdr:col>
          <xdr:colOff>330200</xdr:colOff>
          <xdr:row>27</xdr:row>
          <xdr:rowOff>25400</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300-0000A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26</xdr:row>
          <xdr:rowOff>139700</xdr:rowOff>
        </xdr:from>
        <xdr:to>
          <xdr:col>22</xdr:col>
          <xdr:colOff>330200</xdr:colOff>
          <xdr:row>28</xdr:row>
          <xdr:rowOff>25400</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300-0000A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27</xdr:row>
          <xdr:rowOff>139700</xdr:rowOff>
        </xdr:from>
        <xdr:to>
          <xdr:col>22</xdr:col>
          <xdr:colOff>330200</xdr:colOff>
          <xdr:row>29</xdr:row>
          <xdr:rowOff>25400</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300-0000A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28</xdr:row>
          <xdr:rowOff>139700</xdr:rowOff>
        </xdr:from>
        <xdr:to>
          <xdr:col>22</xdr:col>
          <xdr:colOff>330200</xdr:colOff>
          <xdr:row>30</xdr:row>
          <xdr:rowOff>25400</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300-0000A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29</xdr:row>
          <xdr:rowOff>139700</xdr:rowOff>
        </xdr:from>
        <xdr:to>
          <xdr:col>22</xdr:col>
          <xdr:colOff>330200</xdr:colOff>
          <xdr:row>31</xdr:row>
          <xdr:rowOff>25400</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300-0000A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30</xdr:row>
          <xdr:rowOff>139700</xdr:rowOff>
        </xdr:from>
        <xdr:to>
          <xdr:col>22</xdr:col>
          <xdr:colOff>330200</xdr:colOff>
          <xdr:row>32</xdr:row>
          <xdr:rowOff>25400</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300-0000A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31</xdr:row>
          <xdr:rowOff>139700</xdr:rowOff>
        </xdr:from>
        <xdr:to>
          <xdr:col>22</xdr:col>
          <xdr:colOff>330200</xdr:colOff>
          <xdr:row>33</xdr:row>
          <xdr:rowOff>25400</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300-0000A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32</xdr:row>
          <xdr:rowOff>139700</xdr:rowOff>
        </xdr:from>
        <xdr:to>
          <xdr:col>22</xdr:col>
          <xdr:colOff>330200</xdr:colOff>
          <xdr:row>34</xdr:row>
          <xdr:rowOff>25400</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300-0000A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33</xdr:row>
          <xdr:rowOff>139700</xdr:rowOff>
        </xdr:from>
        <xdr:to>
          <xdr:col>22</xdr:col>
          <xdr:colOff>330200</xdr:colOff>
          <xdr:row>35</xdr:row>
          <xdr:rowOff>25400</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300-0000A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34</xdr:row>
          <xdr:rowOff>139700</xdr:rowOff>
        </xdr:from>
        <xdr:to>
          <xdr:col>22</xdr:col>
          <xdr:colOff>330200</xdr:colOff>
          <xdr:row>36</xdr:row>
          <xdr:rowOff>25400</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300-0000A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35</xdr:row>
          <xdr:rowOff>139700</xdr:rowOff>
        </xdr:from>
        <xdr:to>
          <xdr:col>22</xdr:col>
          <xdr:colOff>330200</xdr:colOff>
          <xdr:row>37</xdr:row>
          <xdr:rowOff>25400</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300-0000A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36</xdr:row>
          <xdr:rowOff>139700</xdr:rowOff>
        </xdr:from>
        <xdr:to>
          <xdr:col>22</xdr:col>
          <xdr:colOff>330200</xdr:colOff>
          <xdr:row>38</xdr:row>
          <xdr:rowOff>25400</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300-0000A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139700</xdr:rowOff>
        </xdr:from>
        <xdr:to>
          <xdr:col>22</xdr:col>
          <xdr:colOff>330200</xdr:colOff>
          <xdr:row>39</xdr:row>
          <xdr:rowOff>25400</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300-0000A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38</xdr:row>
          <xdr:rowOff>139700</xdr:rowOff>
        </xdr:from>
        <xdr:to>
          <xdr:col>22</xdr:col>
          <xdr:colOff>330200</xdr:colOff>
          <xdr:row>40</xdr:row>
          <xdr:rowOff>25400</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300-0000A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39</xdr:row>
          <xdr:rowOff>139700</xdr:rowOff>
        </xdr:from>
        <xdr:to>
          <xdr:col>22</xdr:col>
          <xdr:colOff>330200</xdr:colOff>
          <xdr:row>41</xdr:row>
          <xdr:rowOff>25400</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300-0000A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40</xdr:row>
          <xdr:rowOff>139700</xdr:rowOff>
        </xdr:from>
        <xdr:to>
          <xdr:col>22</xdr:col>
          <xdr:colOff>330200</xdr:colOff>
          <xdr:row>42</xdr:row>
          <xdr:rowOff>25400</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300-0000A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41</xdr:row>
          <xdr:rowOff>139700</xdr:rowOff>
        </xdr:from>
        <xdr:to>
          <xdr:col>22</xdr:col>
          <xdr:colOff>330200</xdr:colOff>
          <xdr:row>43</xdr:row>
          <xdr:rowOff>25400</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300-0000B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42</xdr:row>
          <xdr:rowOff>139700</xdr:rowOff>
        </xdr:from>
        <xdr:to>
          <xdr:col>22</xdr:col>
          <xdr:colOff>330200</xdr:colOff>
          <xdr:row>44</xdr:row>
          <xdr:rowOff>25400</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300-0000B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43</xdr:row>
          <xdr:rowOff>139700</xdr:rowOff>
        </xdr:from>
        <xdr:to>
          <xdr:col>22</xdr:col>
          <xdr:colOff>330200</xdr:colOff>
          <xdr:row>45</xdr:row>
          <xdr:rowOff>25400</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300-0000B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44</xdr:row>
          <xdr:rowOff>139700</xdr:rowOff>
        </xdr:from>
        <xdr:to>
          <xdr:col>22</xdr:col>
          <xdr:colOff>330200</xdr:colOff>
          <xdr:row>46</xdr:row>
          <xdr:rowOff>25400</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300-0000B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45</xdr:row>
          <xdr:rowOff>139700</xdr:rowOff>
        </xdr:from>
        <xdr:to>
          <xdr:col>22</xdr:col>
          <xdr:colOff>330200</xdr:colOff>
          <xdr:row>47</xdr:row>
          <xdr:rowOff>25400</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300-0000B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46</xdr:row>
          <xdr:rowOff>139700</xdr:rowOff>
        </xdr:from>
        <xdr:to>
          <xdr:col>22</xdr:col>
          <xdr:colOff>330200</xdr:colOff>
          <xdr:row>48</xdr:row>
          <xdr:rowOff>25400</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300-0000B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47</xdr:row>
          <xdr:rowOff>139700</xdr:rowOff>
        </xdr:from>
        <xdr:to>
          <xdr:col>22</xdr:col>
          <xdr:colOff>330200</xdr:colOff>
          <xdr:row>49</xdr:row>
          <xdr:rowOff>25400</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300-0000B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48</xdr:row>
          <xdr:rowOff>139700</xdr:rowOff>
        </xdr:from>
        <xdr:to>
          <xdr:col>22</xdr:col>
          <xdr:colOff>330200</xdr:colOff>
          <xdr:row>50</xdr:row>
          <xdr:rowOff>25400</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300-0000B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49</xdr:row>
          <xdr:rowOff>139700</xdr:rowOff>
        </xdr:from>
        <xdr:to>
          <xdr:col>22</xdr:col>
          <xdr:colOff>330200</xdr:colOff>
          <xdr:row>51</xdr:row>
          <xdr:rowOff>25400</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300-0000B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50</xdr:row>
          <xdr:rowOff>139700</xdr:rowOff>
        </xdr:from>
        <xdr:to>
          <xdr:col>22</xdr:col>
          <xdr:colOff>330200</xdr:colOff>
          <xdr:row>52</xdr:row>
          <xdr:rowOff>25400</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300-0000B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51</xdr:row>
          <xdr:rowOff>139700</xdr:rowOff>
        </xdr:from>
        <xdr:to>
          <xdr:col>22</xdr:col>
          <xdr:colOff>330200</xdr:colOff>
          <xdr:row>53</xdr:row>
          <xdr:rowOff>25400</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300-0000B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52</xdr:row>
          <xdr:rowOff>139700</xdr:rowOff>
        </xdr:from>
        <xdr:to>
          <xdr:col>22</xdr:col>
          <xdr:colOff>330200</xdr:colOff>
          <xdr:row>54</xdr:row>
          <xdr:rowOff>25400</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300-0000B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53</xdr:row>
          <xdr:rowOff>139700</xdr:rowOff>
        </xdr:from>
        <xdr:to>
          <xdr:col>22</xdr:col>
          <xdr:colOff>330200</xdr:colOff>
          <xdr:row>55</xdr:row>
          <xdr:rowOff>25400</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300-0000B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54</xdr:row>
          <xdr:rowOff>139700</xdr:rowOff>
        </xdr:from>
        <xdr:to>
          <xdr:col>22</xdr:col>
          <xdr:colOff>330200</xdr:colOff>
          <xdr:row>56</xdr:row>
          <xdr:rowOff>25400</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300-0000B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55</xdr:row>
          <xdr:rowOff>139700</xdr:rowOff>
        </xdr:from>
        <xdr:to>
          <xdr:col>22</xdr:col>
          <xdr:colOff>330200</xdr:colOff>
          <xdr:row>57</xdr:row>
          <xdr:rowOff>25400</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300-0000B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56</xdr:row>
          <xdr:rowOff>139700</xdr:rowOff>
        </xdr:from>
        <xdr:to>
          <xdr:col>22</xdr:col>
          <xdr:colOff>330200</xdr:colOff>
          <xdr:row>58</xdr:row>
          <xdr:rowOff>25400</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300-0000B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57</xdr:row>
          <xdr:rowOff>139700</xdr:rowOff>
        </xdr:from>
        <xdr:to>
          <xdr:col>22</xdr:col>
          <xdr:colOff>330200</xdr:colOff>
          <xdr:row>59</xdr:row>
          <xdr:rowOff>25400</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300-0000C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58</xdr:row>
          <xdr:rowOff>139700</xdr:rowOff>
        </xdr:from>
        <xdr:to>
          <xdr:col>22</xdr:col>
          <xdr:colOff>330200</xdr:colOff>
          <xdr:row>60</xdr:row>
          <xdr:rowOff>25400</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300-0000C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59</xdr:row>
          <xdr:rowOff>139700</xdr:rowOff>
        </xdr:from>
        <xdr:to>
          <xdr:col>22</xdr:col>
          <xdr:colOff>330200</xdr:colOff>
          <xdr:row>61</xdr:row>
          <xdr:rowOff>25400</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300-0000C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60</xdr:row>
          <xdr:rowOff>139700</xdr:rowOff>
        </xdr:from>
        <xdr:to>
          <xdr:col>22</xdr:col>
          <xdr:colOff>330200</xdr:colOff>
          <xdr:row>62</xdr:row>
          <xdr:rowOff>25400</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300-0000C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61</xdr:row>
          <xdr:rowOff>139700</xdr:rowOff>
        </xdr:from>
        <xdr:to>
          <xdr:col>22</xdr:col>
          <xdr:colOff>330200</xdr:colOff>
          <xdr:row>63</xdr:row>
          <xdr:rowOff>25400</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300-0000C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62</xdr:row>
          <xdr:rowOff>139700</xdr:rowOff>
        </xdr:from>
        <xdr:to>
          <xdr:col>22</xdr:col>
          <xdr:colOff>330200</xdr:colOff>
          <xdr:row>64</xdr:row>
          <xdr:rowOff>25400</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300-0000C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63</xdr:row>
          <xdr:rowOff>139700</xdr:rowOff>
        </xdr:from>
        <xdr:to>
          <xdr:col>22</xdr:col>
          <xdr:colOff>330200</xdr:colOff>
          <xdr:row>65</xdr:row>
          <xdr:rowOff>25400</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300-0000C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64</xdr:row>
          <xdr:rowOff>139700</xdr:rowOff>
        </xdr:from>
        <xdr:to>
          <xdr:col>22</xdr:col>
          <xdr:colOff>330200</xdr:colOff>
          <xdr:row>66</xdr:row>
          <xdr:rowOff>25400</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300-0000C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65</xdr:row>
          <xdr:rowOff>139700</xdr:rowOff>
        </xdr:from>
        <xdr:to>
          <xdr:col>22</xdr:col>
          <xdr:colOff>330200</xdr:colOff>
          <xdr:row>67</xdr:row>
          <xdr:rowOff>25400</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300-0000C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66</xdr:row>
          <xdr:rowOff>139700</xdr:rowOff>
        </xdr:from>
        <xdr:to>
          <xdr:col>22</xdr:col>
          <xdr:colOff>330200</xdr:colOff>
          <xdr:row>68</xdr:row>
          <xdr:rowOff>25400</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300-0000C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67</xdr:row>
          <xdr:rowOff>139700</xdr:rowOff>
        </xdr:from>
        <xdr:to>
          <xdr:col>22</xdr:col>
          <xdr:colOff>330200</xdr:colOff>
          <xdr:row>69</xdr:row>
          <xdr:rowOff>25400</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300-0000C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68</xdr:row>
          <xdr:rowOff>139700</xdr:rowOff>
        </xdr:from>
        <xdr:to>
          <xdr:col>22</xdr:col>
          <xdr:colOff>330200</xdr:colOff>
          <xdr:row>70</xdr:row>
          <xdr:rowOff>25400</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300-0000C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69</xdr:row>
          <xdr:rowOff>139700</xdr:rowOff>
        </xdr:from>
        <xdr:to>
          <xdr:col>22</xdr:col>
          <xdr:colOff>330200</xdr:colOff>
          <xdr:row>71</xdr:row>
          <xdr:rowOff>25400</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300-0000C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70</xdr:row>
          <xdr:rowOff>139700</xdr:rowOff>
        </xdr:from>
        <xdr:to>
          <xdr:col>22</xdr:col>
          <xdr:colOff>330200</xdr:colOff>
          <xdr:row>72</xdr:row>
          <xdr:rowOff>25400</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300-0000C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71</xdr:row>
          <xdr:rowOff>139700</xdr:rowOff>
        </xdr:from>
        <xdr:to>
          <xdr:col>22</xdr:col>
          <xdr:colOff>330200</xdr:colOff>
          <xdr:row>73</xdr:row>
          <xdr:rowOff>25400</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300-0000C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72</xdr:row>
          <xdr:rowOff>139700</xdr:rowOff>
        </xdr:from>
        <xdr:to>
          <xdr:col>22</xdr:col>
          <xdr:colOff>330200</xdr:colOff>
          <xdr:row>74</xdr:row>
          <xdr:rowOff>25400</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300-0000C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73</xdr:row>
          <xdr:rowOff>139700</xdr:rowOff>
        </xdr:from>
        <xdr:to>
          <xdr:col>22</xdr:col>
          <xdr:colOff>330200</xdr:colOff>
          <xdr:row>75</xdr:row>
          <xdr:rowOff>25400</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300-0000D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74</xdr:row>
          <xdr:rowOff>139700</xdr:rowOff>
        </xdr:from>
        <xdr:to>
          <xdr:col>22</xdr:col>
          <xdr:colOff>330200</xdr:colOff>
          <xdr:row>76</xdr:row>
          <xdr:rowOff>25400</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300-0000D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75</xdr:row>
          <xdr:rowOff>139700</xdr:rowOff>
        </xdr:from>
        <xdr:to>
          <xdr:col>22</xdr:col>
          <xdr:colOff>330200</xdr:colOff>
          <xdr:row>77</xdr:row>
          <xdr:rowOff>25400</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300-0000D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76</xdr:row>
          <xdr:rowOff>139700</xdr:rowOff>
        </xdr:from>
        <xdr:to>
          <xdr:col>22</xdr:col>
          <xdr:colOff>330200</xdr:colOff>
          <xdr:row>78</xdr:row>
          <xdr:rowOff>25400</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300-0000D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77</xdr:row>
          <xdr:rowOff>139700</xdr:rowOff>
        </xdr:from>
        <xdr:to>
          <xdr:col>22</xdr:col>
          <xdr:colOff>330200</xdr:colOff>
          <xdr:row>79</xdr:row>
          <xdr:rowOff>25400</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300-0000D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78</xdr:row>
          <xdr:rowOff>139700</xdr:rowOff>
        </xdr:from>
        <xdr:to>
          <xdr:col>22</xdr:col>
          <xdr:colOff>330200</xdr:colOff>
          <xdr:row>80</xdr:row>
          <xdr:rowOff>25400</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300-0000D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79</xdr:row>
          <xdr:rowOff>139700</xdr:rowOff>
        </xdr:from>
        <xdr:to>
          <xdr:col>22</xdr:col>
          <xdr:colOff>330200</xdr:colOff>
          <xdr:row>81</xdr:row>
          <xdr:rowOff>25400</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300-0000D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80</xdr:row>
          <xdr:rowOff>139700</xdr:rowOff>
        </xdr:from>
        <xdr:to>
          <xdr:col>22</xdr:col>
          <xdr:colOff>330200</xdr:colOff>
          <xdr:row>82</xdr:row>
          <xdr:rowOff>25400</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300-0000D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81</xdr:row>
          <xdr:rowOff>139700</xdr:rowOff>
        </xdr:from>
        <xdr:to>
          <xdr:col>22</xdr:col>
          <xdr:colOff>330200</xdr:colOff>
          <xdr:row>83</xdr:row>
          <xdr:rowOff>25400</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300-0000D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82</xdr:row>
          <xdr:rowOff>139700</xdr:rowOff>
        </xdr:from>
        <xdr:to>
          <xdr:col>22</xdr:col>
          <xdr:colOff>330200</xdr:colOff>
          <xdr:row>84</xdr:row>
          <xdr:rowOff>25400</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300-0000D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83</xdr:row>
          <xdr:rowOff>139700</xdr:rowOff>
        </xdr:from>
        <xdr:to>
          <xdr:col>22</xdr:col>
          <xdr:colOff>330200</xdr:colOff>
          <xdr:row>85</xdr:row>
          <xdr:rowOff>25400</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300-0000D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84</xdr:row>
          <xdr:rowOff>139700</xdr:rowOff>
        </xdr:from>
        <xdr:to>
          <xdr:col>22</xdr:col>
          <xdr:colOff>330200</xdr:colOff>
          <xdr:row>86</xdr:row>
          <xdr:rowOff>25400</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300-0000D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85</xdr:row>
          <xdr:rowOff>139700</xdr:rowOff>
        </xdr:from>
        <xdr:to>
          <xdr:col>22</xdr:col>
          <xdr:colOff>330200</xdr:colOff>
          <xdr:row>87</xdr:row>
          <xdr:rowOff>25400</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300-0000D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86</xdr:row>
          <xdr:rowOff>139700</xdr:rowOff>
        </xdr:from>
        <xdr:to>
          <xdr:col>22</xdr:col>
          <xdr:colOff>330200</xdr:colOff>
          <xdr:row>88</xdr:row>
          <xdr:rowOff>25400</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300-0000D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87</xdr:row>
          <xdr:rowOff>139700</xdr:rowOff>
        </xdr:from>
        <xdr:to>
          <xdr:col>22</xdr:col>
          <xdr:colOff>330200</xdr:colOff>
          <xdr:row>89</xdr:row>
          <xdr:rowOff>25400</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300-0000D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88</xdr:row>
          <xdr:rowOff>139700</xdr:rowOff>
        </xdr:from>
        <xdr:to>
          <xdr:col>22</xdr:col>
          <xdr:colOff>330200</xdr:colOff>
          <xdr:row>90</xdr:row>
          <xdr:rowOff>25400</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300-0000D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89</xdr:row>
          <xdr:rowOff>139700</xdr:rowOff>
        </xdr:from>
        <xdr:to>
          <xdr:col>22</xdr:col>
          <xdr:colOff>330200</xdr:colOff>
          <xdr:row>91</xdr:row>
          <xdr:rowOff>25400</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300-0000E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90</xdr:row>
          <xdr:rowOff>139700</xdr:rowOff>
        </xdr:from>
        <xdr:to>
          <xdr:col>22</xdr:col>
          <xdr:colOff>330200</xdr:colOff>
          <xdr:row>92</xdr:row>
          <xdr:rowOff>25400</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300-0000E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91</xdr:row>
          <xdr:rowOff>139700</xdr:rowOff>
        </xdr:from>
        <xdr:to>
          <xdr:col>22</xdr:col>
          <xdr:colOff>330200</xdr:colOff>
          <xdr:row>93</xdr:row>
          <xdr:rowOff>25400</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300-0000E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92</xdr:row>
          <xdr:rowOff>139700</xdr:rowOff>
        </xdr:from>
        <xdr:to>
          <xdr:col>22</xdr:col>
          <xdr:colOff>330200</xdr:colOff>
          <xdr:row>94</xdr:row>
          <xdr:rowOff>25400</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300-0000E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93</xdr:row>
          <xdr:rowOff>139700</xdr:rowOff>
        </xdr:from>
        <xdr:to>
          <xdr:col>22</xdr:col>
          <xdr:colOff>330200</xdr:colOff>
          <xdr:row>95</xdr:row>
          <xdr:rowOff>25400</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300-0000E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94</xdr:row>
          <xdr:rowOff>139700</xdr:rowOff>
        </xdr:from>
        <xdr:to>
          <xdr:col>22</xdr:col>
          <xdr:colOff>330200</xdr:colOff>
          <xdr:row>96</xdr:row>
          <xdr:rowOff>25400</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300-0000E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95</xdr:row>
          <xdr:rowOff>139700</xdr:rowOff>
        </xdr:from>
        <xdr:to>
          <xdr:col>22</xdr:col>
          <xdr:colOff>330200</xdr:colOff>
          <xdr:row>97</xdr:row>
          <xdr:rowOff>25400</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300-0000E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96</xdr:row>
          <xdr:rowOff>139700</xdr:rowOff>
        </xdr:from>
        <xdr:to>
          <xdr:col>22</xdr:col>
          <xdr:colOff>330200</xdr:colOff>
          <xdr:row>98</xdr:row>
          <xdr:rowOff>25400</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300-0000E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97</xdr:row>
          <xdr:rowOff>139700</xdr:rowOff>
        </xdr:from>
        <xdr:to>
          <xdr:col>22</xdr:col>
          <xdr:colOff>330200</xdr:colOff>
          <xdr:row>99</xdr:row>
          <xdr:rowOff>25400</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300-0000E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98</xdr:row>
          <xdr:rowOff>139700</xdr:rowOff>
        </xdr:from>
        <xdr:to>
          <xdr:col>22</xdr:col>
          <xdr:colOff>330200</xdr:colOff>
          <xdr:row>100</xdr:row>
          <xdr:rowOff>25400</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300-0000E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99</xdr:row>
          <xdr:rowOff>139700</xdr:rowOff>
        </xdr:from>
        <xdr:to>
          <xdr:col>22</xdr:col>
          <xdr:colOff>330200</xdr:colOff>
          <xdr:row>101</xdr:row>
          <xdr:rowOff>25400</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300-0000E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100</xdr:row>
          <xdr:rowOff>139700</xdr:rowOff>
        </xdr:from>
        <xdr:to>
          <xdr:col>22</xdr:col>
          <xdr:colOff>330200</xdr:colOff>
          <xdr:row>102</xdr:row>
          <xdr:rowOff>25400</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300-0000E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101</xdr:row>
          <xdr:rowOff>139700</xdr:rowOff>
        </xdr:from>
        <xdr:to>
          <xdr:col>22</xdr:col>
          <xdr:colOff>330200</xdr:colOff>
          <xdr:row>103</xdr:row>
          <xdr:rowOff>25400</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300-0000E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406400</xdr:colOff>
          <xdr:row>0</xdr:row>
          <xdr:rowOff>63500</xdr:rowOff>
        </xdr:from>
        <xdr:to>
          <xdr:col>10</xdr:col>
          <xdr:colOff>520700</xdr:colOff>
          <xdr:row>1</xdr:row>
          <xdr:rowOff>1701800</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3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xdr:row>
          <xdr:rowOff>152400</xdr:rowOff>
        </xdr:from>
        <xdr:to>
          <xdr:col>23</xdr:col>
          <xdr:colOff>330200</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300-0000F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xdr:row>
          <xdr:rowOff>139700</xdr:rowOff>
        </xdr:from>
        <xdr:to>
          <xdr:col>23</xdr:col>
          <xdr:colOff>330200</xdr:colOff>
          <xdr:row>5</xdr:row>
          <xdr:rowOff>25400</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300-0000F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xdr:row>
          <xdr:rowOff>139700</xdr:rowOff>
        </xdr:from>
        <xdr:to>
          <xdr:col>23</xdr:col>
          <xdr:colOff>330200</xdr:colOff>
          <xdr:row>6</xdr:row>
          <xdr:rowOff>25400</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300-0000F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xdr:row>
          <xdr:rowOff>139700</xdr:rowOff>
        </xdr:from>
        <xdr:to>
          <xdr:col>23</xdr:col>
          <xdr:colOff>330200</xdr:colOff>
          <xdr:row>7</xdr:row>
          <xdr:rowOff>25400</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300-0000F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xdr:row>
          <xdr:rowOff>139700</xdr:rowOff>
        </xdr:from>
        <xdr:to>
          <xdr:col>23</xdr:col>
          <xdr:colOff>330200</xdr:colOff>
          <xdr:row>8</xdr:row>
          <xdr:rowOff>25400</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300-0000F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xdr:row>
          <xdr:rowOff>139700</xdr:rowOff>
        </xdr:from>
        <xdr:to>
          <xdr:col>23</xdr:col>
          <xdr:colOff>330200</xdr:colOff>
          <xdr:row>9</xdr:row>
          <xdr:rowOff>25400</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300-0000F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xdr:row>
          <xdr:rowOff>139700</xdr:rowOff>
        </xdr:from>
        <xdr:to>
          <xdr:col>23</xdr:col>
          <xdr:colOff>330200</xdr:colOff>
          <xdr:row>10</xdr:row>
          <xdr:rowOff>25400</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300-0000F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xdr:row>
          <xdr:rowOff>139700</xdr:rowOff>
        </xdr:from>
        <xdr:to>
          <xdr:col>23</xdr:col>
          <xdr:colOff>330200</xdr:colOff>
          <xdr:row>11</xdr:row>
          <xdr:rowOff>25400</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300-0000F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xdr:row>
          <xdr:rowOff>139700</xdr:rowOff>
        </xdr:from>
        <xdr:to>
          <xdr:col>23</xdr:col>
          <xdr:colOff>330200</xdr:colOff>
          <xdr:row>12</xdr:row>
          <xdr:rowOff>25400</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300-0000F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11</xdr:row>
          <xdr:rowOff>139700</xdr:rowOff>
        </xdr:from>
        <xdr:to>
          <xdr:col>23</xdr:col>
          <xdr:colOff>330200</xdr:colOff>
          <xdr:row>13</xdr:row>
          <xdr:rowOff>25400</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300-0000F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12</xdr:row>
          <xdr:rowOff>139700</xdr:rowOff>
        </xdr:from>
        <xdr:to>
          <xdr:col>23</xdr:col>
          <xdr:colOff>330200</xdr:colOff>
          <xdr:row>14</xdr:row>
          <xdr:rowOff>25400</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300-0000F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13</xdr:row>
          <xdr:rowOff>139700</xdr:rowOff>
        </xdr:from>
        <xdr:to>
          <xdr:col>23</xdr:col>
          <xdr:colOff>330200</xdr:colOff>
          <xdr:row>15</xdr:row>
          <xdr:rowOff>25400</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300-0000F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14</xdr:row>
          <xdr:rowOff>139700</xdr:rowOff>
        </xdr:from>
        <xdr:to>
          <xdr:col>23</xdr:col>
          <xdr:colOff>330200</xdr:colOff>
          <xdr:row>16</xdr:row>
          <xdr:rowOff>25400</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300-0000F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15</xdr:row>
          <xdr:rowOff>139700</xdr:rowOff>
        </xdr:from>
        <xdr:to>
          <xdr:col>23</xdr:col>
          <xdr:colOff>330200</xdr:colOff>
          <xdr:row>17</xdr:row>
          <xdr:rowOff>25400</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300-0000F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16</xdr:row>
          <xdr:rowOff>139700</xdr:rowOff>
        </xdr:from>
        <xdr:to>
          <xdr:col>23</xdr:col>
          <xdr:colOff>330200</xdr:colOff>
          <xdr:row>18</xdr:row>
          <xdr:rowOff>25400</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300-0000F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17</xdr:row>
          <xdr:rowOff>139700</xdr:rowOff>
        </xdr:from>
        <xdr:to>
          <xdr:col>23</xdr:col>
          <xdr:colOff>330200</xdr:colOff>
          <xdr:row>19</xdr:row>
          <xdr:rowOff>25400</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300-0000F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18</xdr:row>
          <xdr:rowOff>139700</xdr:rowOff>
        </xdr:from>
        <xdr:to>
          <xdr:col>23</xdr:col>
          <xdr:colOff>330200</xdr:colOff>
          <xdr:row>20</xdr:row>
          <xdr:rowOff>25400</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300-00000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19</xdr:row>
          <xdr:rowOff>139700</xdr:rowOff>
        </xdr:from>
        <xdr:to>
          <xdr:col>23</xdr:col>
          <xdr:colOff>330200</xdr:colOff>
          <xdr:row>21</xdr:row>
          <xdr:rowOff>25400</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300-00000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20</xdr:row>
          <xdr:rowOff>139700</xdr:rowOff>
        </xdr:from>
        <xdr:to>
          <xdr:col>23</xdr:col>
          <xdr:colOff>330200</xdr:colOff>
          <xdr:row>22</xdr:row>
          <xdr:rowOff>25400</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300-00000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21</xdr:row>
          <xdr:rowOff>139700</xdr:rowOff>
        </xdr:from>
        <xdr:to>
          <xdr:col>23</xdr:col>
          <xdr:colOff>330200</xdr:colOff>
          <xdr:row>23</xdr:row>
          <xdr:rowOff>25400</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300-00000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22</xdr:row>
          <xdr:rowOff>139700</xdr:rowOff>
        </xdr:from>
        <xdr:to>
          <xdr:col>23</xdr:col>
          <xdr:colOff>330200</xdr:colOff>
          <xdr:row>24</xdr:row>
          <xdr:rowOff>25400</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300-00000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23</xdr:row>
          <xdr:rowOff>139700</xdr:rowOff>
        </xdr:from>
        <xdr:to>
          <xdr:col>23</xdr:col>
          <xdr:colOff>330200</xdr:colOff>
          <xdr:row>25</xdr:row>
          <xdr:rowOff>25400</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300-00000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24</xdr:row>
          <xdr:rowOff>139700</xdr:rowOff>
        </xdr:from>
        <xdr:to>
          <xdr:col>23</xdr:col>
          <xdr:colOff>330200</xdr:colOff>
          <xdr:row>26</xdr:row>
          <xdr:rowOff>25400</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300-00000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25</xdr:row>
          <xdr:rowOff>139700</xdr:rowOff>
        </xdr:from>
        <xdr:to>
          <xdr:col>23</xdr:col>
          <xdr:colOff>330200</xdr:colOff>
          <xdr:row>27</xdr:row>
          <xdr:rowOff>25400</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300-00000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26</xdr:row>
          <xdr:rowOff>139700</xdr:rowOff>
        </xdr:from>
        <xdr:to>
          <xdr:col>23</xdr:col>
          <xdr:colOff>330200</xdr:colOff>
          <xdr:row>28</xdr:row>
          <xdr:rowOff>25400</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300-00000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27</xdr:row>
          <xdr:rowOff>139700</xdr:rowOff>
        </xdr:from>
        <xdr:to>
          <xdr:col>23</xdr:col>
          <xdr:colOff>330200</xdr:colOff>
          <xdr:row>29</xdr:row>
          <xdr:rowOff>25400</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300-00000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28</xdr:row>
          <xdr:rowOff>139700</xdr:rowOff>
        </xdr:from>
        <xdr:to>
          <xdr:col>23</xdr:col>
          <xdr:colOff>330200</xdr:colOff>
          <xdr:row>30</xdr:row>
          <xdr:rowOff>25400</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300-00000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29</xdr:row>
          <xdr:rowOff>139700</xdr:rowOff>
        </xdr:from>
        <xdr:to>
          <xdr:col>23</xdr:col>
          <xdr:colOff>330200</xdr:colOff>
          <xdr:row>31</xdr:row>
          <xdr:rowOff>25400</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300-00000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30</xdr:row>
          <xdr:rowOff>139700</xdr:rowOff>
        </xdr:from>
        <xdr:to>
          <xdr:col>23</xdr:col>
          <xdr:colOff>330200</xdr:colOff>
          <xdr:row>32</xdr:row>
          <xdr:rowOff>25400</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300-00000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31</xdr:row>
          <xdr:rowOff>139700</xdr:rowOff>
        </xdr:from>
        <xdr:to>
          <xdr:col>23</xdr:col>
          <xdr:colOff>330200</xdr:colOff>
          <xdr:row>33</xdr:row>
          <xdr:rowOff>25400</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300-00000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32</xdr:row>
          <xdr:rowOff>139700</xdr:rowOff>
        </xdr:from>
        <xdr:to>
          <xdr:col>23</xdr:col>
          <xdr:colOff>330200</xdr:colOff>
          <xdr:row>34</xdr:row>
          <xdr:rowOff>25400</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300-00000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33</xdr:row>
          <xdr:rowOff>139700</xdr:rowOff>
        </xdr:from>
        <xdr:to>
          <xdr:col>23</xdr:col>
          <xdr:colOff>330200</xdr:colOff>
          <xdr:row>35</xdr:row>
          <xdr:rowOff>25400</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300-00000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34</xdr:row>
          <xdr:rowOff>139700</xdr:rowOff>
        </xdr:from>
        <xdr:to>
          <xdr:col>23</xdr:col>
          <xdr:colOff>330200</xdr:colOff>
          <xdr:row>36</xdr:row>
          <xdr:rowOff>25400</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300-00001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35</xdr:row>
          <xdr:rowOff>139700</xdr:rowOff>
        </xdr:from>
        <xdr:to>
          <xdr:col>23</xdr:col>
          <xdr:colOff>330200</xdr:colOff>
          <xdr:row>37</xdr:row>
          <xdr:rowOff>25400</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300-00001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36</xdr:row>
          <xdr:rowOff>139700</xdr:rowOff>
        </xdr:from>
        <xdr:to>
          <xdr:col>23</xdr:col>
          <xdr:colOff>330200</xdr:colOff>
          <xdr:row>38</xdr:row>
          <xdr:rowOff>25400</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300-00001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37</xdr:row>
          <xdr:rowOff>139700</xdr:rowOff>
        </xdr:from>
        <xdr:to>
          <xdr:col>23</xdr:col>
          <xdr:colOff>330200</xdr:colOff>
          <xdr:row>39</xdr:row>
          <xdr:rowOff>25400</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300-00001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38</xdr:row>
          <xdr:rowOff>139700</xdr:rowOff>
        </xdr:from>
        <xdr:to>
          <xdr:col>23</xdr:col>
          <xdr:colOff>330200</xdr:colOff>
          <xdr:row>40</xdr:row>
          <xdr:rowOff>25400</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300-00001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39</xdr:row>
          <xdr:rowOff>139700</xdr:rowOff>
        </xdr:from>
        <xdr:to>
          <xdr:col>23</xdr:col>
          <xdr:colOff>330200</xdr:colOff>
          <xdr:row>41</xdr:row>
          <xdr:rowOff>25400</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300-00001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40</xdr:row>
          <xdr:rowOff>139700</xdr:rowOff>
        </xdr:from>
        <xdr:to>
          <xdr:col>23</xdr:col>
          <xdr:colOff>330200</xdr:colOff>
          <xdr:row>42</xdr:row>
          <xdr:rowOff>25400</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300-00001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41</xdr:row>
          <xdr:rowOff>139700</xdr:rowOff>
        </xdr:from>
        <xdr:to>
          <xdr:col>23</xdr:col>
          <xdr:colOff>330200</xdr:colOff>
          <xdr:row>43</xdr:row>
          <xdr:rowOff>25400</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300-00001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42</xdr:row>
          <xdr:rowOff>139700</xdr:rowOff>
        </xdr:from>
        <xdr:to>
          <xdr:col>23</xdr:col>
          <xdr:colOff>330200</xdr:colOff>
          <xdr:row>44</xdr:row>
          <xdr:rowOff>25400</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300-00001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43</xdr:row>
          <xdr:rowOff>139700</xdr:rowOff>
        </xdr:from>
        <xdr:to>
          <xdr:col>23</xdr:col>
          <xdr:colOff>330200</xdr:colOff>
          <xdr:row>45</xdr:row>
          <xdr:rowOff>25400</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300-00001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44</xdr:row>
          <xdr:rowOff>139700</xdr:rowOff>
        </xdr:from>
        <xdr:to>
          <xdr:col>23</xdr:col>
          <xdr:colOff>330200</xdr:colOff>
          <xdr:row>46</xdr:row>
          <xdr:rowOff>25400</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300-00001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45</xdr:row>
          <xdr:rowOff>139700</xdr:rowOff>
        </xdr:from>
        <xdr:to>
          <xdr:col>23</xdr:col>
          <xdr:colOff>330200</xdr:colOff>
          <xdr:row>47</xdr:row>
          <xdr:rowOff>25400</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300-00001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46</xdr:row>
          <xdr:rowOff>139700</xdr:rowOff>
        </xdr:from>
        <xdr:to>
          <xdr:col>23</xdr:col>
          <xdr:colOff>330200</xdr:colOff>
          <xdr:row>48</xdr:row>
          <xdr:rowOff>25400</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300-00001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47</xdr:row>
          <xdr:rowOff>139700</xdr:rowOff>
        </xdr:from>
        <xdr:to>
          <xdr:col>23</xdr:col>
          <xdr:colOff>330200</xdr:colOff>
          <xdr:row>49</xdr:row>
          <xdr:rowOff>25400</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300-00001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48</xdr:row>
          <xdr:rowOff>139700</xdr:rowOff>
        </xdr:from>
        <xdr:to>
          <xdr:col>23</xdr:col>
          <xdr:colOff>330200</xdr:colOff>
          <xdr:row>50</xdr:row>
          <xdr:rowOff>25400</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300-00001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49</xdr:row>
          <xdr:rowOff>139700</xdr:rowOff>
        </xdr:from>
        <xdr:to>
          <xdr:col>23</xdr:col>
          <xdr:colOff>330200</xdr:colOff>
          <xdr:row>51</xdr:row>
          <xdr:rowOff>25400</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300-00001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50</xdr:row>
          <xdr:rowOff>139700</xdr:rowOff>
        </xdr:from>
        <xdr:to>
          <xdr:col>23</xdr:col>
          <xdr:colOff>330200</xdr:colOff>
          <xdr:row>52</xdr:row>
          <xdr:rowOff>25400</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300-00002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51</xdr:row>
          <xdr:rowOff>139700</xdr:rowOff>
        </xdr:from>
        <xdr:to>
          <xdr:col>23</xdr:col>
          <xdr:colOff>330200</xdr:colOff>
          <xdr:row>53</xdr:row>
          <xdr:rowOff>25400</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300-00002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52</xdr:row>
          <xdr:rowOff>139700</xdr:rowOff>
        </xdr:from>
        <xdr:to>
          <xdr:col>23</xdr:col>
          <xdr:colOff>330200</xdr:colOff>
          <xdr:row>54</xdr:row>
          <xdr:rowOff>25400</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300-00002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53</xdr:row>
          <xdr:rowOff>139700</xdr:rowOff>
        </xdr:from>
        <xdr:to>
          <xdr:col>23</xdr:col>
          <xdr:colOff>330200</xdr:colOff>
          <xdr:row>55</xdr:row>
          <xdr:rowOff>25400</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300-00002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54</xdr:row>
          <xdr:rowOff>139700</xdr:rowOff>
        </xdr:from>
        <xdr:to>
          <xdr:col>23</xdr:col>
          <xdr:colOff>330200</xdr:colOff>
          <xdr:row>56</xdr:row>
          <xdr:rowOff>25400</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300-00002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55</xdr:row>
          <xdr:rowOff>139700</xdr:rowOff>
        </xdr:from>
        <xdr:to>
          <xdr:col>23</xdr:col>
          <xdr:colOff>330200</xdr:colOff>
          <xdr:row>57</xdr:row>
          <xdr:rowOff>25400</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300-00002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56</xdr:row>
          <xdr:rowOff>139700</xdr:rowOff>
        </xdr:from>
        <xdr:to>
          <xdr:col>23</xdr:col>
          <xdr:colOff>330200</xdr:colOff>
          <xdr:row>58</xdr:row>
          <xdr:rowOff>25400</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300-00002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57</xdr:row>
          <xdr:rowOff>139700</xdr:rowOff>
        </xdr:from>
        <xdr:to>
          <xdr:col>23</xdr:col>
          <xdr:colOff>330200</xdr:colOff>
          <xdr:row>59</xdr:row>
          <xdr:rowOff>25400</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300-00002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58</xdr:row>
          <xdr:rowOff>139700</xdr:rowOff>
        </xdr:from>
        <xdr:to>
          <xdr:col>23</xdr:col>
          <xdr:colOff>330200</xdr:colOff>
          <xdr:row>60</xdr:row>
          <xdr:rowOff>25400</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300-00002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59</xdr:row>
          <xdr:rowOff>139700</xdr:rowOff>
        </xdr:from>
        <xdr:to>
          <xdr:col>23</xdr:col>
          <xdr:colOff>330200</xdr:colOff>
          <xdr:row>61</xdr:row>
          <xdr:rowOff>25400</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300-00002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60</xdr:row>
          <xdr:rowOff>139700</xdr:rowOff>
        </xdr:from>
        <xdr:to>
          <xdr:col>23</xdr:col>
          <xdr:colOff>330200</xdr:colOff>
          <xdr:row>62</xdr:row>
          <xdr:rowOff>25400</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300-00002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61</xdr:row>
          <xdr:rowOff>139700</xdr:rowOff>
        </xdr:from>
        <xdr:to>
          <xdr:col>23</xdr:col>
          <xdr:colOff>330200</xdr:colOff>
          <xdr:row>63</xdr:row>
          <xdr:rowOff>25400</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300-00002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62</xdr:row>
          <xdr:rowOff>139700</xdr:rowOff>
        </xdr:from>
        <xdr:to>
          <xdr:col>23</xdr:col>
          <xdr:colOff>330200</xdr:colOff>
          <xdr:row>64</xdr:row>
          <xdr:rowOff>25400</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300-00002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63</xdr:row>
          <xdr:rowOff>139700</xdr:rowOff>
        </xdr:from>
        <xdr:to>
          <xdr:col>23</xdr:col>
          <xdr:colOff>330200</xdr:colOff>
          <xdr:row>65</xdr:row>
          <xdr:rowOff>25400</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300-00002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64</xdr:row>
          <xdr:rowOff>139700</xdr:rowOff>
        </xdr:from>
        <xdr:to>
          <xdr:col>23</xdr:col>
          <xdr:colOff>330200</xdr:colOff>
          <xdr:row>66</xdr:row>
          <xdr:rowOff>25400</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300-00002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65</xdr:row>
          <xdr:rowOff>139700</xdr:rowOff>
        </xdr:from>
        <xdr:to>
          <xdr:col>23</xdr:col>
          <xdr:colOff>330200</xdr:colOff>
          <xdr:row>67</xdr:row>
          <xdr:rowOff>25400</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300-00002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66</xdr:row>
          <xdr:rowOff>139700</xdr:rowOff>
        </xdr:from>
        <xdr:to>
          <xdr:col>23</xdr:col>
          <xdr:colOff>330200</xdr:colOff>
          <xdr:row>68</xdr:row>
          <xdr:rowOff>25400</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300-00003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67</xdr:row>
          <xdr:rowOff>139700</xdr:rowOff>
        </xdr:from>
        <xdr:to>
          <xdr:col>23</xdr:col>
          <xdr:colOff>330200</xdr:colOff>
          <xdr:row>69</xdr:row>
          <xdr:rowOff>25400</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300-00003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68</xdr:row>
          <xdr:rowOff>139700</xdr:rowOff>
        </xdr:from>
        <xdr:to>
          <xdr:col>23</xdr:col>
          <xdr:colOff>330200</xdr:colOff>
          <xdr:row>70</xdr:row>
          <xdr:rowOff>25400</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300-00003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69</xdr:row>
          <xdr:rowOff>139700</xdr:rowOff>
        </xdr:from>
        <xdr:to>
          <xdr:col>23</xdr:col>
          <xdr:colOff>330200</xdr:colOff>
          <xdr:row>71</xdr:row>
          <xdr:rowOff>25400</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300-00003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70</xdr:row>
          <xdr:rowOff>139700</xdr:rowOff>
        </xdr:from>
        <xdr:to>
          <xdr:col>23</xdr:col>
          <xdr:colOff>330200</xdr:colOff>
          <xdr:row>72</xdr:row>
          <xdr:rowOff>25400</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300-00003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71</xdr:row>
          <xdr:rowOff>139700</xdr:rowOff>
        </xdr:from>
        <xdr:to>
          <xdr:col>23</xdr:col>
          <xdr:colOff>330200</xdr:colOff>
          <xdr:row>73</xdr:row>
          <xdr:rowOff>25400</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300-00003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72</xdr:row>
          <xdr:rowOff>139700</xdr:rowOff>
        </xdr:from>
        <xdr:to>
          <xdr:col>23</xdr:col>
          <xdr:colOff>330200</xdr:colOff>
          <xdr:row>74</xdr:row>
          <xdr:rowOff>25400</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300-00003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73</xdr:row>
          <xdr:rowOff>139700</xdr:rowOff>
        </xdr:from>
        <xdr:to>
          <xdr:col>23</xdr:col>
          <xdr:colOff>330200</xdr:colOff>
          <xdr:row>75</xdr:row>
          <xdr:rowOff>25400</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300-00003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74</xdr:row>
          <xdr:rowOff>139700</xdr:rowOff>
        </xdr:from>
        <xdr:to>
          <xdr:col>23</xdr:col>
          <xdr:colOff>330200</xdr:colOff>
          <xdr:row>76</xdr:row>
          <xdr:rowOff>25400</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300-00003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75</xdr:row>
          <xdr:rowOff>139700</xdr:rowOff>
        </xdr:from>
        <xdr:to>
          <xdr:col>23</xdr:col>
          <xdr:colOff>330200</xdr:colOff>
          <xdr:row>77</xdr:row>
          <xdr:rowOff>25400</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300-00003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76</xdr:row>
          <xdr:rowOff>139700</xdr:rowOff>
        </xdr:from>
        <xdr:to>
          <xdr:col>23</xdr:col>
          <xdr:colOff>330200</xdr:colOff>
          <xdr:row>78</xdr:row>
          <xdr:rowOff>25400</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300-00003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77</xdr:row>
          <xdr:rowOff>139700</xdr:rowOff>
        </xdr:from>
        <xdr:to>
          <xdr:col>23</xdr:col>
          <xdr:colOff>330200</xdr:colOff>
          <xdr:row>79</xdr:row>
          <xdr:rowOff>25400</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300-00003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78</xdr:row>
          <xdr:rowOff>139700</xdr:rowOff>
        </xdr:from>
        <xdr:to>
          <xdr:col>23</xdr:col>
          <xdr:colOff>330200</xdr:colOff>
          <xdr:row>80</xdr:row>
          <xdr:rowOff>25400</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300-00003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79</xdr:row>
          <xdr:rowOff>139700</xdr:rowOff>
        </xdr:from>
        <xdr:to>
          <xdr:col>23</xdr:col>
          <xdr:colOff>330200</xdr:colOff>
          <xdr:row>81</xdr:row>
          <xdr:rowOff>25400</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300-00003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80</xdr:row>
          <xdr:rowOff>139700</xdr:rowOff>
        </xdr:from>
        <xdr:to>
          <xdr:col>23</xdr:col>
          <xdr:colOff>330200</xdr:colOff>
          <xdr:row>82</xdr:row>
          <xdr:rowOff>25400</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300-00003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81</xdr:row>
          <xdr:rowOff>139700</xdr:rowOff>
        </xdr:from>
        <xdr:to>
          <xdr:col>23</xdr:col>
          <xdr:colOff>330200</xdr:colOff>
          <xdr:row>83</xdr:row>
          <xdr:rowOff>25400</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300-00003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82</xdr:row>
          <xdr:rowOff>139700</xdr:rowOff>
        </xdr:from>
        <xdr:to>
          <xdr:col>23</xdr:col>
          <xdr:colOff>330200</xdr:colOff>
          <xdr:row>84</xdr:row>
          <xdr:rowOff>25400</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300-00004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83</xdr:row>
          <xdr:rowOff>139700</xdr:rowOff>
        </xdr:from>
        <xdr:to>
          <xdr:col>23</xdr:col>
          <xdr:colOff>330200</xdr:colOff>
          <xdr:row>85</xdr:row>
          <xdr:rowOff>25400</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300-00004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84</xdr:row>
          <xdr:rowOff>139700</xdr:rowOff>
        </xdr:from>
        <xdr:to>
          <xdr:col>23</xdr:col>
          <xdr:colOff>330200</xdr:colOff>
          <xdr:row>86</xdr:row>
          <xdr:rowOff>25400</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300-00004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85</xdr:row>
          <xdr:rowOff>139700</xdr:rowOff>
        </xdr:from>
        <xdr:to>
          <xdr:col>23</xdr:col>
          <xdr:colOff>330200</xdr:colOff>
          <xdr:row>87</xdr:row>
          <xdr:rowOff>25400</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300-00004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86</xdr:row>
          <xdr:rowOff>139700</xdr:rowOff>
        </xdr:from>
        <xdr:to>
          <xdr:col>23</xdr:col>
          <xdr:colOff>330200</xdr:colOff>
          <xdr:row>88</xdr:row>
          <xdr:rowOff>25400</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300-00004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87</xdr:row>
          <xdr:rowOff>139700</xdr:rowOff>
        </xdr:from>
        <xdr:to>
          <xdr:col>23</xdr:col>
          <xdr:colOff>330200</xdr:colOff>
          <xdr:row>89</xdr:row>
          <xdr:rowOff>25400</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300-00004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88</xdr:row>
          <xdr:rowOff>139700</xdr:rowOff>
        </xdr:from>
        <xdr:to>
          <xdr:col>23</xdr:col>
          <xdr:colOff>330200</xdr:colOff>
          <xdr:row>90</xdr:row>
          <xdr:rowOff>25400</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300-00004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89</xdr:row>
          <xdr:rowOff>139700</xdr:rowOff>
        </xdr:from>
        <xdr:to>
          <xdr:col>23</xdr:col>
          <xdr:colOff>330200</xdr:colOff>
          <xdr:row>91</xdr:row>
          <xdr:rowOff>25400</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300-00004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90</xdr:row>
          <xdr:rowOff>139700</xdr:rowOff>
        </xdr:from>
        <xdr:to>
          <xdr:col>23</xdr:col>
          <xdr:colOff>330200</xdr:colOff>
          <xdr:row>92</xdr:row>
          <xdr:rowOff>25400</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300-00004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91</xdr:row>
          <xdr:rowOff>139700</xdr:rowOff>
        </xdr:from>
        <xdr:to>
          <xdr:col>23</xdr:col>
          <xdr:colOff>330200</xdr:colOff>
          <xdr:row>93</xdr:row>
          <xdr:rowOff>25400</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300-00004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92</xdr:row>
          <xdr:rowOff>139700</xdr:rowOff>
        </xdr:from>
        <xdr:to>
          <xdr:col>23</xdr:col>
          <xdr:colOff>330200</xdr:colOff>
          <xdr:row>94</xdr:row>
          <xdr:rowOff>25400</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300-00004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93</xdr:row>
          <xdr:rowOff>139700</xdr:rowOff>
        </xdr:from>
        <xdr:to>
          <xdr:col>23</xdr:col>
          <xdr:colOff>330200</xdr:colOff>
          <xdr:row>95</xdr:row>
          <xdr:rowOff>25400</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300-00004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94</xdr:row>
          <xdr:rowOff>139700</xdr:rowOff>
        </xdr:from>
        <xdr:to>
          <xdr:col>23</xdr:col>
          <xdr:colOff>330200</xdr:colOff>
          <xdr:row>96</xdr:row>
          <xdr:rowOff>25400</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300-00004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95</xdr:row>
          <xdr:rowOff>139700</xdr:rowOff>
        </xdr:from>
        <xdr:to>
          <xdr:col>23</xdr:col>
          <xdr:colOff>330200</xdr:colOff>
          <xdr:row>97</xdr:row>
          <xdr:rowOff>25400</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300-00004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96</xdr:row>
          <xdr:rowOff>139700</xdr:rowOff>
        </xdr:from>
        <xdr:to>
          <xdr:col>23</xdr:col>
          <xdr:colOff>330200</xdr:colOff>
          <xdr:row>98</xdr:row>
          <xdr:rowOff>25400</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300-00004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97</xdr:row>
          <xdr:rowOff>139700</xdr:rowOff>
        </xdr:from>
        <xdr:to>
          <xdr:col>23</xdr:col>
          <xdr:colOff>330200</xdr:colOff>
          <xdr:row>99</xdr:row>
          <xdr:rowOff>25400</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300-00004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98</xdr:row>
          <xdr:rowOff>139700</xdr:rowOff>
        </xdr:from>
        <xdr:to>
          <xdr:col>23</xdr:col>
          <xdr:colOff>330200</xdr:colOff>
          <xdr:row>100</xdr:row>
          <xdr:rowOff>25400</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300-00005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99</xdr:row>
          <xdr:rowOff>139700</xdr:rowOff>
        </xdr:from>
        <xdr:to>
          <xdr:col>23</xdr:col>
          <xdr:colOff>330200</xdr:colOff>
          <xdr:row>101</xdr:row>
          <xdr:rowOff>25400</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300-00005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100</xdr:row>
          <xdr:rowOff>139700</xdr:rowOff>
        </xdr:from>
        <xdr:to>
          <xdr:col>23</xdr:col>
          <xdr:colOff>330200</xdr:colOff>
          <xdr:row>102</xdr:row>
          <xdr:rowOff>25400</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300-00005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101</xdr:row>
          <xdr:rowOff>139700</xdr:rowOff>
        </xdr:from>
        <xdr:to>
          <xdr:col>23</xdr:col>
          <xdr:colOff>330200</xdr:colOff>
          <xdr:row>103</xdr:row>
          <xdr:rowOff>25400</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300-00005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xdr:row>
          <xdr:rowOff>152400</xdr:rowOff>
        </xdr:from>
        <xdr:to>
          <xdr:col>24</xdr:col>
          <xdr:colOff>330200</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300-00005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xdr:row>
          <xdr:rowOff>139700</xdr:rowOff>
        </xdr:from>
        <xdr:to>
          <xdr:col>24</xdr:col>
          <xdr:colOff>330200</xdr:colOff>
          <xdr:row>5</xdr:row>
          <xdr:rowOff>25400</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300-00005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139700</xdr:rowOff>
        </xdr:from>
        <xdr:to>
          <xdr:col>24</xdr:col>
          <xdr:colOff>330200</xdr:colOff>
          <xdr:row>6</xdr:row>
          <xdr:rowOff>25400</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300-00005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xdr:row>
          <xdr:rowOff>139700</xdr:rowOff>
        </xdr:from>
        <xdr:to>
          <xdr:col>24</xdr:col>
          <xdr:colOff>330200</xdr:colOff>
          <xdr:row>7</xdr:row>
          <xdr:rowOff>25400</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300-00005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xdr:row>
          <xdr:rowOff>139700</xdr:rowOff>
        </xdr:from>
        <xdr:to>
          <xdr:col>24</xdr:col>
          <xdr:colOff>330200</xdr:colOff>
          <xdr:row>8</xdr:row>
          <xdr:rowOff>25400</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300-00005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xdr:row>
          <xdr:rowOff>139700</xdr:rowOff>
        </xdr:from>
        <xdr:to>
          <xdr:col>24</xdr:col>
          <xdr:colOff>330200</xdr:colOff>
          <xdr:row>9</xdr:row>
          <xdr:rowOff>25400</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300-00005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xdr:row>
          <xdr:rowOff>139700</xdr:rowOff>
        </xdr:from>
        <xdr:to>
          <xdr:col>24</xdr:col>
          <xdr:colOff>330200</xdr:colOff>
          <xdr:row>10</xdr:row>
          <xdr:rowOff>25400</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300-00005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xdr:row>
          <xdr:rowOff>139700</xdr:rowOff>
        </xdr:from>
        <xdr:to>
          <xdr:col>24</xdr:col>
          <xdr:colOff>330200</xdr:colOff>
          <xdr:row>11</xdr:row>
          <xdr:rowOff>25400</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300-00005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xdr:row>
          <xdr:rowOff>139700</xdr:rowOff>
        </xdr:from>
        <xdr:to>
          <xdr:col>24</xdr:col>
          <xdr:colOff>330200</xdr:colOff>
          <xdr:row>12</xdr:row>
          <xdr:rowOff>25400</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300-00005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11</xdr:row>
          <xdr:rowOff>139700</xdr:rowOff>
        </xdr:from>
        <xdr:to>
          <xdr:col>24</xdr:col>
          <xdr:colOff>330200</xdr:colOff>
          <xdr:row>13</xdr:row>
          <xdr:rowOff>25400</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300-00005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12</xdr:row>
          <xdr:rowOff>139700</xdr:rowOff>
        </xdr:from>
        <xdr:to>
          <xdr:col>24</xdr:col>
          <xdr:colOff>330200</xdr:colOff>
          <xdr:row>14</xdr:row>
          <xdr:rowOff>25400</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300-00005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139700</xdr:rowOff>
        </xdr:from>
        <xdr:to>
          <xdr:col>24</xdr:col>
          <xdr:colOff>330200</xdr:colOff>
          <xdr:row>15</xdr:row>
          <xdr:rowOff>25400</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300-00005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139700</xdr:rowOff>
        </xdr:from>
        <xdr:to>
          <xdr:col>24</xdr:col>
          <xdr:colOff>330200</xdr:colOff>
          <xdr:row>16</xdr:row>
          <xdr:rowOff>25400</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300-00006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15</xdr:row>
          <xdr:rowOff>139700</xdr:rowOff>
        </xdr:from>
        <xdr:to>
          <xdr:col>24</xdr:col>
          <xdr:colOff>330200</xdr:colOff>
          <xdr:row>17</xdr:row>
          <xdr:rowOff>25400</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300-00006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16</xdr:row>
          <xdr:rowOff>139700</xdr:rowOff>
        </xdr:from>
        <xdr:to>
          <xdr:col>24</xdr:col>
          <xdr:colOff>330200</xdr:colOff>
          <xdr:row>18</xdr:row>
          <xdr:rowOff>25400</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300-00006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17</xdr:row>
          <xdr:rowOff>139700</xdr:rowOff>
        </xdr:from>
        <xdr:to>
          <xdr:col>24</xdr:col>
          <xdr:colOff>330200</xdr:colOff>
          <xdr:row>19</xdr:row>
          <xdr:rowOff>25400</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300-00006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18</xdr:row>
          <xdr:rowOff>139700</xdr:rowOff>
        </xdr:from>
        <xdr:to>
          <xdr:col>24</xdr:col>
          <xdr:colOff>330200</xdr:colOff>
          <xdr:row>20</xdr:row>
          <xdr:rowOff>25400</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300-00006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19</xdr:row>
          <xdr:rowOff>139700</xdr:rowOff>
        </xdr:from>
        <xdr:to>
          <xdr:col>24</xdr:col>
          <xdr:colOff>330200</xdr:colOff>
          <xdr:row>21</xdr:row>
          <xdr:rowOff>25400</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300-00006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20</xdr:row>
          <xdr:rowOff>139700</xdr:rowOff>
        </xdr:from>
        <xdr:to>
          <xdr:col>24</xdr:col>
          <xdr:colOff>330200</xdr:colOff>
          <xdr:row>22</xdr:row>
          <xdr:rowOff>25400</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300-00006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21</xdr:row>
          <xdr:rowOff>139700</xdr:rowOff>
        </xdr:from>
        <xdr:to>
          <xdr:col>24</xdr:col>
          <xdr:colOff>330200</xdr:colOff>
          <xdr:row>23</xdr:row>
          <xdr:rowOff>25400</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300-00006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22</xdr:row>
          <xdr:rowOff>139700</xdr:rowOff>
        </xdr:from>
        <xdr:to>
          <xdr:col>24</xdr:col>
          <xdr:colOff>330200</xdr:colOff>
          <xdr:row>24</xdr:row>
          <xdr:rowOff>25400</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300-00006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23</xdr:row>
          <xdr:rowOff>139700</xdr:rowOff>
        </xdr:from>
        <xdr:to>
          <xdr:col>24</xdr:col>
          <xdr:colOff>330200</xdr:colOff>
          <xdr:row>25</xdr:row>
          <xdr:rowOff>25400</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300-00006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24</xdr:row>
          <xdr:rowOff>139700</xdr:rowOff>
        </xdr:from>
        <xdr:to>
          <xdr:col>24</xdr:col>
          <xdr:colOff>330200</xdr:colOff>
          <xdr:row>26</xdr:row>
          <xdr:rowOff>25400</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300-00006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25</xdr:row>
          <xdr:rowOff>139700</xdr:rowOff>
        </xdr:from>
        <xdr:to>
          <xdr:col>24</xdr:col>
          <xdr:colOff>330200</xdr:colOff>
          <xdr:row>27</xdr:row>
          <xdr:rowOff>25400</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300-00006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26</xdr:row>
          <xdr:rowOff>139700</xdr:rowOff>
        </xdr:from>
        <xdr:to>
          <xdr:col>24</xdr:col>
          <xdr:colOff>330200</xdr:colOff>
          <xdr:row>28</xdr:row>
          <xdr:rowOff>25400</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300-00006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27</xdr:row>
          <xdr:rowOff>139700</xdr:rowOff>
        </xdr:from>
        <xdr:to>
          <xdr:col>24</xdr:col>
          <xdr:colOff>330200</xdr:colOff>
          <xdr:row>29</xdr:row>
          <xdr:rowOff>25400</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300-00006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28</xdr:row>
          <xdr:rowOff>139700</xdr:rowOff>
        </xdr:from>
        <xdr:to>
          <xdr:col>24</xdr:col>
          <xdr:colOff>330200</xdr:colOff>
          <xdr:row>30</xdr:row>
          <xdr:rowOff>25400</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300-00006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29</xdr:row>
          <xdr:rowOff>139700</xdr:rowOff>
        </xdr:from>
        <xdr:to>
          <xdr:col>24</xdr:col>
          <xdr:colOff>330200</xdr:colOff>
          <xdr:row>31</xdr:row>
          <xdr:rowOff>25400</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300-00006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30</xdr:row>
          <xdr:rowOff>139700</xdr:rowOff>
        </xdr:from>
        <xdr:to>
          <xdr:col>24</xdr:col>
          <xdr:colOff>330200</xdr:colOff>
          <xdr:row>32</xdr:row>
          <xdr:rowOff>25400</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300-00007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31</xdr:row>
          <xdr:rowOff>139700</xdr:rowOff>
        </xdr:from>
        <xdr:to>
          <xdr:col>24</xdr:col>
          <xdr:colOff>330200</xdr:colOff>
          <xdr:row>33</xdr:row>
          <xdr:rowOff>25400</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300-00007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32</xdr:row>
          <xdr:rowOff>139700</xdr:rowOff>
        </xdr:from>
        <xdr:to>
          <xdr:col>24</xdr:col>
          <xdr:colOff>330200</xdr:colOff>
          <xdr:row>34</xdr:row>
          <xdr:rowOff>25400</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300-00007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33</xdr:row>
          <xdr:rowOff>139700</xdr:rowOff>
        </xdr:from>
        <xdr:to>
          <xdr:col>24</xdr:col>
          <xdr:colOff>330200</xdr:colOff>
          <xdr:row>35</xdr:row>
          <xdr:rowOff>25400</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300-00007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34</xdr:row>
          <xdr:rowOff>139700</xdr:rowOff>
        </xdr:from>
        <xdr:to>
          <xdr:col>24</xdr:col>
          <xdr:colOff>330200</xdr:colOff>
          <xdr:row>36</xdr:row>
          <xdr:rowOff>25400</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300-00007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35</xdr:row>
          <xdr:rowOff>139700</xdr:rowOff>
        </xdr:from>
        <xdr:to>
          <xdr:col>24</xdr:col>
          <xdr:colOff>330200</xdr:colOff>
          <xdr:row>37</xdr:row>
          <xdr:rowOff>25400</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300-00007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36</xdr:row>
          <xdr:rowOff>139700</xdr:rowOff>
        </xdr:from>
        <xdr:to>
          <xdr:col>24</xdr:col>
          <xdr:colOff>330200</xdr:colOff>
          <xdr:row>38</xdr:row>
          <xdr:rowOff>25400</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300-00007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37</xdr:row>
          <xdr:rowOff>139700</xdr:rowOff>
        </xdr:from>
        <xdr:to>
          <xdr:col>24</xdr:col>
          <xdr:colOff>330200</xdr:colOff>
          <xdr:row>39</xdr:row>
          <xdr:rowOff>25400</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300-00007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38</xdr:row>
          <xdr:rowOff>139700</xdr:rowOff>
        </xdr:from>
        <xdr:to>
          <xdr:col>24</xdr:col>
          <xdr:colOff>330200</xdr:colOff>
          <xdr:row>40</xdr:row>
          <xdr:rowOff>25400</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300-00007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39</xdr:row>
          <xdr:rowOff>139700</xdr:rowOff>
        </xdr:from>
        <xdr:to>
          <xdr:col>24</xdr:col>
          <xdr:colOff>330200</xdr:colOff>
          <xdr:row>41</xdr:row>
          <xdr:rowOff>25400</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300-00007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40</xdr:row>
          <xdr:rowOff>139700</xdr:rowOff>
        </xdr:from>
        <xdr:to>
          <xdr:col>24</xdr:col>
          <xdr:colOff>330200</xdr:colOff>
          <xdr:row>42</xdr:row>
          <xdr:rowOff>25400</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300-00007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41</xdr:row>
          <xdr:rowOff>139700</xdr:rowOff>
        </xdr:from>
        <xdr:to>
          <xdr:col>24</xdr:col>
          <xdr:colOff>330200</xdr:colOff>
          <xdr:row>43</xdr:row>
          <xdr:rowOff>25400</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300-00007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42</xdr:row>
          <xdr:rowOff>139700</xdr:rowOff>
        </xdr:from>
        <xdr:to>
          <xdr:col>24</xdr:col>
          <xdr:colOff>330200</xdr:colOff>
          <xdr:row>44</xdr:row>
          <xdr:rowOff>25400</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300-00007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43</xdr:row>
          <xdr:rowOff>139700</xdr:rowOff>
        </xdr:from>
        <xdr:to>
          <xdr:col>24</xdr:col>
          <xdr:colOff>330200</xdr:colOff>
          <xdr:row>45</xdr:row>
          <xdr:rowOff>25400</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300-00007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44</xdr:row>
          <xdr:rowOff>139700</xdr:rowOff>
        </xdr:from>
        <xdr:to>
          <xdr:col>24</xdr:col>
          <xdr:colOff>330200</xdr:colOff>
          <xdr:row>46</xdr:row>
          <xdr:rowOff>25400</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300-00007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45</xdr:row>
          <xdr:rowOff>139700</xdr:rowOff>
        </xdr:from>
        <xdr:to>
          <xdr:col>24</xdr:col>
          <xdr:colOff>330200</xdr:colOff>
          <xdr:row>47</xdr:row>
          <xdr:rowOff>25400</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300-00007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46</xdr:row>
          <xdr:rowOff>139700</xdr:rowOff>
        </xdr:from>
        <xdr:to>
          <xdr:col>24</xdr:col>
          <xdr:colOff>330200</xdr:colOff>
          <xdr:row>48</xdr:row>
          <xdr:rowOff>25400</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300-00008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47</xdr:row>
          <xdr:rowOff>139700</xdr:rowOff>
        </xdr:from>
        <xdr:to>
          <xdr:col>24</xdr:col>
          <xdr:colOff>330200</xdr:colOff>
          <xdr:row>49</xdr:row>
          <xdr:rowOff>25400</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300-00008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48</xdr:row>
          <xdr:rowOff>139700</xdr:rowOff>
        </xdr:from>
        <xdr:to>
          <xdr:col>24</xdr:col>
          <xdr:colOff>330200</xdr:colOff>
          <xdr:row>50</xdr:row>
          <xdr:rowOff>25400</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300-00008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49</xdr:row>
          <xdr:rowOff>139700</xdr:rowOff>
        </xdr:from>
        <xdr:to>
          <xdr:col>24</xdr:col>
          <xdr:colOff>330200</xdr:colOff>
          <xdr:row>51</xdr:row>
          <xdr:rowOff>25400</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300-00008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50</xdr:row>
          <xdr:rowOff>139700</xdr:rowOff>
        </xdr:from>
        <xdr:to>
          <xdr:col>24</xdr:col>
          <xdr:colOff>330200</xdr:colOff>
          <xdr:row>52</xdr:row>
          <xdr:rowOff>25400</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300-00008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51</xdr:row>
          <xdr:rowOff>139700</xdr:rowOff>
        </xdr:from>
        <xdr:to>
          <xdr:col>24</xdr:col>
          <xdr:colOff>330200</xdr:colOff>
          <xdr:row>53</xdr:row>
          <xdr:rowOff>25400</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300-00008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52</xdr:row>
          <xdr:rowOff>139700</xdr:rowOff>
        </xdr:from>
        <xdr:to>
          <xdr:col>24</xdr:col>
          <xdr:colOff>330200</xdr:colOff>
          <xdr:row>54</xdr:row>
          <xdr:rowOff>25400</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300-00008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53</xdr:row>
          <xdr:rowOff>139700</xdr:rowOff>
        </xdr:from>
        <xdr:to>
          <xdr:col>24</xdr:col>
          <xdr:colOff>330200</xdr:colOff>
          <xdr:row>55</xdr:row>
          <xdr:rowOff>25400</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300-00008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54</xdr:row>
          <xdr:rowOff>139700</xdr:rowOff>
        </xdr:from>
        <xdr:to>
          <xdr:col>24</xdr:col>
          <xdr:colOff>330200</xdr:colOff>
          <xdr:row>56</xdr:row>
          <xdr:rowOff>25400</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300-00008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55</xdr:row>
          <xdr:rowOff>139700</xdr:rowOff>
        </xdr:from>
        <xdr:to>
          <xdr:col>24</xdr:col>
          <xdr:colOff>330200</xdr:colOff>
          <xdr:row>57</xdr:row>
          <xdr:rowOff>25400</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300-00008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56</xdr:row>
          <xdr:rowOff>139700</xdr:rowOff>
        </xdr:from>
        <xdr:to>
          <xdr:col>24</xdr:col>
          <xdr:colOff>330200</xdr:colOff>
          <xdr:row>58</xdr:row>
          <xdr:rowOff>25400</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300-00008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57</xdr:row>
          <xdr:rowOff>139700</xdr:rowOff>
        </xdr:from>
        <xdr:to>
          <xdr:col>24</xdr:col>
          <xdr:colOff>330200</xdr:colOff>
          <xdr:row>59</xdr:row>
          <xdr:rowOff>25400</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300-00008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58</xdr:row>
          <xdr:rowOff>139700</xdr:rowOff>
        </xdr:from>
        <xdr:to>
          <xdr:col>24</xdr:col>
          <xdr:colOff>330200</xdr:colOff>
          <xdr:row>60</xdr:row>
          <xdr:rowOff>25400</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300-00008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59</xdr:row>
          <xdr:rowOff>139700</xdr:rowOff>
        </xdr:from>
        <xdr:to>
          <xdr:col>24</xdr:col>
          <xdr:colOff>330200</xdr:colOff>
          <xdr:row>61</xdr:row>
          <xdr:rowOff>25400</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300-00008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60</xdr:row>
          <xdr:rowOff>139700</xdr:rowOff>
        </xdr:from>
        <xdr:to>
          <xdr:col>24</xdr:col>
          <xdr:colOff>330200</xdr:colOff>
          <xdr:row>62</xdr:row>
          <xdr:rowOff>25400</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300-00008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61</xdr:row>
          <xdr:rowOff>139700</xdr:rowOff>
        </xdr:from>
        <xdr:to>
          <xdr:col>24</xdr:col>
          <xdr:colOff>330200</xdr:colOff>
          <xdr:row>63</xdr:row>
          <xdr:rowOff>25400</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300-00008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62</xdr:row>
          <xdr:rowOff>139700</xdr:rowOff>
        </xdr:from>
        <xdr:to>
          <xdr:col>24</xdr:col>
          <xdr:colOff>330200</xdr:colOff>
          <xdr:row>64</xdr:row>
          <xdr:rowOff>25400</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300-00009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63</xdr:row>
          <xdr:rowOff>139700</xdr:rowOff>
        </xdr:from>
        <xdr:to>
          <xdr:col>24</xdr:col>
          <xdr:colOff>330200</xdr:colOff>
          <xdr:row>65</xdr:row>
          <xdr:rowOff>25400</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300-00009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64</xdr:row>
          <xdr:rowOff>139700</xdr:rowOff>
        </xdr:from>
        <xdr:to>
          <xdr:col>24</xdr:col>
          <xdr:colOff>330200</xdr:colOff>
          <xdr:row>66</xdr:row>
          <xdr:rowOff>25400</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300-00009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65</xdr:row>
          <xdr:rowOff>139700</xdr:rowOff>
        </xdr:from>
        <xdr:to>
          <xdr:col>24</xdr:col>
          <xdr:colOff>330200</xdr:colOff>
          <xdr:row>67</xdr:row>
          <xdr:rowOff>25400</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300-00009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66</xdr:row>
          <xdr:rowOff>139700</xdr:rowOff>
        </xdr:from>
        <xdr:to>
          <xdr:col>24</xdr:col>
          <xdr:colOff>330200</xdr:colOff>
          <xdr:row>68</xdr:row>
          <xdr:rowOff>25400</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300-00009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67</xdr:row>
          <xdr:rowOff>139700</xdr:rowOff>
        </xdr:from>
        <xdr:to>
          <xdr:col>24</xdr:col>
          <xdr:colOff>330200</xdr:colOff>
          <xdr:row>69</xdr:row>
          <xdr:rowOff>25400</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300-00009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68</xdr:row>
          <xdr:rowOff>139700</xdr:rowOff>
        </xdr:from>
        <xdr:to>
          <xdr:col>24</xdr:col>
          <xdr:colOff>330200</xdr:colOff>
          <xdr:row>70</xdr:row>
          <xdr:rowOff>25400</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300-00009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69</xdr:row>
          <xdr:rowOff>139700</xdr:rowOff>
        </xdr:from>
        <xdr:to>
          <xdr:col>24</xdr:col>
          <xdr:colOff>330200</xdr:colOff>
          <xdr:row>71</xdr:row>
          <xdr:rowOff>25400</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300-00009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70</xdr:row>
          <xdr:rowOff>139700</xdr:rowOff>
        </xdr:from>
        <xdr:to>
          <xdr:col>24</xdr:col>
          <xdr:colOff>330200</xdr:colOff>
          <xdr:row>72</xdr:row>
          <xdr:rowOff>25400</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300-00009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71</xdr:row>
          <xdr:rowOff>139700</xdr:rowOff>
        </xdr:from>
        <xdr:to>
          <xdr:col>24</xdr:col>
          <xdr:colOff>330200</xdr:colOff>
          <xdr:row>73</xdr:row>
          <xdr:rowOff>25400</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300-00009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72</xdr:row>
          <xdr:rowOff>139700</xdr:rowOff>
        </xdr:from>
        <xdr:to>
          <xdr:col>24</xdr:col>
          <xdr:colOff>330200</xdr:colOff>
          <xdr:row>74</xdr:row>
          <xdr:rowOff>25400</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300-00009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73</xdr:row>
          <xdr:rowOff>139700</xdr:rowOff>
        </xdr:from>
        <xdr:to>
          <xdr:col>24</xdr:col>
          <xdr:colOff>330200</xdr:colOff>
          <xdr:row>75</xdr:row>
          <xdr:rowOff>25400</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300-00009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74</xdr:row>
          <xdr:rowOff>139700</xdr:rowOff>
        </xdr:from>
        <xdr:to>
          <xdr:col>24</xdr:col>
          <xdr:colOff>330200</xdr:colOff>
          <xdr:row>76</xdr:row>
          <xdr:rowOff>25400</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300-00009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75</xdr:row>
          <xdr:rowOff>139700</xdr:rowOff>
        </xdr:from>
        <xdr:to>
          <xdr:col>24</xdr:col>
          <xdr:colOff>330200</xdr:colOff>
          <xdr:row>77</xdr:row>
          <xdr:rowOff>25400</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300-00009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76</xdr:row>
          <xdr:rowOff>139700</xdr:rowOff>
        </xdr:from>
        <xdr:to>
          <xdr:col>24</xdr:col>
          <xdr:colOff>330200</xdr:colOff>
          <xdr:row>78</xdr:row>
          <xdr:rowOff>25400</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300-00009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77</xdr:row>
          <xdr:rowOff>139700</xdr:rowOff>
        </xdr:from>
        <xdr:to>
          <xdr:col>24</xdr:col>
          <xdr:colOff>330200</xdr:colOff>
          <xdr:row>79</xdr:row>
          <xdr:rowOff>25400</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300-00009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78</xdr:row>
          <xdr:rowOff>139700</xdr:rowOff>
        </xdr:from>
        <xdr:to>
          <xdr:col>24</xdr:col>
          <xdr:colOff>330200</xdr:colOff>
          <xdr:row>80</xdr:row>
          <xdr:rowOff>25400</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300-0000A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79</xdr:row>
          <xdr:rowOff>139700</xdr:rowOff>
        </xdr:from>
        <xdr:to>
          <xdr:col>24</xdr:col>
          <xdr:colOff>330200</xdr:colOff>
          <xdr:row>81</xdr:row>
          <xdr:rowOff>25400</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300-0000A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80</xdr:row>
          <xdr:rowOff>139700</xdr:rowOff>
        </xdr:from>
        <xdr:to>
          <xdr:col>24</xdr:col>
          <xdr:colOff>330200</xdr:colOff>
          <xdr:row>82</xdr:row>
          <xdr:rowOff>25400</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300-0000A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81</xdr:row>
          <xdr:rowOff>139700</xdr:rowOff>
        </xdr:from>
        <xdr:to>
          <xdr:col>24</xdr:col>
          <xdr:colOff>330200</xdr:colOff>
          <xdr:row>83</xdr:row>
          <xdr:rowOff>25400</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300-0000A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82</xdr:row>
          <xdr:rowOff>139700</xdr:rowOff>
        </xdr:from>
        <xdr:to>
          <xdr:col>24</xdr:col>
          <xdr:colOff>330200</xdr:colOff>
          <xdr:row>84</xdr:row>
          <xdr:rowOff>25400</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300-0000A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83</xdr:row>
          <xdr:rowOff>139700</xdr:rowOff>
        </xdr:from>
        <xdr:to>
          <xdr:col>24</xdr:col>
          <xdr:colOff>330200</xdr:colOff>
          <xdr:row>85</xdr:row>
          <xdr:rowOff>25400</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300-0000A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84</xdr:row>
          <xdr:rowOff>139700</xdr:rowOff>
        </xdr:from>
        <xdr:to>
          <xdr:col>24</xdr:col>
          <xdr:colOff>330200</xdr:colOff>
          <xdr:row>86</xdr:row>
          <xdr:rowOff>25400</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300-0000A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85</xdr:row>
          <xdr:rowOff>139700</xdr:rowOff>
        </xdr:from>
        <xdr:to>
          <xdr:col>24</xdr:col>
          <xdr:colOff>330200</xdr:colOff>
          <xdr:row>87</xdr:row>
          <xdr:rowOff>25400</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300-0000A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86</xdr:row>
          <xdr:rowOff>139700</xdr:rowOff>
        </xdr:from>
        <xdr:to>
          <xdr:col>24</xdr:col>
          <xdr:colOff>330200</xdr:colOff>
          <xdr:row>88</xdr:row>
          <xdr:rowOff>25400</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300-0000A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87</xdr:row>
          <xdr:rowOff>139700</xdr:rowOff>
        </xdr:from>
        <xdr:to>
          <xdr:col>24</xdr:col>
          <xdr:colOff>330200</xdr:colOff>
          <xdr:row>89</xdr:row>
          <xdr:rowOff>25400</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300-0000A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88</xdr:row>
          <xdr:rowOff>139700</xdr:rowOff>
        </xdr:from>
        <xdr:to>
          <xdr:col>24</xdr:col>
          <xdr:colOff>330200</xdr:colOff>
          <xdr:row>90</xdr:row>
          <xdr:rowOff>25400</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300-0000A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89</xdr:row>
          <xdr:rowOff>139700</xdr:rowOff>
        </xdr:from>
        <xdr:to>
          <xdr:col>24</xdr:col>
          <xdr:colOff>330200</xdr:colOff>
          <xdr:row>91</xdr:row>
          <xdr:rowOff>25400</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300-0000A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90</xdr:row>
          <xdr:rowOff>139700</xdr:rowOff>
        </xdr:from>
        <xdr:to>
          <xdr:col>24</xdr:col>
          <xdr:colOff>330200</xdr:colOff>
          <xdr:row>92</xdr:row>
          <xdr:rowOff>25400</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300-0000A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91</xdr:row>
          <xdr:rowOff>139700</xdr:rowOff>
        </xdr:from>
        <xdr:to>
          <xdr:col>24</xdr:col>
          <xdr:colOff>330200</xdr:colOff>
          <xdr:row>93</xdr:row>
          <xdr:rowOff>25400</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300-0000A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92</xdr:row>
          <xdr:rowOff>139700</xdr:rowOff>
        </xdr:from>
        <xdr:to>
          <xdr:col>24</xdr:col>
          <xdr:colOff>330200</xdr:colOff>
          <xdr:row>94</xdr:row>
          <xdr:rowOff>25400</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300-0000A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93</xdr:row>
          <xdr:rowOff>139700</xdr:rowOff>
        </xdr:from>
        <xdr:to>
          <xdr:col>24</xdr:col>
          <xdr:colOff>330200</xdr:colOff>
          <xdr:row>95</xdr:row>
          <xdr:rowOff>25400</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300-0000A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94</xdr:row>
          <xdr:rowOff>139700</xdr:rowOff>
        </xdr:from>
        <xdr:to>
          <xdr:col>24</xdr:col>
          <xdr:colOff>330200</xdr:colOff>
          <xdr:row>96</xdr:row>
          <xdr:rowOff>25400</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300-0000B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95</xdr:row>
          <xdr:rowOff>139700</xdr:rowOff>
        </xdr:from>
        <xdr:to>
          <xdr:col>24</xdr:col>
          <xdr:colOff>330200</xdr:colOff>
          <xdr:row>97</xdr:row>
          <xdr:rowOff>25400</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300-0000B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96</xdr:row>
          <xdr:rowOff>139700</xdr:rowOff>
        </xdr:from>
        <xdr:to>
          <xdr:col>24</xdr:col>
          <xdr:colOff>330200</xdr:colOff>
          <xdr:row>98</xdr:row>
          <xdr:rowOff>25400</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300-0000B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97</xdr:row>
          <xdr:rowOff>139700</xdr:rowOff>
        </xdr:from>
        <xdr:to>
          <xdr:col>24</xdr:col>
          <xdr:colOff>330200</xdr:colOff>
          <xdr:row>99</xdr:row>
          <xdr:rowOff>25400</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300-0000B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98</xdr:row>
          <xdr:rowOff>139700</xdr:rowOff>
        </xdr:from>
        <xdr:to>
          <xdr:col>24</xdr:col>
          <xdr:colOff>330200</xdr:colOff>
          <xdr:row>100</xdr:row>
          <xdr:rowOff>25400</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300-0000B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99</xdr:row>
          <xdr:rowOff>139700</xdr:rowOff>
        </xdr:from>
        <xdr:to>
          <xdr:col>24</xdr:col>
          <xdr:colOff>330200</xdr:colOff>
          <xdr:row>101</xdr:row>
          <xdr:rowOff>25400</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300-0000B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100</xdr:row>
          <xdr:rowOff>139700</xdr:rowOff>
        </xdr:from>
        <xdr:to>
          <xdr:col>24</xdr:col>
          <xdr:colOff>330200</xdr:colOff>
          <xdr:row>102</xdr:row>
          <xdr:rowOff>25400</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300-0000B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101</xdr:row>
          <xdr:rowOff>139700</xdr:rowOff>
        </xdr:from>
        <xdr:to>
          <xdr:col>24</xdr:col>
          <xdr:colOff>330200</xdr:colOff>
          <xdr:row>103</xdr:row>
          <xdr:rowOff>25400</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300-0000B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xdr:row>
          <xdr:rowOff>152400</xdr:rowOff>
        </xdr:from>
        <xdr:to>
          <xdr:col>25</xdr:col>
          <xdr:colOff>330200</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300-0000B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xdr:row>
          <xdr:rowOff>139700</xdr:rowOff>
        </xdr:from>
        <xdr:to>
          <xdr:col>25</xdr:col>
          <xdr:colOff>330200</xdr:colOff>
          <xdr:row>5</xdr:row>
          <xdr:rowOff>25400</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300-0000B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xdr:row>
          <xdr:rowOff>139700</xdr:rowOff>
        </xdr:from>
        <xdr:to>
          <xdr:col>25</xdr:col>
          <xdr:colOff>330200</xdr:colOff>
          <xdr:row>6</xdr:row>
          <xdr:rowOff>25400</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300-0000B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xdr:row>
          <xdr:rowOff>139700</xdr:rowOff>
        </xdr:from>
        <xdr:to>
          <xdr:col>25</xdr:col>
          <xdr:colOff>330200</xdr:colOff>
          <xdr:row>7</xdr:row>
          <xdr:rowOff>25400</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300-0000B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xdr:row>
          <xdr:rowOff>139700</xdr:rowOff>
        </xdr:from>
        <xdr:to>
          <xdr:col>25</xdr:col>
          <xdr:colOff>330200</xdr:colOff>
          <xdr:row>8</xdr:row>
          <xdr:rowOff>25400</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300-0000B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xdr:row>
          <xdr:rowOff>139700</xdr:rowOff>
        </xdr:from>
        <xdr:to>
          <xdr:col>25</xdr:col>
          <xdr:colOff>330200</xdr:colOff>
          <xdr:row>9</xdr:row>
          <xdr:rowOff>25400</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300-0000B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xdr:row>
          <xdr:rowOff>139700</xdr:rowOff>
        </xdr:from>
        <xdr:to>
          <xdr:col>25</xdr:col>
          <xdr:colOff>330200</xdr:colOff>
          <xdr:row>10</xdr:row>
          <xdr:rowOff>25400</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300-0000B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xdr:row>
          <xdr:rowOff>139700</xdr:rowOff>
        </xdr:from>
        <xdr:to>
          <xdr:col>25</xdr:col>
          <xdr:colOff>330200</xdr:colOff>
          <xdr:row>11</xdr:row>
          <xdr:rowOff>25400</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300-0000B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xdr:row>
          <xdr:rowOff>139700</xdr:rowOff>
        </xdr:from>
        <xdr:to>
          <xdr:col>25</xdr:col>
          <xdr:colOff>330200</xdr:colOff>
          <xdr:row>12</xdr:row>
          <xdr:rowOff>25400</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300-0000C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11</xdr:row>
          <xdr:rowOff>139700</xdr:rowOff>
        </xdr:from>
        <xdr:to>
          <xdr:col>25</xdr:col>
          <xdr:colOff>330200</xdr:colOff>
          <xdr:row>13</xdr:row>
          <xdr:rowOff>25400</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300-0000C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12</xdr:row>
          <xdr:rowOff>139700</xdr:rowOff>
        </xdr:from>
        <xdr:to>
          <xdr:col>25</xdr:col>
          <xdr:colOff>330200</xdr:colOff>
          <xdr:row>14</xdr:row>
          <xdr:rowOff>25400</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300-0000C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13</xdr:row>
          <xdr:rowOff>139700</xdr:rowOff>
        </xdr:from>
        <xdr:to>
          <xdr:col>25</xdr:col>
          <xdr:colOff>330200</xdr:colOff>
          <xdr:row>15</xdr:row>
          <xdr:rowOff>25400</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300-0000C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14</xdr:row>
          <xdr:rowOff>139700</xdr:rowOff>
        </xdr:from>
        <xdr:to>
          <xdr:col>25</xdr:col>
          <xdr:colOff>330200</xdr:colOff>
          <xdr:row>16</xdr:row>
          <xdr:rowOff>25400</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300-0000C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15</xdr:row>
          <xdr:rowOff>139700</xdr:rowOff>
        </xdr:from>
        <xdr:to>
          <xdr:col>25</xdr:col>
          <xdr:colOff>330200</xdr:colOff>
          <xdr:row>17</xdr:row>
          <xdr:rowOff>25400</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300-0000C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16</xdr:row>
          <xdr:rowOff>139700</xdr:rowOff>
        </xdr:from>
        <xdr:to>
          <xdr:col>25</xdr:col>
          <xdr:colOff>330200</xdr:colOff>
          <xdr:row>18</xdr:row>
          <xdr:rowOff>25400</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300-0000C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17</xdr:row>
          <xdr:rowOff>139700</xdr:rowOff>
        </xdr:from>
        <xdr:to>
          <xdr:col>25</xdr:col>
          <xdr:colOff>330200</xdr:colOff>
          <xdr:row>19</xdr:row>
          <xdr:rowOff>25400</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300-0000C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18</xdr:row>
          <xdr:rowOff>139700</xdr:rowOff>
        </xdr:from>
        <xdr:to>
          <xdr:col>25</xdr:col>
          <xdr:colOff>330200</xdr:colOff>
          <xdr:row>20</xdr:row>
          <xdr:rowOff>25400</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300-0000C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19</xdr:row>
          <xdr:rowOff>139700</xdr:rowOff>
        </xdr:from>
        <xdr:to>
          <xdr:col>25</xdr:col>
          <xdr:colOff>330200</xdr:colOff>
          <xdr:row>21</xdr:row>
          <xdr:rowOff>25400</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300-0000C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20</xdr:row>
          <xdr:rowOff>139700</xdr:rowOff>
        </xdr:from>
        <xdr:to>
          <xdr:col>25</xdr:col>
          <xdr:colOff>330200</xdr:colOff>
          <xdr:row>22</xdr:row>
          <xdr:rowOff>25400</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300-0000C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21</xdr:row>
          <xdr:rowOff>139700</xdr:rowOff>
        </xdr:from>
        <xdr:to>
          <xdr:col>25</xdr:col>
          <xdr:colOff>330200</xdr:colOff>
          <xdr:row>23</xdr:row>
          <xdr:rowOff>25400</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300-0000C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22</xdr:row>
          <xdr:rowOff>139700</xdr:rowOff>
        </xdr:from>
        <xdr:to>
          <xdr:col>25</xdr:col>
          <xdr:colOff>330200</xdr:colOff>
          <xdr:row>24</xdr:row>
          <xdr:rowOff>25400</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300-0000C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23</xdr:row>
          <xdr:rowOff>139700</xdr:rowOff>
        </xdr:from>
        <xdr:to>
          <xdr:col>25</xdr:col>
          <xdr:colOff>330200</xdr:colOff>
          <xdr:row>25</xdr:row>
          <xdr:rowOff>25400</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300-0000C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24</xdr:row>
          <xdr:rowOff>139700</xdr:rowOff>
        </xdr:from>
        <xdr:to>
          <xdr:col>25</xdr:col>
          <xdr:colOff>330200</xdr:colOff>
          <xdr:row>26</xdr:row>
          <xdr:rowOff>25400</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300-0000C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25</xdr:row>
          <xdr:rowOff>139700</xdr:rowOff>
        </xdr:from>
        <xdr:to>
          <xdr:col>25</xdr:col>
          <xdr:colOff>330200</xdr:colOff>
          <xdr:row>27</xdr:row>
          <xdr:rowOff>25400</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300-0000C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26</xdr:row>
          <xdr:rowOff>139700</xdr:rowOff>
        </xdr:from>
        <xdr:to>
          <xdr:col>25</xdr:col>
          <xdr:colOff>330200</xdr:colOff>
          <xdr:row>28</xdr:row>
          <xdr:rowOff>25400</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300-0000D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27</xdr:row>
          <xdr:rowOff>139700</xdr:rowOff>
        </xdr:from>
        <xdr:to>
          <xdr:col>25</xdr:col>
          <xdr:colOff>330200</xdr:colOff>
          <xdr:row>29</xdr:row>
          <xdr:rowOff>25400</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300-0000D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28</xdr:row>
          <xdr:rowOff>139700</xdr:rowOff>
        </xdr:from>
        <xdr:to>
          <xdr:col>25</xdr:col>
          <xdr:colOff>330200</xdr:colOff>
          <xdr:row>30</xdr:row>
          <xdr:rowOff>25400</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300-0000D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29</xdr:row>
          <xdr:rowOff>139700</xdr:rowOff>
        </xdr:from>
        <xdr:to>
          <xdr:col>25</xdr:col>
          <xdr:colOff>330200</xdr:colOff>
          <xdr:row>31</xdr:row>
          <xdr:rowOff>25400</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300-0000D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30</xdr:row>
          <xdr:rowOff>139700</xdr:rowOff>
        </xdr:from>
        <xdr:to>
          <xdr:col>25</xdr:col>
          <xdr:colOff>330200</xdr:colOff>
          <xdr:row>32</xdr:row>
          <xdr:rowOff>25400</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300-0000D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139700</xdr:rowOff>
        </xdr:from>
        <xdr:to>
          <xdr:col>25</xdr:col>
          <xdr:colOff>330200</xdr:colOff>
          <xdr:row>33</xdr:row>
          <xdr:rowOff>25400</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300-0000D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32</xdr:row>
          <xdr:rowOff>139700</xdr:rowOff>
        </xdr:from>
        <xdr:to>
          <xdr:col>25</xdr:col>
          <xdr:colOff>330200</xdr:colOff>
          <xdr:row>34</xdr:row>
          <xdr:rowOff>25400</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300-0000D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33</xdr:row>
          <xdr:rowOff>139700</xdr:rowOff>
        </xdr:from>
        <xdr:to>
          <xdr:col>25</xdr:col>
          <xdr:colOff>330200</xdr:colOff>
          <xdr:row>35</xdr:row>
          <xdr:rowOff>25400</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300-0000D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34</xdr:row>
          <xdr:rowOff>139700</xdr:rowOff>
        </xdr:from>
        <xdr:to>
          <xdr:col>25</xdr:col>
          <xdr:colOff>330200</xdr:colOff>
          <xdr:row>36</xdr:row>
          <xdr:rowOff>25400</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300-0000D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139700</xdr:rowOff>
        </xdr:from>
        <xdr:to>
          <xdr:col>25</xdr:col>
          <xdr:colOff>330200</xdr:colOff>
          <xdr:row>37</xdr:row>
          <xdr:rowOff>25400</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300-0000D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36</xdr:row>
          <xdr:rowOff>139700</xdr:rowOff>
        </xdr:from>
        <xdr:to>
          <xdr:col>25</xdr:col>
          <xdr:colOff>330200</xdr:colOff>
          <xdr:row>38</xdr:row>
          <xdr:rowOff>25400</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300-0000D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139700</xdr:rowOff>
        </xdr:from>
        <xdr:to>
          <xdr:col>25</xdr:col>
          <xdr:colOff>330200</xdr:colOff>
          <xdr:row>39</xdr:row>
          <xdr:rowOff>25400</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300-0000D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38</xdr:row>
          <xdr:rowOff>139700</xdr:rowOff>
        </xdr:from>
        <xdr:to>
          <xdr:col>25</xdr:col>
          <xdr:colOff>330200</xdr:colOff>
          <xdr:row>40</xdr:row>
          <xdr:rowOff>25400</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300-0000D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39</xdr:row>
          <xdr:rowOff>139700</xdr:rowOff>
        </xdr:from>
        <xdr:to>
          <xdr:col>25</xdr:col>
          <xdr:colOff>330200</xdr:colOff>
          <xdr:row>41</xdr:row>
          <xdr:rowOff>25400</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300-0000D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40</xdr:row>
          <xdr:rowOff>139700</xdr:rowOff>
        </xdr:from>
        <xdr:to>
          <xdr:col>25</xdr:col>
          <xdr:colOff>330200</xdr:colOff>
          <xdr:row>42</xdr:row>
          <xdr:rowOff>25400</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300-0000D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41</xdr:row>
          <xdr:rowOff>139700</xdr:rowOff>
        </xdr:from>
        <xdr:to>
          <xdr:col>25</xdr:col>
          <xdr:colOff>330200</xdr:colOff>
          <xdr:row>43</xdr:row>
          <xdr:rowOff>25400</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300-0000D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42</xdr:row>
          <xdr:rowOff>139700</xdr:rowOff>
        </xdr:from>
        <xdr:to>
          <xdr:col>25</xdr:col>
          <xdr:colOff>330200</xdr:colOff>
          <xdr:row>44</xdr:row>
          <xdr:rowOff>25400</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300-0000E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43</xdr:row>
          <xdr:rowOff>139700</xdr:rowOff>
        </xdr:from>
        <xdr:to>
          <xdr:col>25</xdr:col>
          <xdr:colOff>330200</xdr:colOff>
          <xdr:row>45</xdr:row>
          <xdr:rowOff>25400</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300-0000E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44</xdr:row>
          <xdr:rowOff>139700</xdr:rowOff>
        </xdr:from>
        <xdr:to>
          <xdr:col>25</xdr:col>
          <xdr:colOff>330200</xdr:colOff>
          <xdr:row>46</xdr:row>
          <xdr:rowOff>25400</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300-0000E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45</xdr:row>
          <xdr:rowOff>139700</xdr:rowOff>
        </xdr:from>
        <xdr:to>
          <xdr:col>25</xdr:col>
          <xdr:colOff>330200</xdr:colOff>
          <xdr:row>47</xdr:row>
          <xdr:rowOff>25400</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300-0000E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46</xdr:row>
          <xdr:rowOff>139700</xdr:rowOff>
        </xdr:from>
        <xdr:to>
          <xdr:col>25</xdr:col>
          <xdr:colOff>330200</xdr:colOff>
          <xdr:row>48</xdr:row>
          <xdr:rowOff>25400</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300-0000E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47</xdr:row>
          <xdr:rowOff>139700</xdr:rowOff>
        </xdr:from>
        <xdr:to>
          <xdr:col>25</xdr:col>
          <xdr:colOff>330200</xdr:colOff>
          <xdr:row>49</xdr:row>
          <xdr:rowOff>25400</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300-0000E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48</xdr:row>
          <xdr:rowOff>139700</xdr:rowOff>
        </xdr:from>
        <xdr:to>
          <xdr:col>25</xdr:col>
          <xdr:colOff>330200</xdr:colOff>
          <xdr:row>50</xdr:row>
          <xdr:rowOff>25400</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300-0000E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49</xdr:row>
          <xdr:rowOff>139700</xdr:rowOff>
        </xdr:from>
        <xdr:to>
          <xdr:col>25</xdr:col>
          <xdr:colOff>330200</xdr:colOff>
          <xdr:row>51</xdr:row>
          <xdr:rowOff>25400</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300-0000E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50</xdr:row>
          <xdr:rowOff>139700</xdr:rowOff>
        </xdr:from>
        <xdr:to>
          <xdr:col>25</xdr:col>
          <xdr:colOff>330200</xdr:colOff>
          <xdr:row>52</xdr:row>
          <xdr:rowOff>25400</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300-0000E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51</xdr:row>
          <xdr:rowOff>139700</xdr:rowOff>
        </xdr:from>
        <xdr:to>
          <xdr:col>25</xdr:col>
          <xdr:colOff>330200</xdr:colOff>
          <xdr:row>53</xdr:row>
          <xdr:rowOff>25400</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300-0000E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52</xdr:row>
          <xdr:rowOff>139700</xdr:rowOff>
        </xdr:from>
        <xdr:to>
          <xdr:col>25</xdr:col>
          <xdr:colOff>330200</xdr:colOff>
          <xdr:row>54</xdr:row>
          <xdr:rowOff>25400</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300-0000E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53</xdr:row>
          <xdr:rowOff>139700</xdr:rowOff>
        </xdr:from>
        <xdr:to>
          <xdr:col>25</xdr:col>
          <xdr:colOff>330200</xdr:colOff>
          <xdr:row>55</xdr:row>
          <xdr:rowOff>25400</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300-0000E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54</xdr:row>
          <xdr:rowOff>139700</xdr:rowOff>
        </xdr:from>
        <xdr:to>
          <xdr:col>25</xdr:col>
          <xdr:colOff>330200</xdr:colOff>
          <xdr:row>56</xdr:row>
          <xdr:rowOff>25400</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300-0000E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55</xdr:row>
          <xdr:rowOff>139700</xdr:rowOff>
        </xdr:from>
        <xdr:to>
          <xdr:col>25</xdr:col>
          <xdr:colOff>330200</xdr:colOff>
          <xdr:row>57</xdr:row>
          <xdr:rowOff>25400</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300-0000E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56</xdr:row>
          <xdr:rowOff>139700</xdr:rowOff>
        </xdr:from>
        <xdr:to>
          <xdr:col>25</xdr:col>
          <xdr:colOff>330200</xdr:colOff>
          <xdr:row>58</xdr:row>
          <xdr:rowOff>25400</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300-0000E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57</xdr:row>
          <xdr:rowOff>139700</xdr:rowOff>
        </xdr:from>
        <xdr:to>
          <xdr:col>25</xdr:col>
          <xdr:colOff>330200</xdr:colOff>
          <xdr:row>59</xdr:row>
          <xdr:rowOff>25400</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300-0000E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58</xdr:row>
          <xdr:rowOff>139700</xdr:rowOff>
        </xdr:from>
        <xdr:to>
          <xdr:col>25</xdr:col>
          <xdr:colOff>330200</xdr:colOff>
          <xdr:row>60</xdr:row>
          <xdr:rowOff>25400</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300-0000F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59</xdr:row>
          <xdr:rowOff>139700</xdr:rowOff>
        </xdr:from>
        <xdr:to>
          <xdr:col>25</xdr:col>
          <xdr:colOff>330200</xdr:colOff>
          <xdr:row>61</xdr:row>
          <xdr:rowOff>25400</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300-0000F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60</xdr:row>
          <xdr:rowOff>139700</xdr:rowOff>
        </xdr:from>
        <xdr:to>
          <xdr:col>25</xdr:col>
          <xdr:colOff>330200</xdr:colOff>
          <xdr:row>62</xdr:row>
          <xdr:rowOff>25400</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300-0000F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61</xdr:row>
          <xdr:rowOff>139700</xdr:rowOff>
        </xdr:from>
        <xdr:to>
          <xdr:col>25</xdr:col>
          <xdr:colOff>330200</xdr:colOff>
          <xdr:row>63</xdr:row>
          <xdr:rowOff>25400</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300-0000F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62</xdr:row>
          <xdr:rowOff>139700</xdr:rowOff>
        </xdr:from>
        <xdr:to>
          <xdr:col>25</xdr:col>
          <xdr:colOff>330200</xdr:colOff>
          <xdr:row>64</xdr:row>
          <xdr:rowOff>25400</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300-0000F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63</xdr:row>
          <xdr:rowOff>139700</xdr:rowOff>
        </xdr:from>
        <xdr:to>
          <xdr:col>25</xdr:col>
          <xdr:colOff>330200</xdr:colOff>
          <xdr:row>65</xdr:row>
          <xdr:rowOff>25400</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300-0000F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64</xdr:row>
          <xdr:rowOff>139700</xdr:rowOff>
        </xdr:from>
        <xdr:to>
          <xdr:col>25</xdr:col>
          <xdr:colOff>330200</xdr:colOff>
          <xdr:row>66</xdr:row>
          <xdr:rowOff>25400</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300-0000F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65</xdr:row>
          <xdr:rowOff>139700</xdr:rowOff>
        </xdr:from>
        <xdr:to>
          <xdr:col>25</xdr:col>
          <xdr:colOff>330200</xdr:colOff>
          <xdr:row>67</xdr:row>
          <xdr:rowOff>25400</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300-0000F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66</xdr:row>
          <xdr:rowOff>139700</xdr:rowOff>
        </xdr:from>
        <xdr:to>
          <xdr:col>25</xdr:col>
          <xdr:colOff>330200</xdr:colOff>
          <xdr:row>68</xdr:row>
          <xdr:rowOff>25400</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300-0000F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67</xdr:row>
          <xdr:rowOff>139700</xdr:rowOff>
        </xdr:from>
        <xdr:to>
          <xdr:col>25</xdr:col>
          <xdr:colOff>330200</xdr:colOff>
          <xdr:row>69</xdr:row>
          <xdr:rowOff>25400</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300-0000F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68</xdr:row>
          <xdr:rowOff>139700</xdr:rowOff>
        </xdr:from>
        <xdr:to>
          <xdr:col>25</xdr:col>
          <xdr:colOff>330200</xdr:colOff>
          <xdr:row>70</xdr:row>
          <xdr:rowOff>25400</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300-0000F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69</xdr:row>
          <xdr:rowOff>139700</xdr:rowOff>
        </xdr:from>
        <xdr:to>
          <xdr:col>25</xdr:col>
          <xdr:colOff>330200</xdr:colOff>
          <xdr:row>71</xdr:row>
          <xdr:rowOff>25400</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300-0000F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70</xdr:row>
          <xdr:rowOff>139700</xdr:rowOff>
        </xdr:from>
        <xdr:to>
          <xdr:col>25</xdr:col>
          <xdr:colOff>330200</xdr:colOff>
          <xdr:row>72</xdr:row>
          <xdr:rowOff>25400</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300-0000F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71</xdr:row>
          <xdr:rowOff>139700</xdr:rowOff>
        </xdr:from>
        <xdr:to>
          <xdr:col>25</xdr:col>
          <xdr:colOff>330200</xdr:colOff>
          <xdr:row>73</xdr:row>
          <xdr:rowOff>25400</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300-0000F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72</xdr:row>
          <xdr:rowOff>139700</xdr:rowOff>
        </xdr:from>
        <xdr:to>
          <xdr:col>25</xdr:col>
          <xdr:colOff>330200</xdr:colOff>
          <xdr:row>74</xdr:row>
          <xdr:rowOff>25400</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300-0000F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73</xdr:row>
          <xdr:rowOff>139700</xdr:rowOff>
        </xdr:from>
        <xdr:to>
          <xdr:col>25</xdr:col>
          <xdr:colOff>330200</xdr:colOff>
          <xdr:row>75</xdr:row>
          <xdr:rowOff>25400</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300-0000F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74</xdr:row>
          <xdr:rowOff>139700</xdr:rowOff>
        </xdr:from>
        <xdr:to>
          <xdr:col>25</xdr:col>
          <xdr:colOff>330200</xdr:colOff>
          <xdr:row>76</xdr:row>
          <xdr:rowOff>25400</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300-00000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75</xdr:row>
          <xdr:rowOff>139700</xdr:rowOff>
        </xdr:from>
        <xdr:to>
          <xdr:col>25</xdr:col>
          <xdr:colOff>330200</xdr:colOff>
          <xdr:row>77</xdr:row>
          <xdr:rowOff>25400</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300-00000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76</xdr:row>
          <xdr:rowOff>139700</xdr:rowOff>
        </xdr:from>
        <xdr:to>
          <xdr:col>25</xdr:col>
          <xdr:colOff>330200</xdr:colOff>
          <xdr:row>78</xdr:row>
          <xdr:rowOff>25400</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300-00000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77</xdr:row>
          <xdr:rowOff>139700</xdr:rowOff>
        </xdr:from>
        <xdr:to>
          <xdr:col>25</xdr:col>
          <xdr:colOff>330200</xdr:colOff>
          <xdr:row>79</xdr:row>
          <xdr:rowOff>25400</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300-00000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78</xdr:row>
          <xdr:rowOff>139700</xdr:rowOff>
        </xdr:from>
        <xdr:to>
          <xdr:col>25</xdr:col>
          <xdr:colOff>330200</xdr:colOff>
          <xdr:row>80</xdr:row>
          <xdr:rowOff>25400</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300-00000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79</xdr:row>
          <xdr:rowOff>139700</xdr:rowOff>
        </xdr:from>
        <xdr:to>
          <xdr:col>25</xdr:col>
          <xdr:colOff>330200</xdr:colOff>
          <xdr:row>81</xdr:row>
          <xdr:rowOff>25400</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300-00000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80</xdr:row>
          <xdr:rowOff>139700</xdr:rowOff>
        </xdr:from>
        <xdr:to>
          <xdr:col>25</xdr:col>
          <xdr:colOff>330200</xdr:colOff>
          <xdr:row>82</xdr:row>
          <xdr:rowOff>25400</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300-00000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81</xdr:row>
          <xdr:rowOff>139700</xdr:rowOff>
        </xdr:from>
        <xdr:to>
          <xdr:col>25</xdr:col>
          <xdr:colOff>330200</xdr:colOff>
          <xdr:row>83</xdr:row>
          <xdr:rowOff>25400</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300-00000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82</xdr:row>
          <xdr:rowOff>139700</xdr:rowOff>
        </xdr:from>
        <xdr:to>
          <xdr:col>25</xdr:col>
          <xdr:colOff>330200</xdr:colOff>
          <xdr:row>84</xdr:row>
          <xdr:rowOff>25400</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300-00000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83</xdr:row>
          <xdr:rowOff>139700</xdr:rowOff>
        </xdr:from>
        <xdr:to>
          <xdr:col>25</xdr:col>
          <xdr:colOff>330200</xdr:colOff>
          <xdr:row>85</xdr:row>
          <xdr:rowOff>25400</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300-00000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84</xdr:row>
          <xdr:rowOff>139700</xdr:rowOff>
        </xdr:from>
        <xdr:to>
          <xdr:col>25</xdr:col>
          <xdr:colOff>330200</xdr:colOff>
          <xdr:row>86</xdr:row>
          <xdr:rowOff>25400</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300-00000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85</xdr:row>
          <xdr:rowOff>139700</xdr:rowOff>
        </xdr:from>
        <xdr:to>
          <xdr:col>25</xdr:col>
          <xdr:colOff>330200</xdr:colOff>
          <xdr:row>87</xdr:row>
          <xdr:rowOff>25400</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300-00000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86</xdr:row>
          <xdr:rowOff>139700</xdr:rowOff>
        </xdr:from>
        <xdr:to>
          <xdr:col>25</xdr:col>
          <xdr:colOff>330200</xdr:colOff>
          <xdr:row>88</xdr:row>
          <xdr:rowOff>25400</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300-00000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87</xdr:row>
          <xdr:rowOff>139700</xdr:rowOff>
        </xdr:from>
        <xdr:to>
          <xdr:col>25</xdr:col>
          <xdr:colOff>330200</xdr:colOff>
          <xdr:row>89</xdr:row>
          <xdr:rowOff>25400</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300-00000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88</xdr:row>
          <xdr:rowOff>139700</xdr:rowOff>
        </xdr:from>
        <xdr:to>
          <xdr:col>25</xdr:col>
          <xdr:colOff>330200</xdr:colOff>
          <xdr:row>90</xdr:row>
          <xdr:rowOff>25400</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300-00000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89</xdr:row>
          <xdr:rowOff>139700</xdr:rowOff>
        </xdr:from>
        <xdr:to>
          <xdr:col>25</xdr:col>
          <xdr:colOff>330200</xdr:colOff>
          <xdr:row>91</xdr:row>
          <xdr:rowOff>25400</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300-00000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90</xdr:row>
          <xdr:rowOff>139700</xdr:rowOff>
        </xdr:from>
        <xdr:to>
          <xdr:col>25</xdr:col>
          <xdr:colOff>330200</xdr:colOff>
          <xdr:row>92</xdr:row>
          <xdr:rowOff>25400</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300-00001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91</xdr:row>
          <xdr:rowOff>139700</xdr:rowOff>
        </xdr:from>
        <xdr:to>
          <xdr:col>25</xdr:col>
          <xdr:colOff>330200</xdr:colOff>
          <xdr:row>93</xdr:row>
          <xdr:rowOff>25400</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300-00001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92</xdr:row>
          <xdr:rowOff>139700</xdr:rowOff>
        </xdr:from>
        <xdr:to>
          <xdr:col>25</xdr:col>
          <xdr:colOff>330200</xdr:colOff>
          <xdr:row>94</xdr:row>
          <xdr:rowOff>25400</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300-00001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93</xdr:row>
          <xdr:rowOff>139700</xdr:rowOff>
        </xdr:from>
        <xdr:to>
          <xdr:col>25</xdr:col>
          <xdr:colOff>330200</xdr:colOff>
          <xdr:row>95</xdr:row>
          <xdr:rowOff>25400</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300-00001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94</xdr:row>
          <xdr:rowOff>139700</xdr:rowOff>
        </xdr:from>
        <xdr:to>
          <xdr:col>25</xdr:col>
          <xdr:colOff>330200</xdr:colOff>
          <xdr:row>96</xdr:row>
          <xdr:rowOff>25400</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300-00001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95</xdr:row>
          <xdr:rowOff>139700</xdr:rowOff>
        </xdr:from>
        <xdr:to>
          <xdr:col>25</xdr:col>
          <xdr:colOff>330200</xdr:colOff>
          <xdr:row>97</xdr:row>
          <xdr:rowOff>25400</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300-00001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96</xdr:row>
          <xdr:rowOff>139700</xdr:rowOff>
        </xdr:from>
        <xdr:to>
          <xdr:col>25</xdr:col>
          <xdr:colOff>330200</xdr:colOff>
          <xdr:row>98</xdr:row>
          <xdr:rowOff>25400</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300-00001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97</xdr:row>
          <xdr:rowOff>139700</xdr:rowOff>
        </xdr:from>
        <xdr:to>
          <xdr:col>25</xdr:col>
          <xdr:colOff>330200</xdr:colOff>
          <xdr:row>99</xdr:row>
          <xdr:rowOff>25400</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300-00001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98</xdr:row>
          <xdr:rowOff>139700</xdr:rowOff>
        </xdr:from>
        <xdr:to>
          <xdr:col>25</xdr:col>
          <xdr:colOff>330200</xdr:colOff>
          <xdr:row>100</xdr:row>
          <xdr:rowOff>25400</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300-00001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99</xdr:row>
          <xdr:rowOff>139700</xdr:rowOff>
        </xdr:from>
        <xdr:to>
          <xdr:col>25</xdr:col>
          <xdr:colOff>330200</xdr:colOff>
          <xdr:row>101</xdr:row>
          <xdr:rowOff>25400</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300-00001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100</xdr:row>
          <xdr:rowOff>139700</xdr:rowOff>
        </xdr:from>
        <xdr:to>
          <xdr:col>25</xdr:col>
          <xdr:colOff>330200</xdr:colOff>
          <xdr:row>102</xdr:row>
          <xdr:rowOff>25400</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300-00001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101</xdr:row>
          <xdr:rowOff>139700</xdr:rowOff>
        </xdr:from>
        <xdr:to>
          <xdr:col>25</xdr:col>
          <xdr:colOff>330200</xdr:colOff>
          <xdr:row>103</xdr:row>
          <xdr:rowOff>25400</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300-00001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xdr:row>
          <xdr:rowOff>152400</xdr:rowOff>
        </xdr:from>
        <xdr:to>
          <xdr:col>26</xdr:col>
          <xdr:colOff>330200</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300-00001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xdr:row>
          <xdr:rowOff>139700</xdr:rowOff>
        </xdr:from>
        <xdr:to>
          <xdr:col>26</xdr:col>
          <xdr:colOff>330200</xdr:colOff>
          <xdr:row>5</xdr:row>
          <xdr:rowOff>25400</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300-00001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xdr:row>
          <xdr:rowOff>139700</xdr:rowOff>
        </xdr:from>
        <xdr:to>
          <xdr:col>26</xdr:col>
          <xdr:colOff>330200</xdr:colOff>
          <xdr:row>6</xdr:row>
          <xdr:rowOff>25400</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300-00001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xdr:row>
          <xdr:rowOff>139700</xdr:rowOff>
        </xdr:from>
        <xdr:to>
          <xdr:col>26</xdr:col>
          <xdr:colOff>330200</xdr:colOff>
          <xdr:row>7</xdr:row>
          <xdr:rowOff>25400</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300-00001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139700</xdr:rowOff>
        </xdr:from>
        <xdr:to>
          <xdr:col>26</xdr:col>
          <xdr:colOff>330200</xdr:colOff>
          <xdr:row>8</xdr:row>
          <xdr:rowOff>25400</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300-00002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139700</xdr:rowOff>
        </xdr:from>
        <xdr:to>
          <xdr:col>26</xdr:col>
          <xdr:colOff>330200</xdr:colOff>
          <xdr:row>9</xdr:row>
          <xdr:rowOff>25400</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300-00002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xdr:row>
          <xdr:rowOff>139700</xdr:rowOff>
        </xdr:from>
        <xdr:to>
          <xdr:col>26</xdr:col>
          <xdr:colOff>330200</xdr:colOff>
          <xdr:row>10</xdr:row>
          <xdr:rowOff>25400</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300-00002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139700</xdr:rowOff>
        </xdr:from>
        <xdr:to>
          <xdr:col>26</xdr:col>
          <xdr:colOff>330200</xdr:colOff>
          <xdr:row>11</xdr:row>
          <xdr:rowOff>25400</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300-00002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xdr:row>
          <xdr:rowOff>139700</xdr:rowOff>
        </xdr:from>
        <xdr:to>
          <xdr:col>26</xdr:col>
          <xdr:colOff>330200</xdr:colOff>
          <xdr:row>12</xdr:row>
          <xdr:rowOff>25400</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300-00002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11</xdr:row>
          <xdr:rowOff>139700</xdr:rowOff>
        </xdr:from>
        <xdr:to>
          <xdr:col>26</xdr:col>
          <xdr:colOff>330200</xdr:colOff>
          <xdr:row>13</xdr:row>
          <xdr:rowOff>25400</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300-00002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12</xdr:row>
          <xdr:rowOff>139700</xdr:rowOff>
        </xdr:from>
        <xdr:to>
          <xdr:col>26</xdr:col>
          <xdr:colOff>330200</xdr:colOff>
          <xdr:row>14</xdr:row>
          <xdr:rowOff>25400</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300-00002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13</xdr:row>
          <xdr:rowOff>139700</xdr:rowOff>
        </xdr:from>
        <xdr:to>
          <xdr:col>26</xdr:col>
          <xdr:colOff>330200</xdr:colOff>
          <xdr:row>15</xdr:row>
          <xdr:rowOff>25400</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300-00002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14</xdr:row>
          <xdr:rowOff>139700</xdr:rowOff>
        </xdr:from>
        <xdr:to>
          <xdr:col>26</xdr:col>
          <xdr:colOff>330200</xdr:colOff>
          <xdr:row>16</xdr:row>
          <xdr:rowOff>25400</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300-00002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15</xdr:row>
          <xdr:rowOff>139700</xdr:rowOff>
        </xdr:from>
        <xdr:to>
          <xdr:col>26</xdr:col>
          <xdr:colOff>330200</xdr:colOff>
          <xdr:row>17</xdr:row>
          <xdr:rowOff>25400</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300-00002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16</xdr:row>
          <xdr:rowOff>139700</xdr:rowOff>
        </xdr:from>
        <xdr:to>
          <xdr:col>26</xdr:col>
          <xdr:colOff>330200</xdr:colOff>
          <xdr:row>18</xdr:row>
          <xdr:rowOff>25400</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300-00002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17</xdr:row>
          <xdr:rowOff>139700</xdr:rowOff>
        </xdr:from>
        <xdr:to>
          <xdr:col>26</xdr:col>
          <xdr:colOff>330200</xdr:colOff>
          <xdr:row>19</xdr:row>
          <xdr:rowOff>25400</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300-00002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18</xdr:row>
          <xdr:rowOff>139700</xdr:rowOff>
        </xdr:from>
        <xdr:to>
          <xdr:col>26</xdr:col>
          <xdr:colOff>330200</xdr:colOff>
          <xdr:row>20</xdr:row>
          <xdr:rowOff>25400</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300-00002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19</xdr:row>
          <xdr:rowOff>139700</xdr:rowOff>
        </xdr:from>
        <xdr:to>
          <xdr:col>26</xdr:col>
          <xdr:colOff>330200</xdr:colOff>
          <xdr:row>21</xdr:row>
          <xdr:rowOff>25400</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300-00002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20</xdr:row>
          <xdr:rowOff>139700</xdr:rowOff>
        </xdr:from>
        <xdr:to>
          <xdr:col>26</xdr:col>
          <xdr:colOff>330200</xdr:colOff>
          <xdr:row>22</xdr:row>
          <xdr:rowOff>25400</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300-00002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21</xdr:row>
          <xdr:rowOff>139700</xdr:rowOff>
        </xdr:from>
        <xdr:to>
          <xdr:col>26</xdr:col>
          <xdr:colOff>330200</xdr:colOff>
          <xdr:row>23</xdr:row>
          <xdr:rowOff>25400</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300-00002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22</xdr:row>
          <xdr:rowOff>139700</xdr:rowOff>
        </xdr:from>
        <xdr:to>
          <xdr:col>26</xdr:col>
          <xdr:colOff>330200</xdr:colOff>
          <xdr:row>24</xdr:row>
          <xdr:rowOff>25400</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300-00003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23</xdr:row>
          <xdr:rowOff>139700</xdr:rowOff>
        </xdr:from>
        <xdr:to>
          <xdr:col>26</xdr:col>
          <xdr:colOff>330200</xdr:colOff>
          <xdr:row>25</xdr:row>
          <xdr:rowOff>25400</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300-00003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24</xdr:row>
          <xdr:rowOff>139700</xdr:rowOff>
        </xdr:from>
        <xdr:to>
          <xdr:col>26</xdr:col>
          <xdr:colOff>330200</xdr:colOff>
          <xdr:row>26</xdr:row>
          <xdr:rowOff>25400</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300-00003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25</xdr:row>
          <xdr:rowOff>139700</xdr:rowOff>
        </xdr:from>
        <xdr:to>
          <xdr:col>26</xdr:col>
          <xdr:colOff>330200</xdr:colOff>
          <xdr:row>27</xdr:row>
          <xdr:rowOff>25400</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300-00003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26</xdr:row>
          <xdr:rowOff>139700</xdr:rowOff>
        </xdr:from>
        <xdr:to>
          <xdr:col>26</xdr:col>
          <xdr:colOff>330200</xdr:colOff>
          <xdr:row>28</xdr:row>
          <xdr:rowOff>25400</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300-00003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27</xdr:row>
          <xdr:rowOff>139700</xdr:rowOff>
        </xdr:from>
        <xdr:to>
          <xdr:col>26</xdr:col>
          <xdr:colOff>330200</xdr:colOff>
          <xdr:row>29</xdr:row>
          <xdr:rowOff>25400</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300-00003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28</xdr:row>
          <xdr:rowOff>139700</xdr:rowOff>
        </xdr:from>
        <xdr:to>
          <xdr:col>26</xdr:col>
          <xdr:colOff>330200</xdr:colOff>
          <xdr:row>30</xdr:row>
          <xdr:rowOff>25400</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300-00003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29</xdr:row>
          <xdr:rowOff>139700</xdr:rowOff>
        </xdr:from>
        <xdr:to>
          <xdr:col>26</xdr:col>
          <xdr:colOff>330200</xdr:colOff>
          <xdr:row>31</xdr:row>
          <xdr:rowOff>25400</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300-00003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30</xdr:row>
          <xdr:rowOff>139700</xdr:rowOff>
        </xdr:from>
        <xdr:to>
          <xdr:col>26</xdr:col>
          <xdr:colOff>330200</xdr:colOff>
          <xdr:row>32</xdr:row>
          <xdr:rowOff>25400</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300-00003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31</xdr:row>
          <xdr:rowOff>139700</xdr:rowOff>
        </xdr:from>
        <xdr:to>
          <xdr:col>26</xdr:col>
          <xdr:colOff>330200</xdr:colOff>
          <xdr:row>33</xdr:row>
          <xdr:rowOff>25400</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300-00003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32</xdr:row>
          <xdr:rowOff>139700</xdr:rowOff>
        </xdr:from>
        <xdr:to>
          <xdr:col>26</xdr:col>
          <xdr:colOff>330200</xdr:colOff>
          <xdr:row>34</xdr:row>
          <xdr:rowOff>25400</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300-00003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33</xdr:row>
          <xdr:rowOff>139700</xdr:rowOff>
        </xdr:from>
        <xdr:to>
          <xdr:col>26</xdr:col>
          <xdr:colOff>330200</xdr:colOff>
          <xdr:row>35</xdr:row>
          <xdr:rowOff>25400</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300-00003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34</xdr:row>
          <xdr:rowOff>139700</xdr:rowOff>
        </xdr:from>
        <xdr:to>
          <xdr:col>26</xdr:col>
          <xdr:colOff>330200</xdr:colOff>
          <xdr:row>36</xdr:row>
          <xdr:rowOff>25400</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300-00003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35</xdr:row>
          <xdr:rowOff>139700</xdr:rowOff>
        </xdr:from>
        <xdr:to>
          <xdr:col>26</xdr:col>
          <xdr:colOff>330200</xdr:colOff>
          <xdr:row>37</xdr:row>
          <xdr:rowOff>25400</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300-00003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36</xdr:row>
          <xdr:rowOff>139700</xdr:rowOff>
        </xdr:from>
        <xdr:to>
          <xdr:col>26</xdr:col>
          <xdr:colOff>330200</xdr:colOff>
          <xdr:row>38</xdr:row>
          <xdr:rowOff>25400</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300-00003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37</xdr:row>
          <xdr:rowOff>139700</xdr:rowOff>
        </xdr:from>
        <xdr:to>
          <xdr:col>26</xdr:col>
          <xdr:colOff>330200</xdr:colOff>
          <xdr:row>39</xdr:row>
          <xdr:rowOff>25400</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300-00003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38</xdr:row>
          <xdr:rowOff>139700</xdr:rowOff>
        </xdr:from>
        <xdr:to>
          <xdr:col>26</xdr:col>
          <xdr:colOff>330200</xdr:colOff>
          <xdr:row>40</xdr:row>
          <xdr:rowOff>25400</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300-00004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39</xdr:row>
          <xdr:rowOff>139700</xdr:rowOff>
        </xdr:from>
        <xdr:to>
          <xdr:col>26</xdr:col>
          <xdr:colOff>330200</xdr:colOff>
          <xdr:row>41</xdr:row>
          <xdr:rowOff>25400</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300-00004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40</xdr:row>
          <xdr:rowOff>139700</xdr:rowOff>
        </xdr:from>
        <xdr:to>
          <xdr:col>26</xdr:col>
          <xdr:colOff>330200</xdr:colOff>
          <xdr:row>42</xdr:row>
          <xdr:rowOff>25400</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300-00004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41</xdr:row>
          <xdr:rowOff>139700</xdr:rowOff>
        </xdr:from>
        <xdr:to>
          <xdr:col>26</xdr:col>
          <xdr:colOff>330200</xdr:colOff>
          <xdr:row>43</xdr:row>
          <xdr:rowOff>25400</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300-00004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42</xdr:row>
          <xdr:rowOff>139700</xdr:rowOff>
        </xdr:from>
        <xdr:to>
          <xdr:col>26</xdr:col>
          <xdr:colOff>330200</xdr:colOff>
          <xdr:row>44</xdr:row>
          <xdr:rowOff>25400</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300-00004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43</xdr:row>
          <xdr:rowOff>139700</xdr:rowOff>
        </xdr:from>
        <xdr:to>
          <xdr:col>26</xdr:col>
          <xdr:colOff>330200</xdr:colOff>
          <xdr:row>45</xdr:row>
          <xdr:rowOff>25400</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300-00004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44</xdr:row>
          <xdr:rowOff>139700</xdr:rowOff>
        </xdr:from>
        <xdr:to>
          <xdr:col>26</xdr:col>
          <xdr:colOff>330200</xdr:colOff>
          <xdr:row>46</xdr:row>
          <xdr:rowOff>25400</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300-00004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45</xdr:row>
          <xdr:rowOff>139700</xdr:rowOff>
        </xdr:from>
        <xdr:to>
          <xdr:col>26</xdr:col>
          <xdr:colOff>330200</xdr:colOff>
          <xdr:row>47</xdr:row>
          <xdr:rowOff>25400</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300-00004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46</xdr:row>
          <xdr:rowOff>139700</xdr:rowOff>
        </xdr:from>
        <xdr:to>
          <xdr:col>26</xdr:col>
          <xdr:colOff>330200</xdr:colOff>
          <xdr:row>48</xdr:row>
          <xdr:rowOff>25400</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300-00004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47</xdr:row>
          <xdr:rowOff>139700</xdr:rowOff>
        </xdr:from>
        <xdr:to>
          <xdr:col>26</xdr:col>
          <xdr:colOff>330200</xdr:colOff>
          <xdr:row>49</xdr:row>
          <xdr:rowOff>25400</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300-00004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48</xdr:row>
          <xdr:rowOff>139700</xdr:rowOff>
        </xdr:from>
        <xdr:to>
          <xdr:col>26</xdr:col>
          <xdr:colOff>330200</xdr:colOff>
          <xdr:row>50</xdr:row>
          <xdr:rowOff>25400</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300-00004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49</xdr:row>
          <xdr:rowOff>139700</xdr:rowOff>
        </xdr:from>
        <xdr:to>
          <xdr:col>26</xdr:col>
          <xdr:colOff>330200</xdr:colOff>
          <xdr:row>51</xdr:row>
          <xdr:rowOff>25400</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300-00004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50</xdr:row>
          <xdr:rowOff>139700</xdr:rowOff>
        </xdr:from>
        <xdr:to>
          <xdr:col>26</xdr:col>
          <xdr:colOff>330200</xdr:colOff>
          <xdr:row>52</xdr:row>
          <xdr:rowOff>25400</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300-00004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51</xdr:row>
          <xdr:rowOff>139700</xdr:rowOff>
        </xdr:from>
        <xdr:to>
          <xdr:col>26</xdr:col>
          <xdr:colOff>330200</xdr:colOff>
          <xdr:row>53</xdr:row>
          <xdr:rowOff>25400</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300-00004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52</xdr:row>
          <xdr:rowOff>139700</xdr:rowOff>
        </xdr:from>
        <xdr:to>
          <xdr:col>26</xdr:col>
          <xdr:colOff>330200</xdr:colOff>
          <xdr:row>54</xdr:row>
          <xdr:rowOff>25400</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300-00004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53</xdr:row>
          <xdr:rowOff>139700</xdr:rowOff>
        </xdr:from>
        <xdr:to>
          <xdr:col>26</xdr:col>
          <xdr:colOff>330200</xdr:colOff>
          <xdr:row>55</xdr:row>
          <xdr:rowOff>25400</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300-00004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54</xdr:row>
          <xdr:rowOff>139700</xdr:rowOff>
        </xdr:from>
        <xdr:to>
          <xdr:col>26</xdr:col>
          <xdr:colOff>330200</xdr:colOff>
          <xdr:row>56</xdr:row>
          <xdr:rowOff>25400</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300-00005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55</xdr:row>
          <xdr:rowOff>139700</xdr:rowOff>
        </xdr:from>
        <xdr:to>
          <xdr:col>26</xdr:col>
          <xdr:colOff>330200</xdr:colOff>
          <xdr:row>57</xdr:row>
          <xdr:rowOff>25400</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300-00005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56</xdr:row>
          <xdr:rowOff>139700</xdr:rowOff>
        </xdr:from>
        <xdr:to>
          <xdr:col>26</xdr:col>
          <xdr:colOff>330200</xdr:colOff>
          <xdr:row>58</xdr:row>
          <xdr:rowOff>25400</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300-00005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57</xdr:row>
          <xdr:rowOff>139700</xdr:rowOff>
        </xdr:from>
        <xdr:to>
          <xdr:col>26</xdr:col>
          <xdr:colOff>330200</xdr:colOff>
          <xdr:row>59</xdr:row>
          <xdr:rowOff>25400</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300-00005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58</xdr:row>
          <xdr:rowOff>139700</xdr:rowOff>
        </xdr:from>
        <xdr:to>
          <xdr:col>26</xdr:col>
          <xdr:colOff>330200</xdr:colOff>
          <xdr:row>60</xdr:row>
          <xdr:rowOff>25400</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300-00005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59</xdr:row>
          <xdr:rowOff>139700</xdr:rowOff>
        </xdr:from>
        <xdr:to>
          <xdr:col>26</xdr:col>
          <xdr:colOff>330200</xdr:colOff>
          <xdr:row>61</xdr:row>
          <xdr:rowOff>25400</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300-00005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60</xdr:row>
          <xdr:rowOff>139700</xdr:rowOff>
        </xdr:from>
        <xdr:to>
          <xdr:col>26</xdr:col>
          <xdr:colOff>330200</xdr:colOff>
          <xdr:row>62</xdr:row>
          <xdr:rowOff>25400</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300-00005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61</xdr:row>
          <xdr:rowOff>139700</xdr:rowOff>
        </xdr:from>
        <xdr:to>
          <xdr:col>26</xdr:col>
          <xdr:colOff>330200</xdr:colOff>
          <xdr:row>63</xdr:row>
          <xdr:rowOff>25400</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300-00005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62</xdr:row>
          <xdr:rowOff>139700</xdr:rowOff>
        </xdr:from>
        <xdr:to>
          <xdr:col>26</xdr:col>
          <xdr:colOff>330200</xdr:colOff>
          <xdr:row>64</xdr:row>
          <xdr:rowOff>25400</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300-00005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63</xdr:row>
          <xdr:rowOff>139700</xdr:rowOff>
        </xdr:from>
        <xdr:to>
          <xdr:col>26</xdr:col>
          <xdr:colOff>330200</xdr:colOff>
          <xdr:row>65</xdr:row>
          <xdr:rowOff>25400</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300-00005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64</xdr:row>
          <xdr:rowOff>139700</xdr:rowOff>
        </xdr:from>
        <xdr:to>
          <xdr:col>26</xdr:col>
          <xdr:colOff>330200</xdr:colOff>
          <xdr:row>66</xdr:row>
          <xdr:rowOff>25400</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300-00005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65</xdr:row>
          <xdr:rowOff>139700</xdr:rowOff>
        </xdr:from>
        <xdr:to>
          <xdr:col>26</xdr:col>
          <xdr:colOff>330200</xdr:colOff>
          <xdr:row>67</xdr:row>
          <xdr:rowOff>25400</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300-00005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66</xdr:row>
          <xdr:rowOff>139700</xdr:rowOff>
        </xdr:from>
        <xdr:to>
          <xdr:col>26</xdr:col>
          <xdr:colOff>330200</xdr:colOff>
          <xdr:row>68</xdr:row>
          <xdr:rowOff>25400</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300-00005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67</xdr:row>
          <xdr:rowOff>139700</xdr:rowOff>
        </xdr:from>
        <xdr:to>
          <xdr:col>26</xdr:col>
          <xdr:colOff>330200</xdr:colOff>
          <xdr:row>69</xdr:row>
          <xdr:rowOff>25400</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300-00005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68</xdr:row>
          <xdr:rowOff>139700</xdr:rowOff>
        </xdr:from>
        <xdr:to>
          <xdr:col>26</xdr:col>
          <xdr:colOff>330200</xdr:colOff>
          <xdr:row>70</xdr:row>
          <xdr:rowOff>25400</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300-00005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69</xdr:row>
          <xdr:rowOff>139700</xdr:rowOff>
        </xdr:from>
        <xdr:to>
          <xdr:col>26</xdr:col>
          <xdr:colOff>330200</xdr:colOff>
          <xdr:row>71</xdr:row>
          <xdr:rowOff>25400</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300-00005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70</xdr:row>
          <xdr:rowOff>139700</xdr:rowOff>
        </xdr:from>
        <xdr:to>
          <xdr:col>26</xdr:col>
          <xdr:colOff>330200</xdr:colOff>
          <xdr:row>72</xdr:row>
          <xdr:rowOff>25400</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300-00006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71</xdr:row>
          <xdr:rowOff>139700</xdr:rowOff>
        </xdr:from>
        <xdr:to>
          <xdr:col>26</xdr:col>
          <xdr:colOff>330200</xdr:colOff>
          <xdr:row>73</xdr:row>
          <xdr:rowOff>25400</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300-00006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72</xdr:row>
          <xdr:rowOff>139700</xdr:rowOff>
        </xdr:from>
        <xdr:to>
          <xdr:col>26</xdr:col>
          <xdr:colOff>330200</xdr:colOff>
          <xdr:row>74</xdr:row>
          <xdr:rowOff>25400</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300-00006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73</xdr:row>
          <xdr:rowOff>139700</xdr:rowOff>
        </xdr:from>
        <xdr:to>
          <xdr:col>26</xdr:col>
          <xdr:colOff>330200</xdr:colOff>
          <xdr:row>75</xdr:row>
          <xdr:rowOff>25400</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300-00006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74</xdr:row>
          <xdr:rowOff>139700</xdr:rowOff>
        </xdr:from>
        <xdr:to>
          <xdr:col>26</xdr:col>
          <xdr:colOff>330200</xdr:colOff>
          <xdr:row>76</xdr:row>
          <xdr:rowOff>25400</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300-00006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75</xdr:row>
          <xdr:rowOff>139700</xdr:rowOff>
        </xdr:from>
        <xdr:to>
          <xdr:col>26</xdr:col>
          <xdr:colOff>330200</xdr:colOff>
          <xdr:row>77</xdr:row>
          <xdr:rowOff>25400</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300-00006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76</xdr:row>
          <xdr:rowOff>139700</xdr:rowOff>
        </xdr:from>
        <xdr:to>
          <xdr:col>26</xdr:col>
          <xdr:colOff>330200</xdr:colOff>
          <xdr:row>78</xdr:row>
          <xdr:rowOff>25400</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300-00006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77</xdr:row>
          <xdr:rowOff>139700</xdr:rowOff>
        </xdr:from>
        <xdr:to>
          <xdr:col>26</xdr:col>
          <xdr:colOff>330200</xdr:colOff>
          <xdr:row>79</xdr:row>
          <xdr:rowOff>25400</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300-00006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78</xdr:row>
          <xdr:rowOff>139700</xdr:rowOff>
        </xdr:from>
        <xdr:to>
          <xdr:col>26</xdr:col>
          <xdr:colOff>330200</xdr:colOff>
          <xdr:row>80</xdr:row>
          <xdr:rowOff>25400</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300-00006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79</xdr:row>
          <xdr:rowOff>139700</xdr:rowOff>
        </xdr:from>
        <xdr:to>
          <xdr:col>26</xdr:col>
          <xdr:colOff>330200</xdr:colOff>
          <xdr:row>81</xdr:row>
          <xdr:rowOff>25400</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300-00006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80</xdr:row>
          <xdr:rowOff>139700</xdr:rowOff>
        </xdr:from>
        <xdr:to>
          <xdr:col>26</xdr:col>
          <xdr:colOff>330200</xdr:colOff>
          <xdr:row>82</xdr:row>
          <xdr:rowOff>25400</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300-00006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81</xdr:row>
          <xdr:rowOff>139700</xdr:rowOff>
        </xdr:from>
        <xdr:to>
          <xdr:col>26</xdr:col>
          <xdr:colOff>330200</xdr:colOff>
          <xdr:row>83</xdr:row>
          <xdr:rowOff>25400</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300-00006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82</xdr:row>
          <xdr:rowOff>139700</xdr:rowOff>
        </xdr:from>
        <xdr:to>
          <xdr:col>26</xdr:col>
          <xdr:colOff>330200</xdr:colOff>
          <xdr:row>84</xdr:row>
          <xdr:rowOff>25400</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300-00006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83</xdr:row>
          <xdr:rowOff>139700</xdr:rowOff>
        </xdr:from>
        <xdr:to>
          <xdr:col>26</xdr:col>
          <xdr:colOff>330200</xdr:colOff>
          <xdr:row>85</xdr:row>
          <xdr:rowOff>25400</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300-00006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84</xdr:row>
          <xdr:rowOff>139700</xdr:rowOff>
        </xdr:from>
        <xdr:to>
          <xdr:col>26</xdr:col>
          <xdr:colOff>330200</xdr:colOff>
          <xdr:row>86</xdr:row>
          <xdr:rowOff>25400</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300-00006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85</xdr:row>
          <xdr:rowOff>139700</xdr:rowOff>
        </xdr:from>
        <xdr:to>
          <xdr:col>26</xdr:col>
          <xdr:colOff>330200</xdr:colOff>
          <xdr:row>87</xdr:row>
          <xdr:rowOff>25400</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300-00006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86</xdr:row>
          <xdr:rowOff>139700</xdr:rowOff>
        </xdr:from>
        <xdr:to>
          <xdr:col>26</xdr:col>
          <xdr:colOff>330200</xdr:colOff>
          <xdr:row>88</xdr:row>
          <xdr:rowOff>25400</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300-00007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87</xdr:row>
          <xdr:rowOff>139700</xdr:rowOff>
        </xdr:from>
        <xdr:to>
          <xdr:col>26</xdr:col>
          <xdr:colOff>330200</xdr:colOff>
          <xdr:row>89</xdr:row>
          <xdr:rowOff>25400</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300-00007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88</xdr:row>
          <xdr:rowOff>139700</xdr:rowOff>
        </xdr:from>
        <xdr:to>
          <xdr:col>26</xdr:col>
          <xdr:colOff>330200</xdr:colOff>
          <xdr:row>90</xdr:row>
          <xdr:rowOff>25400</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300-00007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89</xdr:row>
          <xdr:rowOff>139700</xdr:rowOff>
        </xdr:from>
        <xdr:to>
          <xdr:col>26</xdr:col>
          <xdr:colOff>330200</xdr:colOff>
          <xdr:row>91</xdr:row>
          <xdr:rowOff>25400</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300-00007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90</xdr:row>
          <xdr:rowOff>139700</xdr:rowOff>
        </xdr:from>
        <xdr:to>
          <xdr:col>26</xdr:col>
          <xdr:colOff>330200</xdr:colOff>
          <xdr:row>92</xdr:row>
          <xdr:rowOff>25400</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300-00007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91</xdr:row>
          <xdr:rowOff>139700</xdr:rowOff>
        </xdr:from>
        <xdr:to>
          <xdr:col>26</xdr:col>
          <xdr:colOff>330200</xdr:colOff>
          <xdr:row>93</xdr:row>
          <xdr:rowOff>25400</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300-00007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92</xdr:row>
          <xdr:rowOff>139700</xdr:rowOff>
        </xdr:from>
        <xdr:to>
          <xdr:col>26</xdr:col>
          <xdr:colOff>330200</xdr:colOff>
          <xdr:row>94</xdr:row>
          <xdr:rowOff>25400</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300-00007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93</xdr:row>
          <xdr:rowOff>139700</xdr:rowOff>
        </xdr:from>
        <xdr:to>
          <xdr:col>26</xdr:col>
          <xdr:colOff>330200</xdr:colOff>
          <xdr:row>95</xdr:row>
          <xdr:rowOff>25400</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300-00007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94</xdr:row>
          <xdr:rowOff>139700</xdr:rowOff>
        </xdr:from>
        <xdr:to>
          <xdr:col>26</xdr:col>
          <xdr:colOff>330200</xdr:colOff>
          <xdr:row>96</xdr:row>
          <xdr:rowOff>25400</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300-00007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95</xdr:row>
          <xdr:rowOff>139700</xdr:rowOff>
        </xdr:from>
        <xdr:to>
          <xdr:col>26</xdr:col>
          <xdr:colOff>330200</xdr:colOff>
          <xdr:row>97</xdr:row>
          <xdr:rowOff>25400</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300-00007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96</xdr:row>
          <xdr:rowOff>139700</xdr:rowOff>
        </xdr:from>
        <xdr:to>
          <xdr:col>26</xdr:col>
          <xdr:colOff>330200</xdr:colOff>
          <xdr:row>98</xdr:row>
          <xdr:rowOff>25400</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300-00007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97</xdr:row>
          <xdr:rowOff>139700</xdr:rowOff>
        </xdr:from>
        <xdr:to>
          <xdr:col>26</xdr:col>
          <xdr:colOff>330200</xdr:colOff>
          <xdr:row>99</xdr:row>
          <xdr:rowOff>25400</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300-00007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98</xdr:row>
          <xdr:rowOff>139700</xdr:rowOff>
        </xdr:from>
        <xdr:to>
          <xdr:col>26</xdr:col>
          <xdr:colOff>330200</xdr:colOff>
          <xdr:row>100</xdr:row>
          <xdr:rowOff>25400</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300-00007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99</xdr:row>
          <xdr:rowOff>139700</xdr:rowOff>
        </xdr:from>
        <xdr:to>
          <xdr:col>26</xdr:col>
          <xdr:colOff>330200</xdr:colOff>
          <xdr:row>101</xdr:row>
          <xdr:rowOff>25400</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300-00007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100</xdr:row>
          <xdr:rowOff>139700</xdr:rowOff>
        </xdr:from>
        <xdr:to>
          <xdr:col>26</xdr:col>
          <xdr:colOff>330200</xdr:colOff>
          <xdr:row>102</xdr:row>
          <xdr:rowOff>25400</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300-00007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101</xdr:row>
          <xdr:rowOff>139700</xdr:rowOff>
        </xdr:from>
        <xdr:to>
          <xdr:col>26</xdr:col>
          <xdr:colOff>330200</xdr:colOff>
          <xdr:row>103</xdr:row>
          <xdr:rowOff>25400</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300-00007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xdr:row>
          <xdr:rowOff>152400</xdr:rowOff>
        </xdr:from>
        <xdr:to>
          <xdr:col>27</xdr:col>
          <xdr:colOff>330200</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300-00008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xdr:row>
          <xdr:rowOff>139700</xdr:rowOff>
        </xdr:from>
        <xdr:to>
          <xdr:col>27</xdr:col>
          <xdr:colOff>330200</xdr:colOff>
          <xdr:row>5</xdr:row>
          <xdr:rowOff>25400</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300-00008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xdr:row>
          <xdr:rowOff>139700</xdr:rowOff>
        </xdr:from>
        <xdr:to>
          <xdr:col>27</xdr:col>
          <xdr:colOff>330200</xdr:colOff>
          <xdr:row>6</xdr:row>
          <xdr:rowOff>25400</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300-00008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xdr:row>
          <xdr:rowOff>139700</xdr:rowOff>
        </xdr:from>
        <xdr:to>
          <xdr:col>27</xdr:col>
          <xdr:colOff>330200</xdr:colOff>
          <xdr:row>7</xdr:row>
          <xdr:rowOff>25400</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300-00008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xdr:row>
          <xdr:rowOff>139700</xdr:rowOff>
        </xdr:from>
        <xdr:to>
          <xdr:col>27</xdr:col>
          <xdr:colOff>330200</xdr:colOff>
          <xdr:row>8</xdr:row>
          <xdr:rowOff>25400</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300-00008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xdr:row>
          <xdr:rowOff>139700</xdr:rowOff>
        </xdr:from>
        <xdr:to>
          <xdr:col>27</xdr:col>
          <xdr:colOff>330200</xdr:colOff>
          <xdr:row>9</xdr:row>
          <xdr:rowOff>25400</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300-00008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xdr:row>
          <xdr:rowOff>139700</xdr:rowOff>
        </xdr:from>
        <xdr:to>
          <xdr:col>27</xdr:col>
          <xdr:colOff>330200</xdr:colOff>
          <xdr:row>10</xdr:row>
          <xdr:rowOff>25400</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300-00008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xdr:row>
          <xdr:rowOff>139700</xdr:rowOff>
        </xdr:from>
        <xdr:to>
          <xdr:col>27</xdr:col>
          <xdr:colOff>330200</xdr:colOff>
          <xdr:row>11</xdr:row>
          <xdr:rowOff>25400</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300-00008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xdr:row>
          <xdr:rowOff>139700</xdr:rowOff>
        </xdr:from>
        <xdr:to>
          <xdr:col>27</xdr:col>
          <xdr:colOff>330200</xdr:colOff>
          <xdr:row>12</xdr:row>
          <xdr:rowOff>25400</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300-00008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139700</xdr:rowOff>
        </xdr:from>
        <xdr:to>
          <xdr:col>27</xdr:col>
          <xdr:colOff>330200</xdr:colOff>
          <xdr:row>13</xdr:row>
          <xdr:rowOff>25400</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300-00008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139700</xdr:rowOff>
        </xdr:from>
        <xdr:to>
          <xdr:col>27</xdr:col>
          <xdr:colOff>330200</xdr:colOff>
          <xdr:row>14</xdr:row>
          <xdr:rowOff>25400</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300-00008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139700</xdr:rowOff>
        </xdr:from>
        <xdr:to>
          <xdr:col>27</xdr:col>
          <xdr:colOff>330200</xdr:colOff>
          <xdr:row>15</xdr:row>
          <xdr:rowOff>25400</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300-00008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14</xdr:row>
          <xdr:rowOff>139700</xdr:rowOff>
        </xdr:from>
        <xdr:to>
          <xdr:col>27</xdr:col>
          <xdr:colOff>330200</xdr:colOff>
          <xdr:row>16</xdr:row>
          <xdr:rowOff>25400</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300-00008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139700</xdr:rowOff>
        </xdr:from>
        <xdr:to>
          <xdr:col>27</xdr:col>
          <xdr:colOff>330200</xdr:colOff>
          <xdr:row>17</xdr:row>
          <xdr:rowOff>25400</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300-00008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16</xdr:row>
          <xdr:rowOff>139700</xdr:rowOff>
        </xdr:from>
        <xdr:to>
          <xdr:col>27</xdr:col>
          <xdr:colOff>330200</xdr:colOff>
          <xdr:row>18</xdr:row>
          <xdr:rowOff>25400</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300-00008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17</xdr:row>
          <xdr:rowOff>139700</xdr:rowOff>
        </xdr:from>
        <xdr:to>
          <xdr:col>27</xdr:col>
          <xdr:colOff>330200</xdr:colOff>
          <xdr:row>19</xdr:row>
          <xdr:rowOff>25400</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300-00008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18</xdr:row>
          <xdr:rowOff>139700</xdr:rowOff>
        </xdr:from>
        <xdr:to>
          <xdr:col>27</xdr:col>
          <xdr:colOff>330200</xdr:colOff>
          <xdr:row>20</xdr:row>
          <xdr:rowOff>25400</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300-00009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19</xdr:row>
          <xdr:rowOff>139700</xdr:rowOff>
        </xdr:from>
        <xdr:to>
          <xdr:col>27</xdr:col>
          <xdr:colOff>330200</xdr:colOff>
          <xdr:row>21</xdr:row>
          <xdr:rowOff>25400</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300-00009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20</xdr:row>
          <xdr:rowOff>139700</xdr:rowOff>
        </xdr:from>
        <xdr:to>
          <xdr:col>27</xdr:col>
          <xdr:colOff>330200</xdr:colOff>
          <xdr:row>22</xdr:row>
          <xdr:rowOff>25400</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300-00009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21</xdr:row>
          <xdr:rowOff>139700</xdr:rowOff>
        </xdr:from>
        <xdr:to>
          <xdr:col>27</xdr:col>
          <xdr:colOff>330200</xdr:colOff>
          <xdr:row>23</xdr:row>
          <xdr:rowOff>25400</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300-00009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22</xdr:row>
          <xdr:rowOff>139700</xdr:rowOff>
        </xdr:from>
        <xdr:to>
          <xdr:col>27</xdr:col>
          <xdr:colOff>330200</xdr:colOff>
          <xdr:row>24</xdr:row>
          <xdr:rowOff>25400</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300-00009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23</xdr:row>
          <xdr:rowOff>139700</xdr:rowOff>
        </xdr:from>
        <xdr:to>
          <xdr:col>27</xdr:col>
          <xdr:colOff>330200</xdr:colOff>
          <xdr:row>25</xdr:row>
          <xdr:rowOff>25400</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300-00009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24</xdr:row>
          <xdr:rowOff>139700</xdr:rowOff>
        </xdr:from>
        <xdr:to>
          <xdr:col>27</xdr:col>
          <xdr:colOff>330200</xdr:colOff>
          <xdr:row>26</xdr:row>
          <xdr:rowOff>25400</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300-00009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25</xdr:row>
          <xdr:rowOff>139700</xdr:rowOff>
        </xdr:from>
        <xdr:to>
          <xdr:col>27</xdr:col>
          <xdr:colOff>330200</xdr:colOff>
          <xdr:row>27</xdr:row>
          <xdr:rowOff>25400</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300-00009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26</xdr:row>
          <xdr:rowOff>139700</xdr:rowOff>
        </xdr:from>
        <xdr:to>
          <xdr:col>27</xdr:col>
          <xdr:colOff>330200</xdr:colOff>
          <xdr:row>28</xdr:row>
          <xdr:rowOff>25400</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300-00009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27</xdr:row>
          <xdr:rowOff>139700</xdr:rowOff>
        </xdr:from>
        <xdr:to>
          <xdr:col>27</xdr:col>
          <xdr:colOff>330200</xdr:colOff>
          <xdr:row>29</xdr:row>
          <xdr:rowOff>25400</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300-00009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28</xdr:row>
          <xdr:rowOff>139700</xdr:rowOff>
        </xdr:from>
        <xdr:to>
          <xdr:col>27</xdr:col>
          <xdr:colOff>330200</xdr:colOff>
          <xdr:row>30</xdr:row>
          <xdr:rowOff>25400</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300-00009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29</xdr:row>
          <xdr:rowOff>139700</xdr:rowOff>
        </xdr:from>
        <xdr:to>
          <xdr:col>27</xdr:col>
          <xdr:colOff>330200</xdr:colOff>
          <xdr:row>31</xdr:row>
          <xdr:rowOff>25400</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300-00009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30</xdr:row>
          <xdr:rowOff>139700</xdr:rowOff>
        </xdr:from>
        <xdr:to>
          <xdr:col>27</xdr:col>
          <xdr:colOff>330200</xdr:colOff>
          <xdr:row>32</xdr:row>
          <xdr:rowOff>25400</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300-00009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31</xdr:row>
          <xdr:rowOff>139700</xdr:rowOff>
        </xdr:from>
        <xdr:to>
          <xdr:col>27</xdr:col>
          <xdr:colOff>330200</xdr:colOff>
          <xdr:row>33</xdr:row>
          <xdr:rowOff>25400</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300-00009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32</xdr:row>
          <xdr:rowOff>139700</xdr:rowOff>
        </xdr:from>
        <xdr:to>
          <xdr:col>27</xdr:col>
          <xdr:colOff>330200</xdr:colOff>
          <xdr:row>34</xdr:row>
          <xdr:rowOff>25400</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300-00009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33</xdr:row>
          <xdr:rowOff>139700</xdr:rowOff>
        </xdr:from>
        <xdr:to>
          <xdr:col>27</xdr:col>
          <xdr:colOff>330200</xdr:colOff>
          <xdr:row>35</xdr:row>
          <xdr:rowOff>25400</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300-00009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34</xdr:row>
          <xdr:rowOff>139700</xdr:rowOff>
        </xdr:from>
        <xdr:to>
          <xdr:col>27</xdr:col>
          <xdr:colOff>330200</xdr:colOff>
          <xdr:row>36</xdr:row>
          <xdr:rowOff>25400</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300-0000A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35</xdr:row>
          <xdr:rowOff>139700</xdr:rowOff>
        </xdr:from>
        <xdr:to>
          <xdr:col>27</xdr:col>
          <xdr:colOff>330200</xdr:colOff>
          <xdr:row>37</xdr:row>
          <xdr:rowOff>25400</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300-0000A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36</xdr:row>
          <xdr:rowOff>139700</xdr:rowOff>
        </xdr:from>
        <xdr:to>
          <xdr:col>27</xdr:col>
          <xdr:colOff>330200</xdr:colOff>
          <xdr:row>38</xdr:row>
          <xdr:rowOff>25400</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300-0000A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37</xdr:row>
          <xdr:rowOff>139700</xdr:rowOff>
        </xdr:from>
        <xdr:to>
          <xdr:col>27</xdr:col>
          <xdr:colOff>330200</xdr:colOff>
          <xdr:row>39</xdr:row>
          <xdr:rowOff>25400</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300-0000A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38</xdr:row>
          <xdr:rowOff>139700</xdr:rowOff>
        </xdr:from>
        <xdr:to>
          <xdr:col>27</xdr:col>
          <xdr:colOff>330200</xdr:colOff>
          <xdr:row>40</xdr:row>
          <xdr:rowOff>25400</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300-0000A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39</xdr:row>
          <xdr:rowOff>139700</xdr:rowOff>
        </xdr:from>
        <xdr:to>
          <xdr:col>27</xdr:col>
          <xdr:colOff>330200</xdr:colOff>
          <xdr:row>41</xdr:row>
          <xdr:rowOff>25400</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300-0000A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40</xdr:row>
          <xdr:rowOff>139700</xdr:rowOff>
        </xdr:from>
        <xdr:to>
          <xdr:col>27</xdr:col>
          <xdr:colOff>330200</xdr:colOff>
          <xdr:row>42</xdr:row>
          <xdr:rowOff>25400</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300-0000A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41</xdr:row>
          <xdr:rowOff>139700</xdr:rowOff>
        </xdr:from>
        <xdr:to>
          <xdr:col>27</xdr:col>
          <xdr:colOff>330200</xdr:colOff>
          <xdr:row>43</xdr:row>
          <xdr:rowOff>25400</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300-0000A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42</xdr:row>
          <xdr:rowOff>139700</xdr:rowOff>
        </xdr:from>
        <xdr:to>
          <xdr:col>27</xdr:col>
          <xdr:colOff>330200</xdr:colOff>
          <xdr:row>44</xdr:row>
          <xdr:rowOff>25400</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300-0000A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43</xdr:row>
          <xdr:rowOff>139700</xdr:rowOff>
        </xdr:from>
        <xdr:to>
          <xdr:col>27</xdr:col>
          <xdr:colOff>330200</xdr:colOff>
          <xdr:row>45</xdr:row>
          <xdr:rowOff>25400</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300-0000A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44</xdr:row>
          <xdr:rowOff>139700</xdr:rowOff>
        </xdr:from>
        <xdr:to>
          <xdr:col>27</xdr:col>
          <xdr:colOff>330200</xdr:colOff>
          <xdr:row>46</xdr:row>
          <xdr:rowOff>25400</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300-0000A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45</xdr:row>
          <xdr:rowOff>139700</xdr:rowOff>
        </xdr:from>
        <xdr:to>
          <xdr:col>27</xdr:col>
          <xdr:colOff>330200</xdr:colOff>
          <xdr:row>47</xdr:row>
          <xdr:rowOff>25400</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300-0000A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46</xdr:row>
          <xdr:rowOff>139700</xdr:rowOff>
        </xdr:from>
        <xdr:to>
          <xdr:col>27</xdr:col>
          <xdr:colOff>330200</xdr:colOff>
          <xdr:row>48</xdr:row>
          <xdr:rowOff>25400</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300-0000A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47</xdr:row>
          <xdr:rowOff>139700</xdr:rowOff>
        </xdr:from>
        <xdr:to>
          <xdr:col>27</xdr:col>
          <xdr:colOff>330200</xdr:colOff>
          <xdr:row>49</xdr:row>
          <xdr:rowOff>25400</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300-0000A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48</xdr:row>
          <xdr:rowOff>139700</xdr:rowOff>
        </xdr:from>
        <xdr:to>
          <xdr:col>27</xdr:col>
          <xdr:colOff>330200</xdr:colOff>
          <xdr:row>50</xdr:row>
          <xdr:rowOff>25400</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300-0000A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49</xdr:row>
          <xdr:rowOff>139700</xdr:rowOff>
        </xdr:from>
        <xdr:to>
          <xdr:col>27</xdr:col>
          <xdr:colOff>330200</xdr:colOff>
          <xdr:row>51</xdr:row>
          <xdr:rowOff>25400</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300-0000A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50</xdr:row>
          <xdr:rowOff>139700</xdr:rowOff>
        </xdr:from>
        <xdr:to>
          <xdr:col>27</xdr:col>
          <xdr:colOff>330200</xdr:colOff>
          <xdr:row>52</xdr:row>
          <xdr:rowOff>25400</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300-0000B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51</xdr:row>
          <xdr:rowOff>139700</xdr:rowOff>
        </xdr:from>
        <xdr:to>
          <xdr:col>27</xdr:col>
          <xdr:colOff>330200</xdr:colOff>
          <xdr:row>53</xdr:row>
          <xdr:rowOff>25400</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300-0000B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52</xdr:row>
          <xdr:rowOff>139700</xdr:rowOff>
        </xdr:from>
        <xdr:to>
          <xdr:col>27</xdr:col>
          <xdr:colOff>330200</xdr:colOff>
          <xdr:row>54</xdr:row>
          <xdr:rowOff>25400</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300-0000B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53</xdr:row>
          <xdr:rowOff>139700</xdr:rowOff>
        </xdr:from>
        <xdr:to>
          <xdr:col>27</xdr:col>
          <xdr:colOff>330200</xdr:colOff>
          <xdr:row>55</xdr:row>
          <xdr:rowOff>25400</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300-0000B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54</xdr:row>
          <xdr:rowOff>139700</xdr:rowOff>
        </xdr:from>
        <xdr:to>
          <xdr:col>27</xdr:col>
          <xdr:colOff>330200</xdr:colOff>
          <xdr:row>56</xdr:row>
          <xdr:rowOff>25400</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300-0000B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55</xdr:row>
          <xdr:rowOff>139700</xdr:rowOff>
        </xdr:from>
        <xdr:to>
          <xdr:col>27</xdr:col>
          <xdr:colOff>330200</xdr:colOff>
          <xdr:row>57</xdr:row>
          <xdr:rowOff>25400</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300-0000B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56</xdr:row>
          <xdr:rowOff>139700</xdr:rowOff>
        </xdr:from>
        <xdr:to>
          <xdr:col>27</xdr:col>
          <xdr:colOff>330200</xdr:colOff>
          <xdr:row>58</xdr:row>
          <xdr:rowOff>25400</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300-0000B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57</xdr:row>
          <xdr:rowOff>139700</xdr:rowOff>
        </xdr:from>
        <xdr:to>
          <xdr:col>27</xdr:col>
          <xdr:colOff>330200</xdr:colOff>
          <xdr:row>59</xdr:row>
          <xdr:rowOff>25400</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300-0000B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58</xdr:row>
          <xdr:rowOff>139700</xdr:rowOff>
        </xdr:from>
        <xdr:to>
          <xdr:col>27</xdr:col>
          <xdr:colOff>330200</xdr:colOff>
          <xdr:row>60</xdr:row>
          <xdr:rowOff>25400</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300-0000B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59</xdr:row>
          <xdr:rowOff>139700</xdr:rowOff>
        </xdr:from>
        <xdr:to>
          <xdr:col>27</xdr:col>
          <xdr:colOff>330200</xdr:colOff>
          <xdr:row>61</xdr:row>
          <xdr:rowOff>25400</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300-0000B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60</xdr:row>
          <xdr:rowOff>139700</xdr:rowOff>
        </xdr:from>
        <xdr:to>
          <xdr:col>27</xdr:col>
          <xdr:colOff>330200</xdr:colOff>
          <xdr:row>62</xdr:row>
          <xdr:rowOff>25400</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300-0000B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61</xdr:row>
          <xdr:rowOff>139700</xdr:rowOff>
        </xdr:from>
        <xdr:to>
          <xdr:col>27</xdr:col>
          <xdr:colOff>330200</xdr:colOff>
          <xdr:row>63</xdr:row>
          <xdr:rowOff>25400</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300-0000B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62</xdr:row>
          <xdr:rowOff>139700</xdr:rowOff>
        </xdr:from>
        <xdr:to>
          <xdr:col>27</xdr:col>
          <xdr:colOff>330200</xdr:colOff>
          <xdr:row>64</xdr:row>
          <xdr:rowOff>25400</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300-0000B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63</xdr:row>
          <xdr:rowOff>139700</xdr:rowOff>
        </xdr:from>
        <xdr:to>
          <xdr:col>27</xdr:col>
          <xdr:colOff>330200</xdr:colOff>
          <xdr:row>65</xdr:row>
          <xdr:rowOff>25400</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300-0000B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64</xdr:row>
          <xdr:rowOff>139700</xdr:rowOff>
        </xdr:from>
        <xdr:to>
          <xdr:col>27</xdr:col>
          <xdr:colOff>330200</xdr:colOff>
          <xdr:row>66</xdr:row>
          <xdr:rowOff>25400</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300-0000B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65</xdr:row>
          <xdr:rowOff>139700</xdr:rowOff>
        </xdr:from>
        <xdr:to>
          <xdr:col>27</xdr:col>
          <xdr:colOff>330200</xdr:colOff>
          <xdr:row>67</xdr:row>
          <xdr:rowOff>25400</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300-0000B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66</xdr:row>
          <xdr:rowOff>139700</xdr:rowOff>
        </xdr:from>
        <xdr:to>
          <xdr:col>27</xdr:col>
          <xdr:colOff>330200</xdr:colOff>
          <xdr:row>68</xdr:row>
          <xdr:rowOff>25400</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300-0000C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67</xdr:row>
          <xdr:rowOff>139700</xdr:rowOff>
        </xdr:from>
        <xdr:to>
          <xdr:col>27</xdr:col>
          <xdr:colOff>330200</xdr:colOff>
          <xdr:row>69</xdr:row>
          <xdr:rowOff>25400</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300-0000C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68</xdr:row>
          <xdr:rowOff>139700</xdr:rowOff>
        </xdr:from>
        <xdr:to>
          <xdr:col>27</xdr:col>
          <xdr:colOff>330200</xdr:colOff>
          <xdr:row>70</xdr:row>
          <xdr:rowOff>25400</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300-0000C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69</xdr:row>
          <xdr:rowOff>139700</xdr:rowOff>
        </xdr:from>
        <xdr:to>
          <xdr:col>27</xdr:col>
          <xdr:colOff>330200</xdr:colOff>
          <xdr:row>71</xdr:row>
          <xdr:rowOff>25400</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300-0000C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70</xdr:row>
          <xdr:rowOff>139700</xdr:rowOff>
        </xdr:from>
        <xdr:to>
          <xdr:col>27</xdr:col>
          <xdr:colOff>330200</xdr:colOff>
          <xdr:row>72</xdr:row>
          <xdr:rowOff>25400</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300-0000C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71</xdr:row>
          <xdr:rowOff>139700</xdr:rowOff>
        </xdr:from>
        <xdr:to>
          <xdr:col>27</xdr:col>
          <xdr:colOff>330200</xdr:colOff>
          <xdr:row>73</xdr:row>
          <xdr:rowOff>25400</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300-0000C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72</xdr:row>
          <xdr:rowOff>139700</xdr:rowOff>
        </xdr:from>
        <xdr:to>
          <xdr:col>27</xdr:col>
          <xdr:colOff>330200</xdr:colOff>
          <xdr:row>74</xdr:row>
          <xdr:rowOff>25400</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300-0000C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73</xdr:row>
          <xdr:rowOff>139700</xdr:rowOff>
        </xdr:from>
        <xdr:to>
          <xdr:col>27</xdr:col>
          <xdr:colOff>330200</xdr:colOff>
          <xdr:row>75</xdr:row>
          <xdr:rowOff>25400</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300-0000C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74</xdr:row>
          <xdr:rowOff>139700</xdr:rowOff>
        </xdr:from>
        <xdr:to>
          <xdr:col>27</xdr:col>
          <xdr:colOff>330200</xdr:colOff>
          <xdr:row>76</xdr:row>
          <xdr:rowOff>25400</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300-0000C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75</xdr:row>
          <xdr:rowOff>139700</xdr:rowOff>
        </xdr:from>
        <xdr:to>
          <xdr:col>27</xdr:col>
          <xdr:colOff>330200</xdr:colOff>
          <xdr:row>77</xdr:row>
          <xdr:rowOff>25400</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300-0000C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76</xdr:row>
          <xdr:rowOff>139700</xdr:rowOff>
        </xdr:from>
        <xdr:to>
          <xdr:col>27</xdr:col>
          <xdr:colOff>330200</xdr:colOff>
          <xdr:row>78</xdr:row>
          <xdr:rowOff>25400</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300-0000C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77</xdr:row>
          <xdr:rowOff>139700</xdr:rowOff>
        </xdr:from>
        <xdr:to>
          <xdr:col>27</xdr:col>
          <xdr:colOff>330200</xdr:colOff>
          <xdr:row>79</xdr:row>
          <xdr:rowOff>25400</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300-0000C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78</xdr:row>
          <xdr:rowOff>139700</xdr:rowOff>
        </xdr:from>
        <xdr:to>
          <xdr:col>27</xdr:col>
          <xdr:colOff>330200</xdr:colOff>
          <xdr:row>80</xdr:row>
          <xdr:rowOff>25400</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300-0000C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79</xdr:row>
          <xdr:rowOff>139700</xdr:rowOff>
        </xdr:from>
        <xdr:to>
          <xdr:col>27</xdr:col>
          <xdr:colOff>330200</xdr:colOff>
          <xdr:row>81</xdr:row>
          <xdr:rowOff>25400</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300-0000C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80</xdr:row>
          <xdr:rowOff>139700</xdr:rowOff>
        </xdr:from>
        <xdr:to>
          <xdr:col>27</xdr:col>
          <xdr:colOff>330200</xdr:colOff>
          <xdr:row>82</xdr:row>
          <xdr:rowOff>25400</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300-0000C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81</xdr:row>
          <xdr:rowOff>139700</xdr:rowOff>
        </xdr:from>
        <xdr:to>
          <xdr:col>27</xdr:col>
          <xdr:colOff>330200</xdr:colOff>
          <xdr:row>83</xdr:row>
          <xdr:rowOff>25400</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300-0000C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82</xdr:row>
          <xdr:rowOff>139700</xdr:rowOff>
        </xdr:from>
        <xdr:to>
          <xdr:col>27</xdr:col>
          <xdr:colOff>330200</xdr:colOff>
          <xdr:row>84</xdr:row>
          <xdr:rowOff>25400</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300-0000D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83</xdr:row>
          <xdr:rowOff>139700</xdr:rowOff>
        </xdr:from>
        <xdr:to>
          <xdr:col>27</xdr:col>
          <xdr:colOff>330200</xdr:colOff>
          <xdr:row>85</xdr:row>
          <xdr:rowOff>25400</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300-0000D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84</xdr:row>
          <xdr:rowOff>139700</xdr:rowOff>
        </xdr:from>
        <xdr:to>
          <xdr:col>27</xdr:col>
          <xdr:colOff>330200</xdr:colOff>
          <xdr:row>86</xdr:row>
          <xdr:rowOff>25400</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300-0000D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85</xdr:row>
          <xdr:rowOff>139700</xdr:rowOff>
        </xdr:from>
        <xdr:to>
          <xdr:col>27</xdr:col>
          <xdr:colOff>330200</xdr:colOff>
          <xdr:row>87</xdr:row>
          <xdr:rowOff>25400</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300-0000D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86</xdr:row>
          <xdr:rowOff>139700</xdr:rowOff>
        </xdr:from>
        <xdr:to>
          <xdr:col>27</xdr:col>
          <xdr:colOff>330200</xdr:colOff>
          <xdr:row>88</xdr:row>
          <xdr:rowOff>25400</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300-0000D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87</xdr:row>
          <xdr:rowOff>139700</xdr:rowOff>
        </xdr:from>
        <xdr:to>
          <xdr:col>27</xdr:col>
          <xdr:colOff>330200</xdr:colOff>
          <xdr:row>89</xdr:row>
          <xdr:rowOff>25400</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300-0000D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88</xdr:row>
          <xdr:rowOff>139700</xdr:rowOff>
        </xdr:from>
        <xdr:to>
          <xdr:col>27</xdr:col>
          <xdr:colOff>330200</xdr:colOff>
          <xdr:row>90</xdr:row>
          <xdr:rowOff>25400</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300-0000D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89</xdr:row>
          <xdr:rowOff>139700</xdr:rowOff>
        </xdr:from>
        <xdr:to>
          <xdr:col>27</xdr:col>
          <xdr:colOff>330200</xdr:colOff>
          <xdr:row>91</xdr:row>
          <xdr:rowOff>25400</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300-0000D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90</xdr:row>
          <xdr:rowOff>139700</xdr:rowOff>
        </xdr:from>
        <xdr:to>
          <xdr:col>27</xdr:col>
          <xdr:colOff>330200</xdr:colOff>
          <xdr:row>92</xdr:row>
          <xdr:rowOff>25400</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300-0000D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91</xdr:row>
          <xdr:rowOff>139700</xdr:rowOff>
        </xdr:from>
        <xdr:to>
          <xdr:col>27</xdr:col>
          <xdr:colOff>330200</xdr:colOff>
          <xdr:row>93</xdr:row>
          <xdr:rowOff>25400</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300-0000D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92</xdr:row>
          <xdr:rowOff>139700</xdr:rowOff>
        </xdr:from>
        <xdr:to>
          <xdr:col>27</xdr:col>
          <xdr:colOff>330200</xdr:colOff>
          <xdr:row>94</xdr:row>
          <xdr:rowOff>25400</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300-0000D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93</xdr:row>
          <xdr:rowOff>139700</xdr:rowOff>
        </xdr:from>
        <xdr:to>
          <xdr:col>27</xdr:col>
          <xdr:colOff>330200</xdr:colOff>
          <xdr:row>95</xdr:row>
          <xdr:rowOff>25400</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300-0000D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94</xdr:row>
          <xdr:rowOff>139700</xdr:rowOff>
        </xdr:from>
        <xdr:to>
          <xdr:col>27</xdr:col>
          <xdr:colOff>330200</xdr:colOff>
          <xdr:row>96</xdr:row>
          <xdr:rowOff>25400</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300-0000D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95</xdr:row>
          <xdr:rowOff>139700</xdr:rowOff>
        </xdr:from>
        <xdr:to>
          <xdr:col>27</xdr:col>
          <xdr:colOff>330200</xdr:colOff>
          <xdr:row>97</xdr:row>
          <xdr:rowOff>25400</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300-0000D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96</xdr:row>
          <xdr:rowOff>139700</xdr:rowOff>
        </xdr:from>
        <xdr:to>
          <xdr:col>27</xdr:col>
          <xdr:colOff>330200</xdr:colOff>
          <xdr:row>98</xdr:row>
          <xdr:rowOff>25400</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300-0000D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97</xdr:row>
          <xdr:rowOff>139700</xdr:rowOff>
        </xdr:from>
        <xdr:to>
          <xdr:col>27</xdr:col>
          <xdr:colOff>330200</xdr:colOff>
          <xdr:row>99</xdr:row>
          <xdr:rowOff>25400</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300-0000D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98</xdr:row>
          <xdr:rowOff>139700</xdr:rowOff>
        </xdr:from>
        <xdr:to>
          <xdr:col>27</xdr:col>
          <xdr:colOff>330200</xdr:colOff>
          <xdr:row>100</xdr:row>
          <xdr:rowOff>25400</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300-0000E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99</xdr:row>
          <xdr:rowOff>139700</xdr:rowOff>
        </xdr:from>
        <xdr:to>
          <xdr:col>27</xdr:col>
          <xdr:colOff>330200</xdr:colOff>
          <xdr:row>101</xdr:row>
          <xdr:rowOff>25400</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300-0000E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100</xdr:row>
          <xdr:rowOff>139700</xdr:rowOff>
        </xdr:from>
        <xdr:to>
          <xdr:col>27</xdr:col>
          <xdr:colOff>330200</xdr:colOff>
          <xdr:row>102</xdr:row>
          <xdr:rowOff>25400</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300-0000E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101</xdr:row>
          <xdr:rowOff>139700</xdr:rowOff>
        </xdr:from>
        <xdr:to>
          <xdr:col>27</xdr:col>
          <xdr:colOff>330200</xdr:colOff>
          <xdr:row>103</xdr:row>
          <xdr:rowOff>25400</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300-0000E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xdr:row>
          <xdr:rowOff>152400</xdr:rowOff>
        </xdr:from>
        <xdr:to>
          <xdr:col>28</xdr:col>
          <xdr:colOff>330200</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300-0000E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xdr:row>
          <xdr:rowOff>139700</xdr:rowOff>
        </xdr:from>
        <xdr:to>
          <xdr:col>28</xdr:col>
          <xdr:colOff>330200</xdr:colOff>
          <xdr:row>5</xdr:row>
          <xdr:rowOff>25400</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300-0000E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xdr:row>
          <xdr:rowOff>139700</xdr:rowOff>
        </xdr:from>
        <xdr:to>
          <xdr:col>28</xdr:col>
          <xdr:colOff>330200</xdr:colOff>
          <xdr:row>6</xdr:row>
          <xdr:rowOff>25400</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300-0000E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xdr:row>
          <xdr:rowOff>139700</xdr:rowOff>
        </xdr:from>
        <xdr:to>
          <xdr:col>28</xdr:col>
          <xdr:colOff>330200</xdr:colOff>
          <xdr:row>7</xdr:row>
          <xdr:rowOff>25400</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300-0000E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xdr:row>
          <xdr:rowOff>139700</xdr:rowOff>
        </xdr:from>
        <xdr:to>
          <xdr:col>28</xdr:col>
          <xdr:colOff>330200</xdr:colOff>
          <xdr:row>8</xdr:row>
          <xdr:rowOff>25400</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300-0000E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xdr:row>
          <xdr:rowOff>139700</xdr:rowOff>
        </xdr:from>
        <xdr:to>
          <xdr:col>28</xdr:col>
          <xdr:colOff>330200</xdr:colOff>
          <xdr:row>9</xdr:row>
          <xdr:rowOff>25400</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300-0000E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xdr:row>
          <xdr:rowOff>139700</xdr:rowOff>
        </xdr:from>
        <xdr:to>
          <xdr:col>28</xdr:col>
          <xdr:colOff>330200</xdr:colOff>
          <xdr:row>10</xdr:row>
          <xdr:rowOff>25400</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300-0000E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xdr:row>
          <xdr:rowOff>139700</xdr:rowOff>
        </xdr:from>
        <xdr:to>
          <xdr:col>28</xdr:col>
          <xdr:colOff>330200</xdr:colOff>
          <xdr:row>11</xdr:row>
          <xdr:rowOff>25400</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300-0000E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xdr:row>
          <xdr:rowOff>139700</xdr:rowOff>
        </xdr:from>
        <xdr:to>
          <xdr:col>28</xdr:col>
          <xdr:colOff>330200</xdr:colOff>
          <xdr:row>12</xdr:row>
          <xdr:rowOff>25400</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300-0000E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11</xdr:row>
          <xdr:rowOff>139700</xdr:rowOff>
        </xdr:from>
        <xdr:to>
          <xdr:col>28</xdr:col>
          <xdr:colOff>330200</xdr:colOff>
          <xdr:row>13</xdr:row>
          <xdr:rowOff>25400</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300-0000E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12</xdr:row>
          <xdr:rowOff>139700</xdr:rowOff>
        </xdr:from>
        <xdr:to>
          <xdr:col>28</xdr:col>
          <xdr:colOff>330200</xdr:colOff>
          <xdr:row>14</xdr:row>
          <xdr:rowOff>25400</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300-0000E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13</xdr:row>
          <xdr:rowOff>139700</xdr:rowOff>
        </xdr:from>
        <xdr:to>
          <xdr:col>28</xdr:col>
          <xdr:colOff>330200</xdr:colOff>
          <xdr:row>15</xdr:row>
          <xdr:rowOff>25400</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300-0000E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14</xdr:row>
          <xdr:rowOff>139700</xdr:rowOff>
        </xdr:from>
        <xdr:to>
          <xdr:col>28</xdr:col>
          <xdr:colOff>330200</xdr:colOff>
          <xdr:row>16</xdr:row>
          <xdr:rowOff>25400</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300-0000F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15</xdr:row>
          <xdr:rowOff>139700</xdr:rowOff>
        </xdr:from>
        <xdr:to>
          <xdr:col>28</xdr:col>
          <xdr:colOff>330200</xdr:colOff>
          <xdr:row>17</xdr:row>
          <xdr:rowOff>25400</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300-0000F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16</xdr:row>
          <xdr:rowOff>139700</xdr:rowOff>
        </xdr:from>
        <xdr:to>
          <xdr:col>28</xdr:col>
          <xdr:colOff>330200</xdr:colOff>
          <xdr:row>18</xdr:row>
          <xdr:rowOff>25400</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300-0000F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17</xdr:row>
          <xdr:rowOff>139700</xdr:rowOff>
        </xdr:from>
        <xdr:to>
          <xdr:col>28</xdr:col>
          <xdr:colOff>330200</xdr:colOff>
          <xdr:row>19</xdr:row>
          <xdr:rowOff>25400</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300-0000F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18</xdr:row>
          <xdr:rowOff>139700</xdr:rowOff>
        </xdr:from>
        <xdr:to>
          <xdr:col>28</xdr:col>
          <xdr:colOff>330200</xdr:colOff>
          <xdr:row>20</xdr:row>
          <xdr:rowOff>25400</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300-0000F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19</xdr:row>
          <xdr:rowOff>139700</xdr:rowOff>
        </xdr:from>
        <xdr:to>
          <xdr:col>28</xdr:col>
          <xdr:colOff>330200</xdr:colOff>
          <xdr:row>21</xdr:row>
          <xdr:rowOff>25400</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300-0000F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20</xdr:row>
          <xdr:rowOff>139700</xdr:rowOff>
        </xdr:from>
        <xdr:to>
          <xdr:col>28</xdr:col>
          <xdr:colOff>330200</xdr:colOff>
          <xdr:row>22</xdr:row>
          <xdr:rowOff>25400</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300-0000F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21</xdr:row>
          <xdr:rowOff>139700</xdr:rowOff>
        </xdr:from>
        <xdr:to>
          <xdr:col>28</xdr:col>
          <xdr:colOff>330200</xdr:colOff>
          <xdr:row>23</xdr:row>
          <xdr:rowOff>25400</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300-0000F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22</xdr:row>
          <xdr:rowOff>139700</xdr:rowOff>
        </xdr:from>
        <xdr:to>
          <xdr:col>28</xdr:col>
          <xdr:colOff>330200</xdr:colOff>
          <xdr:row>24</xdr:row>
          <xdr:rowOff>25400</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300-0000F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23</xdr:row>
          <xdr:rowOff>139700</xdr:rowOff>
        </xdr:from>
        <xdr:to>
          <xdr:col>28</xdr:col>
          <xdr:colOff>330200</xdr:colOff>
          <xdr:row>25</xdr:row>
          <xdr:rowOff>25400</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300-0000F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24</xdr:row>
          <xdr:rowOff>139700</xdr:rowOff>
        </xdr:from>
        <xdr:to>
          <xdr:col>28</xdr:col>
          <xdr:colOff>330200</xdr:colOff>
          <xdr:row>26</xdr:row>
          <xdr:rowOff>25400</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300-0000F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25</xdr:row>
          <xdr:rowOff>139700</xdr:rowOff>
        </xdr:from>
        <xdr:to>
          <xdr:col>28</xdr:col>
          <xdr:colOff>330200</xdr:colOff>
          <xdr:row>27</xdr:row>
          <xdr:rowOff>25400</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300-0000F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26</xdr:row>
          <xdr:rowOff>139700</xdr:rowOff>
        </xdr:from>
        <xdr:to>
          <xdr:col>28</xdr:col>
          <xdr:colOff>330200</xdr:colOff>
          <xdr:row>28</xdr:row>
          <xdr:rowOff>25400</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300-0000F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27</xdr:row>
          <xdr:rowOff>139700</xdr:rowOff>
        </xdr:from>
        <xdr:to>
          <xdr:col>28</xdr:col>
          <xdr:colOff>330200</xdr:colOff>
          <xdr:row>29</xdr:row>
          <xdr:rowOff>25400</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300-0000F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28</xdr:row>
          <xdr:rowOff>139700</xdr:rowOff>
        </xdr:from>
        <xdr:to>
          <xdr:col>28</xdr:col>
          <xdr:colOff>330200</xdr:colOff>
          <xdr:row>30</xdr:row>
          <xdr:rowOff>25400</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300-0000F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29</xdr:row>
          <xdr:rowOff>139700</xdr:rowOff>
        </xdr:from>
        <xdr:to>
          <xdr:col>28</xdr:col>
          <xdr:colOff>330200</xdr:colOff>
          <xdr:row>31</xdr:row>
          <xdr:rowOff>25400</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300-0000F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30</xdr:row>
          <xdr:rowOff>139700</xdr:rowOff>
        </xdr:from>
        <xdr:to>
          <xdr:col>28</xdr:col>
          <xdr:colOff>330200</xdr:colOff>
          <xdr:row>32</xdr:row>
          <xdr:rowOff>25400</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300-00000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31</xdr:row>
          <xdr:rowOff>139700</xdr:rowOff>
        </xdr:from>
        <xdr:to>
          <xdr:col>28</xdr:col>
          <xdr:colOff>330200</xdr:colOff>
          <xdr:row>33</xdr:row>
          <xdr:rowOff>25400</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300-00000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32</xdr:row>
          <xdr:rowOff>139700</xdr:rowOff>
        </xdr:from>
        <xdr:to>
          <xdr:col>28</xdr:col>
          <xdr:colOff>330200</xdr:colOff>
          <xdr:row>34</xdr:row>
          <xdr:rowOff>25400</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300-00000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33</xdr:row>
          <xdr:rowOff>139700</xdr:rowOff>
        </xdr:from>
        <xdr:to>
          <xdr:col>28</xdr:col>
          <xdr:colOff>330200</xdr:colOff>
          <xdr:row>35</xdr:row>
          <xdr:rowOff>25400</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300-00000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34</xdr:row>
          <xdr:rowOff>139700</xdr:rowOff>
        </xdr:from>
        <xdr:to>
          <xdr:col>28</xdr:col>
          <xdr:colOff>330200</xdr:colOff>
          <xdr:row>36</xdr:row>
          <xdr:rowOff>25400</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300-00000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35</xdr:row>
          <xdr:rowOff>139700</xdr:rowOff>
        </xdr:from>
        <xdr:to>
          <xdr:col>28</xdr:col>
          <xdr:colOff>330200</xdr:colOff>
          <xdr:row>37</xdr:row>
          <xdr:rowOff>25400</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300-00000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36</xdr:row>
          <xdr:rowOff>139700</xdr:rowOff>
        </xdr:from>
        <xdr:to>
          <xdr:col>28</xdr:col>
          <xdr:colOff>330200</xdr:colOff>
          <xdr:row>38</xdr:row>
          <xdr:rowOff>25400</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300-00000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37</xdr:row>
          <xdr:rowOff>139700</xdr:rowOff>
        </xdr:from>
        <xdr:to>
          <xdr:col>28</xdr:col>
          <xdr:colOff>330200</xdr:colOff>
          <xdr:row>39</xdr:row>
          <xdr:rowOff>25400</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300-00000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38</xdr:row>
          <xdr:rowOff>139700</xdr:rowOff>
        </xdr:from>
        <xdr:to>
          <xdr:col>28</xdr:col>
          <xdr:colOff>330200</xdr:colOff>
          <xdr:row>40</xdr:row>
          <xdr:rowOff>25400</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300-00000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39</xdr:row>
          <xdr:rowOff>139700</xdr:rowOff>
        </xdr:from>
        <xdr:to>
          <xdr:col>28</xdr:col>
          <xdr:colOff>330200</xdr:colOff>
          <xdr:row>41</xdr:row>
          <xdr:rowOff>25400</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300-00000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40</xdr:row>
          <xdr:rowOff>139700</xdr:rowOff>
        </xdr:from>
        <xdr:to>
          <xdr:col>28</xdr:col>
          <xdr:colOff>330200</xdr:colOff>
          <xdr:row>42</xdr:row>
          <xdr:rowOff>25400</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300-00000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41</xdr:row>
          <xdr:rowOff>139700</xdr:rowOff>
        </xdr:from>
        <xdr:to>
          <xdr:col>28</xdr:col>
          <xdr:colOff>330200</xdr:colOff>
          <xdr:row>43</xdr:row>
          <xdr:rowOff>25400</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300-00000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42</xdr:row>
          <xdr:rowOff>139700</xdr:rowOff>
        </xdr:from>
        <xdr:to>
          <xdr:col>28</xdr:col>
          <xdr:colOff>330200</xdr:colOff>
          <xdr:row>44</xdr:row>
          <xdr:rowOff>25400</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300-00000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43</xdr:row>
          <xdr:rowOff>139700</xdr:rowOff>
        </xdr:from>
        <xdr:to>
          <xdr:col>28</xdr:col>
          <xdr:colOff>330200</xdr:colOff>
          <xdr:row>45</xdr:row>
          <xdr:rowOff>25400</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300-00000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44</xdr:row>
          <xdr:rowOff>139700</xdr:rowOff>
        </xdr:from>
        <xdr:to>
          <xdr:col>28</xdr:col>
          <xdr:colOff>330200</xdr:colOff>
          <xdr:row>46</xdr:row>
          <xdr:rowOff>25400</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300-00000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45</xdr:row>
          <xdr:rowOff>139700</xdr:rowOff>
        </xdr:from>
        <xdr:to>
          <xdr:col>28</xdr:col>
          <xdr:colOff>330200</xdr:colOff>
          <xdr:row>47</xdr:row>
          <xdr:rowOff>25400</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300-00000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46</xdr:row>
          <xdr:rowOff>139700</xdr:rowOff>
        </xdr:from>
        <xdr:to>
          <xdr:col>28</xdr:col>
          <xdr:colOff>330200</xdr:colOff>
          <xdr:row>48</xdr:row>
          <xdr:rowOff>25400</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300-00001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47</xdr:row>
          <xdr:rowOff>139700</xdr:rowOff>
        </xdr:from>
        <xdr:to>
          <xdr:col>28</xdr:col>
          <xdr:colOff>330200</xdr:colOff>
          <xdr:row>49</xdr:row>
          <xdr:rowOff>25400</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300-00001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48</xdr:row>
          <xdr:rowOff>139700</xdr:rowOff>
        </xdr:from>
        <xdr:to>
          <xdr:col>28</xdr:col>
          <xdr:colOff>330200</xdr:colOff>
          <xdr:row>50</xdr:row>
          <xdr:rowOff>25400</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300-00001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49</xdr:row>
          <xdr:rowOff>139700</xdr:rowOff>
        </xdr:from>
        <xdr:to>
          <xdr:col>28</xdr:col>
          <xdr:colOff>330200</xdr:colOff>
          <xdr:row>51</xdr:row>
          <xdr:rowOff>25400</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300-00001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50</xdr:row>
          <xdr:rowOff>139700</xdr:rowOff>
        </xdr:from>
        <xdr:to>
          <xdr:col>28</xdr:col>
          <xdr:colOff>330200</xdr:colOff>
          <xdr:row>52</xdr:row>
          <xdr:rowOff>25400</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300-00001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51</xdr:row>
          <xdr:rowOff>139700</xdr:rowOff>
        </xdr:from>
        <xdr:to>
          <xdr:col>28</xdr:col>
          <xdr:colOff>330200</xdr:colOff>
          <xdr:row>53</xdr:row>
          <xdr:rowOff>25400</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300-00001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52</xdr:row>
          <xdr:rowOff>139700</xdr:rowOff>
        </xdr:from>
        <xdr:to>
          <xdr:col>28</xdr:col>
          <xdr:colOff>330200</xdr:colOff>
          <xdr:row>54</xdr:row>
          <xdr:rowOff>25400</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300-00001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53</xdr:row>
          <xdr:rowOff>139700</xdr:rowOff>
        </xdr:from>
        <xdr:to>
          <xdr:col>28</xdr:col>
          <xdr:colOff>330200</xdr:colOff>
          <xdr:row>55</xdr:row>
          <xdr:rowOff>25400</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300-00001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54</xdr:row>
          <xdr:rowOff>139700</xdr:rowOff>
        </xdr:from>
        <xdr:to>
          <xdr:col>28</xdr:col>
          <xdr:colOff>330200</xdr:colOff>
          <xdr:row>56</xdr:row>
          <xdr:rowOff>25400</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300-00001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55</xdr:row>
          <xdr:rowOff>139700</xdr:rowOff>
        </xdr:from>
        <xdr:to>
          <xdr:col>28</xdr:col>
          <xdr:colOff>330200</xdr:colOff>
          <xdr:row>57</xdr:row>
          <xdr:rowOff>25400</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300-00001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56</xdr:row>
          <xdr:rowOff>139700</xdr:rowOff>
        </xdr:from>
        <xdr:to>
          <xdr:col>28</xdr:col>
          <xdr:colOff>330200</xdr:colOff>
          <xdr:row>58</xdr:row>
          <xdr:rowOff>25400</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300-00001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57</xdr:row>
          <xdr:rowOff>139700</xdr:rowOff>
        </xdr:from>
        <xdr:to>
          <xdr:col>28</xdr:col>
          <xdr:colOff>330200</xdr:colOff>
          <xdr:row>59</xdr:row>
          <xdr:rowOff>25400</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300-00001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58</xdr:row>
          <xdr:rowOff>139700</xdr:rowOff>
        </xdr:from>
        <xdr:to>
          <xdr:col>28</xdr:col>
          <xdr:colOff>330200</xdr:colOff>
          <xdr:row>60</xdr:row>
          <xdr:rowOff>25400</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300-00001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59</xdr:row>
          <xdr:rowOff>139700</xdr:rowOff>
        </xdr:from>
        <xdr:to>
          <xdr:col>28</xdr:col>
          <xdr:colOff>330200</xdr:colOff>
          <xdr:row>61</xdr:row>
          <xdr:rowOff>25400</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300-00001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60</xdr:row>
          <xdr:rowOff>139700</xdr:rowOff>
        </xdr:from>
        <xdr:to>
          <xdr:col>28</xdr:col>
          <xdr:colOff>330200</xdr:colOff>
          <xdr:row>62</xdr:row>
          <xdr:rowOff>25400</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300-00001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61</xdr:row>
          <xdr:rowOff>139700</xdr:rowOff>
        </xdr:from>
        <xdr:to>
          <xdr:col>28</xdr:col>
          <xdr:colOff>330200</xdr:colOff>
          <xdr:row>63</xdr:row>
          <xdr:rowOff>25400</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300-00001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62</xdr:row>
          <xdr:rowOff>139700</xdr:rowOff>
        </xdr:from>
        <xdr:to>
          <xdr:col>28</xdr:col>
          <xdr:colOff>330200</xdr:colOff>
          <xdr:row>64</xdr:row>
          <xdr:rowOff>25400</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300-00002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63</xdr:row>
          <xdr:rowOff>139700</xdr:rowOff>
        </xdr:from>
        <xdr:to>
          <xdr:col>28</xdr:col>
          <xdr:colOff>330200</xdr:colOff>
          <xdr:row>65</xdr:row>
          <xdr:rowOff>25400</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300-00002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64</xdr:row>
          <xdr:rowOff>139700</xdr:rowOff>
        </xdr:from>
        <xdr:to>
          <xdr:col>28</xdr:col>
          <xdr:colOff>330200</xdr:colOff>
          <xdr:row>66</xdr:row>
          <xdr:rowOff>25400</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300-00002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65</xdr:row>
          <xdr:rowOff>139700</xdr:rowOff>
        </xdr:from>
        <xdr:to>
          <xdr:col>28</xdr:col>
          <xdr:colOff>330200</xdr:colOff>
          <xdr:row>67</xdr:row>
          <xdr:rowOff>25400</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300-00002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66</xdr:row>
          <xdr:rowOff>139700</xdr:rowOff>
        </xdr:from>
        <xdr:to>
          <xdr:col>28</xdr:col>
          <xdr:colOff>330200</xdr:colOff>
          <xdr:row>68</xdr:row>
          <xdr:rowOff>25400</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300-00002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67</xdr:row>
          <xdr:rowOff>139700</xdr:rowOff>
        </xdr:from>
        <xdr:to>
          <xdr:col>28</xdr:col>
          <xdr:colOff>330200</xdr:colOff>
          <xdr:row>69</xdr:row>
          <xdr:rowOff>25400</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300-00002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68</xdr:row>
          <xdr:rowOff>139700</xdr:rowOff>
        </xdr:from>
        <xdr:to>
          <xdr:col>28</xdr:col>
          <xdr:colOff>330200</xdr:colOff>
          <xdr:row>70</xdr:row>
          <xdr:rowOff>25400</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300-00002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69</xdr:row>
          <xdr:rowOff>139700</xdr:rowOff>
        </xdr:from>
        <xdr:to>
          <xdr:col>28</xdr:col>
          <xdr:colOff>330200</xdr:colOff>
          <xdr:row>71</xdr:row>
          <xdr:rowOff>25400</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300-00002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70</xdr:row>
          <xdr:rowOff>139700</xdr:rowOff>
        </xdr:from>
        <xdr:to>
          <xdr:col>28</xdr:col>
          <xdr:colOff>330200</xdr:colOff>
          <xdr:row>72</xdr:row>
          <xdr:rowOff>25400</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300-00002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71</xdr:row>
          <xdr:rowOff>139700</xdr:rowOff>
        </xdr:from>
        <xdr:to>
          <xdr:col>28</xdr:col>
          <xdr:colOff>330200</xdr:colOff>
          <xdr:row>73</xdr:row>
          <xdr:rowOff>25400</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300-00002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72</xdr:row>
          <xdr:rowOff>139700</xdr:rowOff>
        </xdr:from>
        <xdr:to>
          <xdr:col>28</xdr:col>
          <xdr:colOff>330200</xdr:colOff>
          <xdr:row>74</xdr:row>
          <xdr:rowOff>25400</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300-00002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73</xdr:row>
          <xdr:rowOff>139700</xdr:rowOff>
        </xdr:from>
        <xdr:to>
          <xdr:col>28</xdr:col>
          <xdr:colOff>330200</xdr:colOff>
          <xdr:row>75</xdr:row>
          <xdr:rowOff>25400</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300-00002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74</xdr:row>
          <xdr:rowOff>139700</xdr:rowOff>
        </xdr:from>
        <xdr:to>
          <xdr:col>28</xdr:col>
          <xdr:colOff>330200</xdr:colOff>
          <xdr:row>76</xdr:row>
          <xdr:rowOff>25400</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300-00002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75</xdr:row>
          <xdr:rowOff>139700</xdr:rowOff>
        </xdr:from>
        <xdr:to>
          <xdr:col>28</xdr:col>
          <xdr:colOff>330200</xdr:colOff>
          <xdr:row>77</xdr:row>
          <xdr:rowOff>25400</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300-00002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76</xdr:row>
          <xdr:rowOff>139700</xdr:rowOff>
        </xdr:from>
        <xdr:to>
          <xdr:col>28</xdr:col>
          <xdr:colOff>330200</xdr:colOff>
          <xdr:row>78</xdr:row>
          <xdr:rowOff>25400</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300-00002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77</xdr:row>
          <xdr:rowOff>139700</xdr:rowOff>
        </xdr:from>
        <xdr:to>
          <xdr:col>28</xdr:col>
          <xdr:colOff>330200</xdr:colOff>
          <xdr:row>79</xdr:row>
          <xdr:rowOff>25400</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300-00002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78</xdr:row>
          <xdr:rowOff>139700</xdr:rowOff>
        </xdr:from>
        <xdr:to>
          <xdr:col>28</xdr:col>
          <xdr:colOff>330200</xdr:colOff>
          <xdr:row>80</xdr:row>
          <xdr:rowOff>25400</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300-00003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79</xdr:row>
          <xdr:rowOff>139700</xdr:rowOff>
        </xdr:from>
        <xdr:to>
          <xdr:col>28</xdr:col>
          <xdr:colOff>330200</xdr:colOff>
          <xdr:row>81</xdr:row>
          <xdr:rowOff>25400</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300-00003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80</xdr:row>
          <xdr:rowOff>139700</xdr:rowOff>
        </xdr:from>
        <xdr:to>
          <xdr:col>28</xdr:col>
          <xdr:colOff>330200</xdr:colOff>
          <xdr:row>82</xdr:row>
          <xdr:rowOff>25400</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300-00003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81</xdr:row>
          <xdr:rowOff>139700</xdr:rowOff>
        </xdr:from>
        <xdr:to>
          <xdr:col>28</xdr:col>
          <xdr:colOff>330200</xdr:colOff>
          <xdr:row>83</xdr:row>
          <xdr:rowOff>25400</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300-00003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82</xdr:row>
          <xdr:rowOff>139700</xdr:rowOff>
        </xdr:from>
        <xdr:to>
          <xdr:col>28</xdr:col>
          <xdr:colOff>330200</xdr:colOff>
          <xdr:row>84</xdr:row>
          <xdr:rowOff>25400</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300-00003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83</xdr:row>
          <xdr:rowOff>139700</xdr:rowOff>
        </xdr:from>
        <xdr:to>
          <xdr:col>28</xdr:col>
          <xdr:colOff>330200</xdr:colOff>
          <xdr:row>85</xdr:row>
          <xdr:rowOff>25400</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300-00003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84</xdr:row>
          <xdr:rowOff>139700</xdr:rowOff>
        </xdr:from>
        <xdr:to>
          <xdr:col>28</xdr:col>
          <xdr:colOff>330200</xdr:colOff>
          <xdr:row>86</xdr:row>
          <xdr:rowOff>25400</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300-00003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85</xdr:row>
          <xdr:rowOff>139700</xdr:rowOff>
        </xdr:from>
        <xdr:to>
          <xdr:col>28</xdr:col>
          <xdr:colOff>330200</xdr:colOff>
          <xdr:row>87</xdr:row>
          <xdr:rowOff>25400</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300-00003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86</xdr:row>
          <xdr:rowOff>139700</xdr:rowOff>
        </xdr:from>
        <xdr:to>
          <xdr:col>28</xdr:col>
          <xdr:colOff>330200</xdr:colOff>
          <xdr:row>88</xdr:row>
          <xdr:rowOff>25400</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300-00003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87</xdr:row>
          <xdr:rowOff>139700</xdr:rowOff>
        </xdr:from>
        <xdr:to>
          <xdr:col>28</xdr:col>
          <xdr:colOff>330200</xdr:colOff>
          <xdr:row>89</xdr:row>
          <xdr:rowOff>25400</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300-00003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88</xdr:row>
          <xdr:rowOff>139700</xdr:rowOff>
        </xdr:from>
        <xdr:to>
          <xdr:col>28</xdr:col>
          <xdr:colOff>330200</xdr:colOff>
          <xdr:row>90</xdr:row>
          <xdr:rowOff>25400</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300-00003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89</xdr:row>
          <xdr:rowOff>139700</xdr:rowOff>
        </xdr:from>
        <xdr:to>
          <xdr:col>28</xdr:col>
          <xdr:colOff>330200</xdr:colOff>
          <xdr:row>91</xdr:row>
          <xdr:rowOff>25400</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300-00003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90</xdr:row>
          <xdr:rowOff>139700</xdr:rowOff>
        </xdr:from>
        <xdr:to>
          <xdr:col>28</xdr:col>
          <xdr:colOff>330200</xdr:colOff>
          <xdr:row>92</xdr:row>
          <xdr:rowOff>25400</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300-00003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91</xdr:row>
          <xdr:rowOff>139700</xdr:rowOff>
        </xdr:from>
        <xdr:to>
          <xdr:col>28</xdr:col>
          <xdr:colOff>330200</xdr:colOff>
          <xdr:row>93</xdr:row>
          <xdr:rowOff>25400</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300-00003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92</xdr:row>
          <xdr:rowOff>139700</xdr:rowOff>
        </xdr:from>
        <xdr:to>
          <xdr:col>28</xdr:col>
          <xdr:colOff>330200</xdr:colOff>
          <xdr:row>94</xdr:row>
          <xdr:rowOff>25400</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300-00003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93</xdr:row>
          <xdr:rowOff>139700</xdr:rowOff>
        </xdr:from>
        <xdr:to>
          <xdr:col>28</xdr:col>
          <xdr:colOff>330200</xdr:colOff>
          <xdr:row>95</xdr:row>
          <xdr:rowOff>25400</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300-00003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94</xdr:row>
          <xdr:rowOff>139700</xdr:rowOff>
        </xdr:from>
        <xdr:to>
          <xdr:col>28</xdr:col>
          <xdr:colOff>330200</xdr:colOff>
          <xdr:row>96</xdr:row>
          <xdr:rowOff>25400</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300-00004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95</xdr:row>
          <xdr:rowOff>139700</xdr:rowOff>
        </xdr:from>
        <xdr:to>
          <xdr:col>28</xdr:col>
          <xdr:colOff>330200</xdr:colOff>
          <xdr:row>97</xdr:row>
          <xdr:rowOff>25400</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300-00004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96</xdr:row>
          <xdr:rowOff>139700</xdr:rowOff>
        </xdr:from>
        <xdr:to>
          <xdr:col>28</xdr:col>
          <xdr:colOff>330200</xdr:colOff>
          <xdr:row>98</xdr:row>
          <xdr:rowOff>25400</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300-00004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97</xdr:row>
          <xdr:rowOff>139700</xdr:rowOff>
        </xdr:from>
        <xdr:to>
          <xdr:col>28</xdr:col>
          <xdr:colOff>330200</xdr:colOff>
          <xdr:row>99</xdr:row>
          <xdr:rowOff>25400</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300-00004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98</xdr:row>
          <xdr:rowOff>139700</xdr:rowOff>
        </xdr:from>
        <xdr:to>
          <xdr:col>28</xdr:col>
          <xdr:colOff>330200</xdr:colOff>
          <xdr:row>100</xdr:row>
          <xdr:rowOff>25400</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300-00004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99</xdr:row>
          <xdr:rowOff>139700</xdr:rowOff>
        </xdr:from>
        <xdr:to>
          <xdr:col>28</xdr:col>
          <xdr:colOff>330200</xdr:colOff>
          <xdr:row>101</xdr:row>
          <xdr:rowOff>25400</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300-00004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100</xdr:row>
          <xdr:rowOff>139700</xdr:rowOff>
        </xdr:from>
        <xdr:to>
          <xdr:col>28</xdr:col>
          <xdr:colOff>330200</xdr:colOff>
          <xdr:row>102</xdr:row>
          <xdr:rowOff>25400</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300-00004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101</xdr:row>
          <xdr:rowOff>139700</xdr:rowOff>
        </xdr:from>
        <xdr:to>
          <xdr:col>28</xdr:col>
          <xdr:colOff>330200</xdr:colOff>
          <xdr:row>103</xdr:row>
          <xdr:rowOff>25400</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300-00004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xdr:row>
          <xdr:rowOff>152400</xdr:rowOff>
        </xdr:from>
        <xdr:to>
          <xdr:col>29</xdr:col>
          <xdr:colOff>330200</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300-00004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xdr:row>
          <xdr:rowOff>139700</xdr:rowOff>
        </xdr:from>
        <xdr:to>
          <xdr:col>29</xdr:col>
          <xdr:colOff>330200</xdr:colOff>
          <xdr:row>5</xdr:row>
          <xdr:rowOff>25400</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300-00004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xdr:row>
          <xdr:rowOff>139700</xdr:rowOff>
        </xdr:from>
        <xdr:to>
          <xdr:col>29</xdr:col>
          <xdr:colOff>330200</xdr:colOff>
          <xdr:row>6</xdr:row>
          <xdr:rowOff>25400</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300-00004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xdr:row>
          <xdr:rowOff>139700</xdr:rowOff>
        </xdr:from>
        <xdr:to>
          <xdr:col>29</xdr:col>
          <xdr:colOff>330200</xdr:colOff>
          <xdr:row>7</xdr:row>
          <xdr:rowOff>25400</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300-00004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xdr:row>
          <xdr:rowOff>139700</xdr:rowOff>
        </xdr:from>
        <xdr:to>
          <xdr:col>29</xdr:col>
          <xdr:colOff>330200</xdr:colOff>
          <xdr:row>8</xdr:row>
          <xdr:rowOff>25400</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300-00004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xdr:row>
          <xdr:rowOff>139700</xdr:rowOff>
        </xdr:from>
        <xdr:to>
          <xdr:col>29</xdr:col>
          <xdr:colOff>330200</xdr:colOff>
          <xdr:row>9</xdr:row>
          <xdr:rowOff>25400</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300-00004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xdr:row>
          <xdr:rowOff>139700</xdr:rowOff>
        </xdr:from>
        <xdr:to>
          <xdr:col>29</xdr:col>
          <xdr:colOff>330200</xdr:colOff>
          <xdr:row>10</xdr:row>
          <xdr:rowOff>25400</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300-00004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xdr:row>
          <xdr:rowOff>139700</xdr:rowOff>
        </xdr:from>
        <xdr:to>
          <xdr:col>29</xdr:col>
          <xdr:colOff>330200</xdr:colOff>
          <xdr:row>11</xdr:row>
          <xdr:rowOff>25400</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300-00004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xdr:row>
          <xdr:rowOff>139700</xdr:rowOff>
        </xdr:from>
        <xdr:to>
          <xdr:col>29</xdr:col>
          <xdr:colOff>330200</xdr:colOff>
          <xdr:row>12</xdr:row>
          <xdr:rowOff>25400</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300-00005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11</xdr:row>
          <xdr:rowOff>139700</xdr:rowOff>
        </xdr:from>
        <xdr:to>
          <xdr:col>29</xdr:col>
          <xdr:colOff>330200</xdr:colOff>
          <xdr:row>13</xdr:row>
          <xdr:rowOff>25400</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300-00005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12</xdr:row>
          <xdr:rowOff>139700</xdr:rowOff>
        </xdr:from>
        <xdr:to>
          <xdr:col>29</xdr:col>
          <xdr:colOff>330200</xdr:colOff>
          <xdr:row>14</xdr:row>
          <xdr:rowOff>25400</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300-00005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13</xdr:row>
          <xdr:rowOff>139700</xdr:rowOff>
        </xdr:from>
        <xdr:to>
          <xdr:col>29</xdr:col>
          <xdr:colOff>330200</xdr:colOff>
          <xdr:row>15</xdr:row>
          <xdr:rowOff>25400</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300-00005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14</xdr:row>
          <xdr:rowOff>139700</xdr:rowOff>
        </xdr:from>
        <xdr:to>
          <xdr:col>29</xdr:col>
          <xdr:colOff>330200</xdr:colOff>
          <xdr:row>16</xdr:row>
          <xdr:rowOff>25400</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300-00005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15</xdr:row>
          <xdr:rowOff>139700</xdr:rowOff>
        </xdr:from>
        <xdr:to>
          <xdr:col>29</xdr:col>
          <xdr:colOff>330200</xdr:colOff>
          <xdr:row>17</xdr:row>
          <xdr:rowOff>25400</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300-00005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16</xdr:row>
          <xdr:rowOff>139700</xdr:rowOff>
        </xdr:from>
        <xdr:to>
          <xdr:col>29</xdr:col>
          <xdr:colOff>330200</xdr:colOff>
          <xdr:row>18</xdr:row>
          <xdr:rowOff>25400</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300-00005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17</xdr:row>
          <xdr:rowOff>139700</xdr:rowOff>
        </xdr:from>
        <xdr:to>
          <xdr:col>29</xdr:col>
          <xdr:colOff>330200</xdr:colOff>
          <xdr:row>19</xdr:row>
          <xdr:rowOff>25400</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300-00005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18</xdr:row>
          <xdr:rowOff>139700</xdr:rowOff>
        </xdr:from>
        <xdr:to>
          <xdr:col>29</xdr:col>
          <xdr:colOff>330200</xdr:colOff>
          <xdr:row>20</xdr:row>
          <xdr:rowOff>25400</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300-00005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19</xdr:row>
          <xdr:rowOff>139700</xdr:rowOff>
        </xdr:from>
        <xdr:to>
          <xdr:col>29</xdr:col>
          <xdr:colOff>330200</xdr:colOff>
          <xdr:row>21</xdr:row>
          <xdr:rowOff>25400</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300-00005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20</xdr:row>
          <xdr:rowOff>139700</xdr:rowOff>
        </xdr:from>
        <xdr:to>
          <xdr:col>29</xdr:col>
          <xdr:colOff>330200</xdr:colOff>
          <xdr:row>22</xdr:row>
          <xdr:rowOff>25400</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300-00005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21</xdr:row>
          <xdr:rowOff>139700</xdr:rowOff>
        </xdr:from>
        <xdr:to>
          <xdr:col>29</xdr:col>
          <xdr:colOff>330200</xdr:colOff>
          <xdr:row>23</xdr:row>
          <xdr:rowOff>25400</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300-00005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22</xdr:row>
          <xdr:rowOff>139700</xdr:rowOff>
        </xdr:from>
        <xdr:to>
          <xdr:col>29</xdr:col>
          <xdr:colOff>330200</xdr:colOff>
          <xdr:row>24</xdr:row>
          <xdr:rowOff>25400</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300-00005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23</xdr:row>
          <xdr:rowOff>139700</xdr:rowOff>
        </xdr:from>
        <xdr:to>
          <xdr:col>29</xdr:col>
          <xdr:colOff>330200</xdr:colOff>
          <xdr:row>25</xdr:row>
          <xdr:rowOff>25400</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300-00005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24</xdr:row>
          <xdr:rowOff>139700</xdr:rowOff>
        </xdr:from>
        <xdr:to>
          <xdr:col>29</xdr:col>
          <xdr:colOff>330200</xdr:colOff>
          <xdr:row>26</xdr:row>
          <xdr:rowOff>25400</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300-00005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25</xdr:row>
          <xdr:rowOff>139700</xdr:rowOff>
        </xdr:from>
        <xdr:to>
          <xdr:col>29</xdr:col>
          <xdr:colOff>330200</xdr:colOff>
          <xdr:row>27</xdr:row>
          <xdr:rowOff>25400</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300-00005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26</xdr:row>
          <xdr:rowOff>139700</xdr:rowOff>
        </xdr:from>
        <xdr:to>
          <xdr:col>29</xdr:col>
          <xdr:colOff>330200</xdr:colOff>
          <xdr:row>28</xdr:row>
          <xdr:rowOff>25400</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300-00006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27</xdr:row>
          <xdr:rowOff>139700</xdr:rowOff>
        </xdr:from>
        <xdr:to>
          <xdr:col>29</xdr:col>
          <xdr:colOff>330200</xdr:colOff>
          <xdr:row>29</xdr:row>
          <xdr:rowOff>25400</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300-00006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28</xdr:row>
          <xdr:rowOff>139700</xdr:rowOff>
        </xdr:from>
        <xdr:to>
          <xdr:col>29</xdr:col>
          <xdr:colOff>330200</xdr:colOff>
          <xdr:row>30</xdr:row>
          <xdr:rowOff>25400</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300-00006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29</xdr:row>
          <xdr:rowOff>139700</xdr:rowOff>
        </xdr:from>
        <xdr:to>
          <xdr:col>29</xdr:col>
          <xdr:colOff>330200</xdr:colOff>
          <xdr:row>31</xdr:row>
          <xdr:rowOff>25400</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300-00006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30</xdr:row>
          <xdr:rowOff>139700</xdr:rowOff>
        </xdr:from>
        <xdr:to>
          <xdr:col>29</xdr:col>
          <xdr:colOff>330200</xdr:colOff>
          <xdr:row>32</xdr:row>
          <xdr:rowOff>25400</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300-00006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31</xdr:row>
          <xdr:rowOff>139700</xdr:rowOff>
        </xdr:from>
        <xdr:to>
          <xdr:col>29</xdr:col>
          <xdr:colOff>330200</xdr:colOff>
          <xdr:row>33</xdr:row>
          <xdr:rowOff>25400</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300-00006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32</xdr:row>
          <xdr:rowOff>139700</xdr:rowOff>
        </xdr:from>
        <xdr:to>
          <xdr:col>29</xdr:col>
          <xdr:colOff>330200</xdr:colOff>
          <xdr:row>34</xdr:row>
          <xdr:rowOff>25400</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300-00006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33</xdr:row>
          <xdr:rowOff>139700</xdr:rowOff>
        </xdr:from>
        <xdr:to>
          <xdr:col>29</xdr:col>
          <xdr:colOff>330200</xdr:colOff>
          <xdr:row>35</xdr:row>
          <xdr:rowOff>25400</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300-00006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34</xdr:row>
          <xdr:rowOff>139700</xdr:rowOff>
        </xdr:from>
        <xdr:to>
          <xdr:col>29</xdr:col>
          <xdr:colOff>330200</xdr:colOff>
          <xdr:row>36</xdr:row>
          <xdr:rowOff>25400</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300-00006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35</xdr:row>
          <xdr:rowOff>139700</xdr:rowOff>
        </xdr:from>
        <xdr:to>
          <xdr:col>29</xdr:col>
          <xdr:colOff>330200</xdr:colOff>
          <xdr:row>37</xdr:row>
          <xdr:rowOff>25400</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300-00006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36</xdr:row>
          <xdr:rowOff>139700</xdr:rowOff>
        </xdr:from>
        <xdr:to>
          <xdr:col>29</xdr:col>
          <xdr:colOff>330200</xdr:colOff>
          <xdr:row>38</xdr:row>
          <xdr:rowOff>25400</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300-00006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37</xdr:row>
          <xdr:rowOff>139700</xdr:rowOff>
        </xdr:from>
        <xdr:to>
          <xdr:col>29</xdr:col>
          <xdr:colOff>330200</xdr:colOff>
          <xdr:row>39</xdr:row>
          <xdr:rowOff>25400</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300-00006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38</xdr:row>
          <xdr:rowOff>139700</xdr:rowOff>
        </xdr:from>
        <xdr:to>
          <xdr:col>29</xdr:col>
          <xdr:colOff>330200</xdr:colOff>
          <xdr:row>40</xdr:row>
          <xdr:rowOff>25400</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300-00006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39</xdr:row>
          <xdr:rowOff>139700</xdr:rowOff>
        </xdr:from>
        <xdr:to>
          <xdr:col>29</xdr:col>
          <xdr:colOff>330200</xdr:colOff>
          <xdr:row>41</xdr:row>
          <xdr:rowOff>25400</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300-00006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40</xdr:row>
          <xdr:rowOff>139700</xdr:rowOff>
        </xdr:from>
        <xdr:to>
          <xdr:col>29</xdr:col>
          <xdr:colOff>330200</xdr:colOff>
          <xdr:row>42</xdr:row>
          <xdr:rowOff>25400</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300-00006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41</xdr:row>
          <xdr:rowOff>139700</xdr:rowOff>
        </xdr:from>
        <xdr:to>
          <xdr:col>29</xdr:col>
          <xdr:colOff>330200</xdr:colOff>
          <xdr:row>43</xdr:row>
          <xdr:rowOff>25400</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300-00006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42</xdr:row>
          <xdr:rowOff>139700</xdr:rowOff>
        </xdr:from>
        <xdr:to>
          <xdr:col>29</xdr:col>
          <xdr:colOff>330200</xdr:colOff>
          <xdr:row>44</xdr:row>
          <xdr:rowOff>25400</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300-00007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43</xdr:row>
          <xdr:rowOff>139700</xdr:rowOff>
        </xdr:from>
        <xdr:to>
          <xdr:col>29</xdr:col>
          <xdr:colOff>330200</xdr:colOff>
          <xdr:row>45</xdr:row>
          <xdr:rowOff>25400</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300-00007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44</xdr:row>
          <xdr:rowOff>139700</xdr:rowOff>
        </xdr:from>
        <xdr:to>
          <xdr:col>29</xdr:col>
          <xdr:colOff>330200</xdr:colOff>
          <xdr:row>46</xdr:row>
          <xdr:rowOff>25400</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300-00007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45</xdr:row>
          <xdr:rowOff>139700</xdr:rowOff>
        </xdr:from>
        <xdr:to>
          <xdr:col>29</xdr:col>
          <xdr:colOff>330200</xdr:colOff>
          <xdr:row>47</xdr:row>
          <xdr:rowOff>25400</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300-00007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139700</xdr:rowOff>
        </xdr:from>
        <xdr:to>
          <xdr:col>29</xdr:col>
          <xdr:colOff>330200</xdr:colOff>
          <xdr:row>48</xdr:row>
          <xdr:rowOff>25400</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300-00007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139700</xdr:rowOff>
        </xdr:from>
        <xdr:to>
          <xdr:col>29</xdr:col>
          <xdr:colOff>330200</xdr:colOff>
          <xdr:row>49</xdr:row>
          <xdr:rowOff>25400</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300-00007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139700</xdr:rowOff>
        </xdr:from>
        <xdr:to>
          <xdr:col>29</xdr:col>
          <xdr:colOff>330200</xdr:colOff>
          <xdr:row>50</xdr:row>
          <xdr:rowOff>25400</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300-00007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139700</xdr:rowOff>
        </xdr:from>
        <xdr:to>
          <xdr:col>29</xdr:col>
          <xdr:colOff>330200</xdr:colOff>
          <xdr:row>51</xdr:row>
          <xdr:rowOff>25400</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300-00007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139700</xdr:rowOff>
        </xdr:from>
        <xdr:to>
          <xdr:col>29</xdr:col>
          <xdr:colOff>330200</xdr:colOff>
          <xdr:row>52</xdr:row>
          <xdr:rowOff>25400</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300-00007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51</xdr:row>
          <xdr:rowOff>139700</xdr:rowOff>
        </xdr:from>
        <xdr:to>
          <xdr:col>29</xdr:col>
          <xdr:colOff>330200</xdr:colOff>
          <xdr:row>53</xdr:row>
          <xdr:rowOff>25400</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300-00007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52</xdr:row>
          <xdr:rowOff>139700</xdr:rowOff>
        </xdr:from>
        <xdr:to>
          <xdr:col>29</xdr:col>
          <xdr:colOff>330200</xdr:colOff>
          <xdr:row>54</xdr:row>
          <xdr:rowOff>25400</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300-00007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53</xdr:row>
          <xdr:rowOff>139700</xdr:rowOff>
        </xdr:from>
        <xdr:to>
          <xdr:col>29</xdr:col>
          <xdr:colOff>330200</xdr:colOff>
          <xdr:row>55</xdr:row>
          <xdr:rowOff>25400</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300-00007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54</xdr:row>
          <xdr:rowOff>139700</xdr:rowOff>
        </xdr:from>
        <xdr:to>
          <xdr:col>29</xdr:col>
          <xdr:colOff>330200</xdr:colOff>
          <xdr:row>56</xdr:row>
          <xdr:rowOff>25400</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300-00007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55</xdr:row>
          <xdr:rowOff>139700</xdr:rowOff>
        </xdr:from>
        <xdr:to>
          <xdr:col>29</xdr:col>
          <xdr:colOff>330200</xdr:colOff>
          <xdr:row>57</xdr:row>
          <xdr:rowOff>25400</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300-00007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56</xdr:row>
          <xdr:rowOff>139700</xdr:rowOff>
        </xdr:from>
        <xdr:to>
          <xdr:col>29</xdr:col>
          <xdr:colOff>330200</xdr:colOff>
          <xdr:row>58</xdr:row>
          <xdr:rowOff>25400</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300-00007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57</xdr:row>
          <xdr:rowOff>139700</xdr:rowOff>
        </xdr:from>
        <xdr:to>
          <xdr:col>29</xdr:col>
          <xdr:colOff>330200</xdr:colOff>
          <xdr:row>59</xdr:row>
          <xdr:rowOff>25400</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300-00007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58</xdr:row>
          <xdr:rowOff>139700</xdr:rowOff>
        </xdr:from>
        <xdr:to>
          <xdr:col>29</xdr:col>
          <xdr:colOff>330200</xdr:colOff>
          <xdr:row>60</xdr:row>
          <xdr:rowOff>25400</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300-00008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59</xdr:row>
          <xdr:rowOff>139700</xdr:rowOff>
        </xdr:from>
        <xdr:to>
          <xdr:col>29</xdr:col>
          <xdr:colOff>330200</xdr:colOff>
          <xdr:row>61</xdr:row>
          <xdr:rowOff>25400</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300-00008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60</xdr:row>
          <xdr:rowOff>139700</xdr:rowOff>
        </xdr:from>
        <xdr:to>
          <xdr:col>29</xdr:col>
          <xdr:colOff>330200</xdr:colOff>
          <xdr:row>62</xdr:row>
          <xdr:rowOff>25400</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300-00008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61</xdr:row>
          <xdr:rowOff>139700</xdr:rowOff>
        </xdr:from>
        <xdr:to>
          <xdr:col>29</xdr:col>
          <xdr:colOff>330200</xdr:colOff>
          <xdr:row>63</xdr:row>
          <xdr:rowOff>25400</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300-00008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62</xdr:row>
          <xdr:rowOff>139700</xdr:rowOff>
        </xdr:from>
        <xdr:to>
          <xdr:col>29</xdr:col>
          <xdr:colOff>330200</xdr:colOff>
          <xdr:row>64</xdr:row>
          <xdr:rowOff>25400</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300-00008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63</xdr:row>
          <xdr:rowOff>139700</xdr:rowOff>
        </xdr:from>
        <xdr:to>
          <xdr:col>29</xdr:col>
          <xdr:colOff>330200</xdr:colOff>
          <xdr:row>65</xdr:row>
          <xdr:rowOff>25400</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300-00008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64</xdr:row>
          <xdr:rowOff>139700</xdr:rowOff>
        </xdr:from>
        <xdr:to>
          <xdr:col>29</xdr:col>
          <xdr:colOff>330200</xdr:colOff>
          <xdr:row>66</xdr:row>
          <xdr:rowOff>25400</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300-00008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65</xdr:row>
          <xdr:rowOff>139700</xdr:rowOff>
        </xdr:from>
        <xdr:to>
          <xdr:col>29</xdr:col>
          <xdr:colOff>330200</xdr:colOff>
          <xdr:row>67</xdr:row>
          <xdr:rowOff>25400</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300-00008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66</xdr:row>
          <xdr:rowOff>139700</xdr:rowOff>
        </xdr:from>
        <xdr:to>
          <xdr:col>29</xdr:col>
          <xdr:colOff>330200</xdr:colOff>
          <xdr:row>68</xdr:row>
          <xdr:rowOff>25400</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300-00008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67</xdr:row>
          <xdr:rowOff>139700</xdr:rowOff>
        </xdr:from>
        <xdr:to>
          <xdr:col>29</xdr:col>
          <xdr:colOff>330200</xdr:colOff>
          <xdr:row>69</xdr:row>
          <xdr:rowOff>25400</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300-00008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68</xdr:row>
          <xdr:rowOff>139700</xdr:rowOff>
        </xdr:from>
        <xdr:to>
          <xdr:col>29</xdr:col>
          <xdr:colOff>330200</xdr:colOff>
          <xdr:row>70</xdr:row>
          <xdr:rowOff>25400</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300-00008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69</xdr:row>
          <xdr:rowOff>139700</xdr:rowOff>
        </xdr:from>
        <xdr:to>
          <xdr:col>29</xdr:col>
          <xdr:colOff>330200</xdr:colOff>
          <xdr:row>71</xdr:row>
          <xdr:rowOff>25400</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300-00008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70</xdr:row>
          <xdr:rowOff>139700</xdr:rowOff>
        </xdr:from>
        <xdr:to>
          <xdr:col>29</xdr:col>
          <xdr:colOff>330200</xdr:colOff>
          <xdr:row>72</xdr:row>
          <xdr:rowOff>25400</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300-00008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71</xdr:row>
          <xdr:rowOff>139700</xdr:rowOff>
        </xdr:from>
        <xdr:to>
          <xdr:col>29</xdr:col>
          <xdr:colOff>330200</xdr:colOff>
          <xdr:row>73</xdr:row>
          <xdr:rowOff>25400</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300-00008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72</xdr:row>
          <xdr:rowOff>139700</xdr:rowOff>
        </xdr:from>
        <xdr:to>
          <xdr:col>29</xdr:col>
          <xdr:colOff>330200</xdr:colOff>
          <xdr:row>74</xdr:row>
          <xdr:rowOff>25400</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300-00008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73</xdr:row>
          <xdr:rowOff>139700</xdr:rowOff>
        </xdr:from>
        <xdr:to>
          <xdr:col>29</xdr:col>
          <xdr:colOff>330200</xdr:colOff>
          <xdr:row>75</xdr:row>
          <xdr:rowOff>25400</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300-00008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74</xdr:row>
          <xdr:rowOff>139700</xdr:rowOff>
        </xdr:from>
        <xdr:to>
          <xdr:col>29</xdr:col>
          <xdr:colOff>330200</xdr:colOff>
          <xdr:row>76</xdr:row>
          <xdr:rowOff>25400</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300-00009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75</xdr:row>
          <xdr:rowOff>139700</xdr:rowOff>
        </xdr:from>
        <xdr:to>
          <xdr:col>29</xdr:col>
          <xdr:colOff>330200</xdr:colOff>
          <xdr:row>77</xdr:row>
          <xdr:rowOff>25400</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300-00009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76</xdr:row>
          <xdr:rowOff>139700</xdr:rowOff>
        </xdr:from>
        <xdr:to>
          <xdr:col>29</xdr:col>
          <xdr:colOff>330200</xdr:colOff>
          <xdr:row>78</xdr:row>
          <xdr:rowOff>25400</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300-00009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77</xdr:row>
          <xdr:rowOff>139700</xdr:rowOff>
        </xdr:from>
        <xdr:to>
          <xdr:col>29</xdr:col>
          <xdr:colOff>330200</xdr:colOff>
          <xdr:row>79</xdr:row>
          <xdr:rowOff>25400</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300-00009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78</xdr:row>
          <xdr:rowOff>139700</xdr:rowOff>
        </xdr:from>
        <xdr:to>
          <xdr:col>29</xdr:col>
          <xdr:colOff>330200</xdr:colOff>
          <xdr:row>80</xdr:row>
          <xdr:rowOff>25400</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300-00009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79</xdr:row>
          <xdr:rowOff>139700</xdr:rowOff>
        </xdr:from>
        <xdr:to>
          <xdr:col>29</xdr:col>
          <xdr:colOff>330200</xdr:colOff>
          <xdr:row>81</xdr:row>
          <xdr:rowOff>25400</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300-00009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80</xdr:row>
          <xdr:rowOff>139700</xdr:rowOff>
        </xdr:from>
        <xdr:to>
          <xdr:col>29</xdr:col>
          <xdr:colOff>330200</xdr:colOff>
          <xdr:row>82</xdr:row>
          <xdr:rowOff>25400</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300-00009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81</xdr:row>
          <xdr:rowOff>139700</xdr:rowOff>
        </xdr:from>
        <xdr:to>
          <xdr:col>29</xdr:col>
          <xdr:colOff>330200</xdr:colOff>
          <xdr:row>83</xdr:row>
          <xdr:rowOff>25400</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300-00009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82</xdr:row>
          <xdr:rowOff>139700</xdr:rowOff>
        </xdr:from>
        <xdr:to>
          <xdr:col>29</xdr:col>
          <xdr:colOff>330200</xdr:colOff>
          <xdr:row>84</xdr:row>
          <xdr:rowOff>25400</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300-00009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83</xdr:row>
          <xdr:rowOff>139700</xdr:rowOff>
        </xdr:from>
        <xdr:to>
          <xdr:col>29</xdr:col>
          <xdr:colOff>330200</xdr:colOff>
          <xdr:row>85</xdr:row>
          <xdr:rowOff>25400</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300-00009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84</xdr:row>
          <xdr:rowOff>139700</xdr:rowOff>
        </xdr:from>
        <xdr:to>
          <xdr:col>29</xdr:col>
          <xdr:colOff>330200</xdr:colOff>
          <xdr:row>86</xdr:row>
          <xdr:rowOff>25400</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300-00009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85</xdr:row>
          <xdr:rowOff>139700</xdr:rowOff>
        </xdr:from>
        <xdr:to>
          <xdr:col>29</xdr:col>
          <xdr:colOff>330200</xdr:colOff>
          <xdr:row>87</xdr:row>
          <xdr:rowOff>25400</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300-00009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86</xdr:row>
          <xdr:rowOff>139700</xdr:rowOff>
        </xdr:from>
        <xdr:to>
          <xdr:col>29</xdr:col>
          <xdr:colOff>330200</xdr:colOff>
          <xdr:row>88</xdr:row>
          <xdr:rowOff>25400</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300-00009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87</xdr:row>
          <xdr:rowOff>139700</xdr:rowOff>
        </xdr:from>
        <xdr:to>
          <xdr:col>29</xdr:col>
          <xdr:colOff>330200</xdr:colOff>
          <xdr:row>89</xdr:row>
          <xdr:rowOff>25400</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300-00009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88</xdr:row>
          <xdr:rowOff>139700</xdr:rowOff>
        </xdr:from>
        <xdr:to>
          <xdr:col>29</xdr:col>
          <xdr:colOff>330200</xdr:colOff>
          <xdr:row>90</xdr:row>
          <xdr:rowOff>25400</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300-00009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89</xdr:row>
          <xdr:rowOff>139700</xdr:rowOff>
        </xdr:from>
        <xdr:to>
          <xdr:col>29</xdr:col>
          <xdr:colOff>330200</xdr:colOff>
          <xdr:row>91</xdr:row>
          <xdr:rowOff>25400</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300-00009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90</xdr:row>
          <xdr:rowOff>139700</xdr:rowOff>
        </xdr:from>
        <xdr:to>
          <xdr:col>29</xdr:col>
          <xdr:colOff>330200</xdr:colOff>
          <xdr:row>92</xdr:row>
          <xdr:rowOff>25400</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300-0000A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91</xdr:row>
          <xdr:rowOff>139700</xdr:rowOff>
        </xdr:from>
        <xdr:to>
          <xdr:col>29</xdr:col>
          <xdr:colOff>330200</xdr:colOff>
          <xdr:row>93</xdr:row>
          <xdr:rowOff>25400</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300-0000A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92</xdr:row>
          <xdr:rowOff>139700</xdr:rowOff>
        </xdr:from>
        <xdr:to>
          <xdr:col>29</xdr:col>
          <xdr:colOff>330200</xdr:colOff>
          <xdr:row>94</xdr:row>
          <xdr:rowOff>25400</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300-0000A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93</xdr:row>
          <xdr:rowOff>139700</xdr:rowOff>
        </xdr:from>
        <xdr:to>
          <xdr:col>29</xdr:col>
          <xdr:colOff>330200</xdr:colOff>
          <xdr:row>95</xdr:row>
          <xdr:rowOff>25400</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300-0000A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94</xdr:row>
          <xdr:rowOff>139700</xdr:rowOff>
        </xdr:from>
        <xdr:to>
          <xdr:col>29</xdr:col>
          <xdr:colOff>330200</xdr:colOff>
          <xdr:row>96</xdr:row>
          <xdr:rowOff>25400</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300-0000A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95</xdr:row>
          <xdr:rowOff>139700</xdr:rowOff>
        </xdr:from>
        <xdr:to>
          <xdr:col>29</xdr:col>
          <xdr:colOff>330200</xdr:colOff>
          <xdr:row>97</xdr:row>
          <xdr:rowOff>25400</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300-0000A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96</xdr:row>
          <xdr:rowOff>139700</xdr:rowOff>
        </xdr:from>
        <xdr:to>
          <xdr:col>29</xdr:col>
          <xdr:colOff>330200</xdr:colOff>
          <xdr:row>98</xdr:row>
          <xdr:rowOff>25400</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300-0000A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97</xdr:row>
          <xdr:rowOff>139700</xdr:rowOff>
        </xdr:from>
        <xdr:to>
          <xdr:col>29</xdr:col>
          <xdr:colOff>330200</xdr:colOff>
          <xdr:row>99</xdr:row>
          <xdr:rowOff>25400</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300-0000A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98</xdr:row>
          <xdr:rowOff>139700</xdr:rowOff>
        </xdr:from>
        <xdr:to>
          <xdr:col>29</xdr:col>
          <xdr:colOff>330200</xdr:colOff>
          <xdr:row>100</xdr:row>
          <xdr:rowOff>25400</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300-0000A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99</xdr:row>
          <xdr:rowOff>139700</xdr:rowOff>
        </xdr:from>
        <xdr:to>
          <xdr:col>29</xdr:col>
          <xdr:colOff>330200</xdr:colOff>
          <xdr:row>101</xdr:row>
          <xdr:rowOff>25400</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300-0000A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100</xdr:row>
          <xdr:rowOff>139700</xdr:rowOff>
        </xdr:from>
        <xdr:to>
          <xdr:col>29</xdr:col>
          <xdr:colOff>330200</xdr:colOff>
          <xdr:row>102</xdr:row>
          <xdr:rowOff>25400</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300-0000A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101</xdr:row>
          <xdr:rowOff>139700</xdr:rowOff>
        </xdr:from>
        <xdr:to>
          <xdr:col>29</xdr:col>
          <xdr:colOff>330200</xdr:colOff>
          <xdr:row>103</xdr:row>
          <xdr:rowOff>25400</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300-0000A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xdr:row>
          <xdr:rowOff>152400</xdr:rowOff>
        </xdr:from>
        <xdr:to>
          <xdr:col>30</xdr:col>
          <xdr:colOff>330200</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300-0000A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xdr:row>
          <xdr:rowOff>139700</xdr:rowOff>
        </xdr:from>
        <xdr:to>
          <xdr:col>30</xdr:col>
          <xdr:colOff>330200</xdr:colOff>
          <xdr:row>5</xdr:row>
          <xdr:rowOff>25400</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300-0000A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xdr:row>
          <xdr:rowOff>139700</xdr:rowOff>
        </xdr:from>
        <xdr:to>
          <xdr:col>30</xdr:col>
          <xdr:colOff>330200</xdr:colOff>
          <xdr:row>6</xdr:row>
          <xdr:rowOff>25400</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300-0000A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xdr:row>
          <xdr:rowOff>139700</xdr:rowOff>
        </xdr:from>
        <xdr:to>
          <xdr:col>30</xdr:col>
          <xdr:colOff>330200</xdr:colOff>
          <xdr:row>7</xdr:row>
          <xdr:rowOff>25400</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300-0000A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xdr:row>
          <xdr:rowOff>139700</xdr:rowOff>
        </xdr:from>
        <xdr:to>
          <xdr:col>30</xdr:col>
          <xdr:colOff>330200</xdr:colOff>
          <xdr:row>8</xdr:row>
          <xdr:rowOff>25400</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300-0000B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xdr:row>
          <xdr:rowOff>139700</xdr:rowOff>
        </xdr:from>
        <xdr:to>
          <xdr:col>30</xdr:col>
          <xdr:colOff>330200</xdr:colOff>
          <xdr:row>9</xdr:row>
          <xdr:rowOff>25400</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300-0000B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xdr:row>
          <xdr:rowOff>139700</xdr:rowOff>
        </xdr:from>
        <xdr:to>
          <xdr:col>30</xdr:col>
          <xdr:colOff>330200</xdr:colOff>
          <xdr:row>10</xdr:row>
          <xdr:rowOff>25400</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300-0000B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xdr:row>
          <xdr:rowOff>139700</xdr:rowOff>
        </xdr:from>
        <xdr:to>
          <xdr:col>30</xdr:col>
          <xdr:colOff>330200</xdr:colOff>
          <xdr:row>11</xdr:row>
          <xdr:rowOff>25400</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300-0000B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139700</xdr:rowOff>
        </xdr:from>
        <xdr:to>
          <xdr:col>30</xdr:col>
          <xdr:colOff>330200</xdr:colOff>
          <xdr:row>12</xdr:row>
          <xdr:rowOff>25400</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300-0000B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139700</xdr:rowOff>
        </xdr:from>
        <xdr:to>
          <xdr:col>30</xdr:col>
          <xdr:colOff>330200</xdr:colOff>
          <xdr:row>13</xdr:row>
          <xdr:rowOff>25400</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300-0000B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139700</xdr:rowOff>
        </xdr:from>
        <xdr:to>
          <xdr:col>30</xdr:col>
          <xdr:colOff>330200</xdr:colOff>
          <xdr:row>14</xdr:row>
          <xdr:rowOff>25400</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300-0000B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13</xdr:row>
          <xdr:rowOff>139700</xdr:rowOff>
        </xdr:from>
        <xdr:to>
          <xdr:col>30</xdr:col>
          <xdr:colOff>330200</xdr:colOff>
          <xdr:row>15</xdr:row>
          <xdr:rowOff>25400</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300-0000B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14</xdr:row>
          <xdr:rowOff>139700</xdr:rowOff>
        </xdr:from>
        <xdr:to>
          <xdr:col>30</xdr:col>
          <xdr:colOff>330200</xdr:colOff>
          <xdr:row>16</xdr:row>
          <xdr:rowOff>25400</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300-0000B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15</xdr:row>
          <xdr:rowOff>139700</xdr:rowOff>
        </xdr:from>
        <xdr:to>
          <xdr:col>30</xdr:col>
          <xdr:colOff>330200</xdr:colOff>
          <xdr:row>17</xdr:row>
          <xdr:rowOff>25400</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300-0000B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16</xdr:row>
          <xdr:rowOff>139700</xdr:rowOff>
        </xdr:from>
        <xdr:to>
          <xdr:col>30</xdr:col>
          <xdr:colOff>330200</xdr:colOff>
          <xdr:row>18</xdr:row>
          <xdr:rowOff>25400</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300-0000B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17</xdr:row>
          <xdr:rowOff>139700</xdr:rowOff>
        </xdr:from>
        <xdr:to>
          <xdr:col>30</xdr:col>
          <xdr:colOff>330200</xdr:colOff>
          <xdr:row>19</xdr:row>
          <xdr:rowOff>25400</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300-0000B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18</xdr:row>
          <xdr:rowOff>139700</xdr:rowOff>
        </xdr:from>
        <xdr:to>
          <xdr:col>30</xdr:col>
          <xdr:colOff>330200</xdr:colOff>
          <xdr:row>20</xdr:row>
          <xdr:rowOff>25400</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300-0000B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19</xdr:row>
          <xdr:rowOff>139700</xdr:rowOff>
        </xdr:from>
        <xdr:to>
          <xdr:col>30</xdr:col>
          <xdr:colOff>330200</xdr:colOff>
          <xdr:row>21</xdr:row>
          <xdr:rowOff>25400</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300-0000B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20</xdr:row>
          <xdr:rowOff>139700</xdr:rowOff>
        </xdr:from>
        <xdr:to>
          <xdr:col>30</xdr:col>
          <xdr:colOff>330200</xdr:colOff>
          <xdr:row>22</xdr:row>
          <xdr:rowOff>25400</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300-0000B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21</xdr:row>
          <xdr:rowOff>139700</xdr:rowOff>
        </xdr:from>
        <xdr:to>
          <xdr:col>30</xdr:col>
          <xdr:colOff>330200</xdr:colOff>
          <xdr:row>23</xdr:row>
          <xdr:rowOff>25400</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300-0000B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22</xdr:row>
          <xdr:rowOff>139700</xdr:rowOff>
        </xdr:from>
        <xdr:to>
          <xdr:col>30</xdr:col>
          <xdr:colOff>330200</xdr:colOff>
          <xdr:row>24</xdr:row>
          <xdr:rowOff>25400</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300-0000C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23</xdr:row>
          <xdr:rowOff>139700</xdr:rowOff>
        </xdr:from>
        <xdr:to>
          <xdr:col>30</xdr:col>
          <xdr:colOff>330200</xdr:colOff>
          <xdr:row>25</xdr:row>
          <xdr:rowOff>25400</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300-0000C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24</xdr:row>
          <xdr:rowOff>139700</xdr:rowOff>
        </xdr:from>
        <xdr:to>
          <xdr:col>30</xdr:col>
          <xdr:colOff>330200</xdr:colOff>
          <xdr:row>26</xdr:row>
          <xdr:rowOff>25400</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300-0000C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25</xdr:row>
          <xdr:rowOff>139700</xdr:rowOff>
        </xdr:from>
        <xdr:to>
          <xdr:col>30</xdr:col>
          <xdr:colOff>330200</xdr:colOff>
          <xdr:row>27</xdr:row>
          <xdr:rowOff>25400</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300-0000C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26</xdr:row>
          <xdr:rowOff>139700</xdr:rowOff>
        </xdr:from>
        <xdr:to>
          <xdr:col>30</xdr:col>
          <xdr:colOff>330200</xdr:colOff>
          <xdr:row>28</xdr:row>
          <xdr:rowOff>25400</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300-0000C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27</xdr:row>
          <xdr:rowOff>139700</xdr:rowOff>
        </xdr:from>
        <xdr:to>
          <xdr:col>30</xdr:col>
          <xdr:colOff>330200</xdr:colOff>
          <xdr:row>29</xdr:row>
          <xdr:rowOff>25400</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300-0000C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28</xdr:row>
          <xdr:rowOff>139700</xdr:rowOff>
        </xdr:from>
        <xdr:to>
          <xdr:col>30</xdr:col>
          <xdr:colOff>330200</xdr:colOff>
          <xdr:row>30</xdr:row>
          <xdr:rowOff>25400</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300-0000C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29</xdr:row>
          <xdr:rowOff>139700</xdr:rowOff>
        </xdr:from>
        <xdr:to>
          <xdr:col>30</xdr:col>
          <xdr:colOff>330200</xdr:colOff>
          <xdr:row>31</xdr:row>
          <xdr:rowOff>25400</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300-0000C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30</xdr:row>
          <xdr:rowOff>139700</xdr:rowOff>
        </xdr:from>
        <xdr:to>
          <xdr:col>30</xdr:col>
          <xdr:colOff>330200</xdr:colOff>
          <xdr:row>32</xdr:row>
          <xdr:rowOff>25400</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300-0000C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31</xdr:row>
          <xdr:rowOff>139700</xdr:rowOff>
        </xdr:from>
        <xdr:to>
          <xdr:col>30</xdr:col>
          <xdr:colOff>330200</xdr:colOff>
          <xdr:row>33</xdr:row>
          <xdr:rowOff>25400</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300-0000C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32</xdr:row>
          <xdr:rowOff>139700</xdr:rowOff>
        </xdr:from>
        <xdr:to>
          <xdr:col>30</xdr:col>
          <xdr:colOff>330200</xdr:colOff>
          <xdr:row>34</xdr:row>
          <xdr:rowOff>25400</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300-0000C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33</xdr:row>
          <xdr:rowOff>139700</xdr:rowOff>
        </xdr:from>
        <xdr:to>
          <xdr:col>30</xdr:col>
          <xdr:colOff>330200</xdr:colOff>
          <xdr:row>35</xdr:row>
          <xdr:rowOff>25400</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300-0000C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34</xdr:row>
          <xdr:rowOff>139700</xdr:rowOff>
        </xdr:from>
        <xdr:to>
          <xdr:col>30</xdr:col>
          <xdr:colOff>330200</xdr:colOff>
          <xdr:row>36</xdr:row>
          <xdr:rowOff>25400</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300-0000C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35</xdr:row>
          <xdr:rowOff>139700</xdr:rowOff>
        </xdr:from>
        <xdr:to>
          <xdr:col>30</xdr:col>
          <xdr:colOff>330200</xdr:colOff>
          <xdr:row>37</xdr:row>
          <xdr:rowOff>25400</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300-0000C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36</xdr:row>
          <xdr:rowOff>139700</xdr:rowOff>
        </xdr:from>
        <xdr:to>
          <xdr:col>30</xdr:col>
          <xdr:colOff>330200</xdr:colOff>
          <xdr:row>38</xdr:row>
          <xdr:rowOff>25400</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300-0000C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37</xdr:row>
          <xdr:rowOff>139700</xdr:rowOff>
        </xdr:from>
        <xdr:to>
          <xdr:col>30</xdr:col>
          <xdr:colOff>330200</xdr:colOff>
          <xdr:row>39</xdr:row>
          <xdr:rowOff>25400</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300-0000C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38</xdr:row>
          <xdr:rowOff>139700</xdr:rowOff>
        </xdr:from>
        <xdr:to>
          <xdr:col>30</xdr:col>
          <xdr:colOff>330200</xdr:colOff>
          <xdr:row>40</xdr:row>
          <xdr:rowOff>25400</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300-0000D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39</xdr:row>
          <xdr:rowOff>139700</xdr:rowOff>
        </xdr:from>
        <xdr:to>
          <xdr:col>30</xdr:col>
          <xdr:colOff>330200</xdr:colOff>
          <xdr:row>41</xdr:row>
          <xdr:rowOff>25400</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300-0000D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40</xdr:row>
          <xdr:rowOff>139700</xdr:rowOff>
        </xdr:from>
        <xdr:to>
          <xdr:col>30</xdr:col>
          <xdr:colOff>330200</xdr:colOff>
          <xdr:row>42</xdr:row>
          <xdr:rowOff>25400</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300-0000D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41</xdr:row>
          <xdr:rowOff>139700</xdr:rowOff>
        </xdr:from>
        <xdr:to>
          <xdr:col>30</xdr:col>
          <xdr:colOff>330200</xdr:colOff>
          <xdr:row>43</xdr:row>
          <xdr:rowOff>25400</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300-0000D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42</xdr:row>
          <xdr:rowOff>139700</xdr:rowOff>
        </xdr:from>
        <xdr:to>
          <xdr:col>30</xdr:col>
          <xdr:colOff>330200</xdr:colOff>
          <xdr:row>44</xdr:row>
          <xdr:rowOff>25400</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300-0000D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43</xdr:row>
          <xdr:rowOff>139700</xdr:rowOff>
        </xdr:from>
        <xdr:to>
          <xdr:col>30</xdr:col>
          <xdr:colOff>330200</xdr:colOff>
          <xdr:row>45</xdr:row>
          <xdr:rowOff>25400</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300-0000D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44</xdr:row>
          <xdr:rowOff>139700</xdr:rowOff>
        </xdr:from>
        <xdr:to>
          <xdr:col>30</xdr:col>
          <xdr:colOff>330200</xdr:colOff>
          <xdr:row>46</xdr:row>
          <xdr:rowOff>25400</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300-0000D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45</xdr:row>
          <xdr:rowOff>139700</xdr:rowOff>
        </xdr:from>
        <xdr:to>
          <xdr:col>30</xdr:col>
          <xdr:colOff>330200</xdr:colOff>
          <xdr:row>47</xdr:row>
          <xdr:rowOff>25400</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300-0000D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46</xdr:row>
          <xdr:rowOff>139700</xdr:rowOff>
        </xdr:from>
        <xdr:to>
          <xdr:col>30</xdr:col>
          <xdr:colOff>330200</xdr:colOff>
          <xdr:row>48</xdr:row>
          <xdr:rowOff>25400</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300-0000D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47</xdr:row>
          <xdr:rowOff>139700</xdr:rowOff>
        </xdr:from>
        <xdr:to>
          <xdr:col>30</xdr:col>
          <xdr:colOff>330200</xdr:colOff>
          <xdr:row>49</xdr:row>
          <xdr:rowOff>25400</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300-0000D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48</xdr:row>
          <xdr:rowOff>139700</xdr:rowOff>
        </xdr:from>
        <xdr:to>
          <xdr:col>30</xdr:col>
          <xdr:colOff>330200</xdr:colOff>
          <xdr:row>50</xdr:row>
          <xdr:rowOff>25400</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300-0000D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49</xdr:row>
          <xdr:rowOff>139700</xdr:rowOff>
        </xdr:from>
        <xdr:to>
          <xdr:col>30</xdr:col>
          <xdr:colOff>330200</xdr:colOff>
          <xdr:row>51</xdr:row>
          <xdr:rowOff>25400</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300-0000D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50</xdr:row>
          <xdr:rowOff>139700</xdr:rowOff>
        </xdr:from>
        <xdr:to>
          <xdr:col>30</xdr:col>
          <xdr:colOff>330200</xdr:colOff>
          <xdr:row>52</xdr:row>
          <xdr:rowOff>25400</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300-0000D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51</xdr:row>
          <xdr:rowOff>139700</xdr:rowOff>
        </xdr:from>
        <xdr:to>
          <xdr:col>30</xdr:col>
          <xdr:colOff>330200</xdr:colOff>
          <xdr:row>53</xdr:row>
          <xdr:rowOff>25400</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300-0000D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52</xdr:row>
          <xdr:rowOff>139700</xdr:rowOff>
        </xdr:from>
        <xdr:to>
          <xdr:col>30</xdr:col>
          <xdr:colOff>330200</xdr:colOff>
          <xdr:row>54</xdr:row>
          <xdr:rowOff>25400</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300-0000D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53</xdr:row>
          <xdr:rowOff>139700</xdr:rowOff>
        </xdr:from>
        <xdr:to>
          <xdr:col>30</xdr:col>
          <xdr:colOff>330200</xdr:colOff>
          <xdr:row>55</xdr:row>
          <xdr:rowOff>25400</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300-0000D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54</xdr:row>
          <xdr:rowOff>139700</xdr:rowOff>
        </xdr:from>
        <xdr:to>
          <xdr:col>30</xdr:col>
          <xdr:colOff>330200</xdr:colOff>
          <xdr:row>56</xdr:row>
          <xdr:rowOff>25400</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300-0000E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55</xdr:row>
          <xdr:rowOff>139700</xdr:rowOff>
        </xdr:from>
        <xdr:to>
          <xdr:col>30</xdr:col>
          <xdr:colOff>330200</xdr:colOff>
          <xdr:row>57</xdr:row>
          <xdr:rowOff>25400</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300-0000E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56</xdr:row>
          <xdr:rowOff>139700</xdr:rowOff>
        </xdr:from>
        <xdr:to>
          <xdr:col>30</xdr:col>
          <xdr:colOff>330200</xdr:colOff>
          <xdr:row>58</xdr:row>
          <xdr:rowOff>25400</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300-0000E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57</xdr:row>
          <xdr:rowOff>139700</xdr:rowOff>
        </xdr:from>
        <xdr:to>
          <xdr:col>30</xdr:col>
          <xdr:colOff>330200</xdr:colOff>
          <xdr:row>59</xdr:row>
          <xdr:rowOff>25400</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300-0000E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58</xdr:row>
          <xdr:rowOff>139700</xdr:rowOff>
        </xdr:from>
        <xdr:to>
          <xdr:col>30</xdr:col>
          <xdr:colOff>330200</xdr:colOff>
          <xdr:row>60</xdr:row>
          <xdr:rowOff>25400</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300-0000E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59</xdr:row>
          <xdr:rowOff>139700</xdr:rowOff>
        </xdr:from>
        <xdr:to>
          <xdr:col>30</xdr:col>
          <xdr:colOff>330200</xdr:colOff>
          <xdr:row>61</xdr:row>
          <xdr:rowOff>25400</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300-0000E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60</xdr:row>
          <xdr:rowOff>139700</xdr:rowOff>
        </xdr:from>
        <xdr:to>
          <xdr:col>30</xdr:col>
          <xdr:colOff>330200</xdr:colOff>
          <xdr:row>62</xdr:row>
          <xdr:rowOff>25400</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300-0000E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61</xdr:row>
          <xdr:rowOff>139700</xdr:rowOff>
        </xdr:from>
        <xdr:to>
          <xdr:col>30</xdr:col>
          <xdr:colOff>330200</xdr:colOff>
          <xdr:row>63</xdr:row>
          <xdr:rowOff>25400</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300-0000E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62</xdr:row>
          <xdr:rowOff>139700</xdr:rowOff>
        </xdr:from>
        <xdr:to>
          <xdr:col>30</xdr:col>
          <xdr:colOff>330200</xdr:colOff>
          <xdr:row>64</xdr:row>
          <xdr:rowOff>25400</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300-0000E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63</xdr:row>
          <xdr:rowOff>139700</xdr:rowOff>
        </xdr:from>
        <xdr:to>
          <xdr:col>30</xdr:col>
          <xdr:colOff>330200</xdr:colOff>
          <xdr:row>65</xdr:row>
          <xdr:rowOff>25400</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300-0000E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64</xdr:row>
          <xdr:rowOff>139700</xdr:rowOff>
        </xdr:from>
        <xdr:to>
          <xdr:col>30</xdr:col>
          <xdr:colOff>330200</xdr:colOff>
          <xdr:row>66</xdr:row>
          <xdr:rowOff>25400</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300-0000E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65</xdr:row>
          <xdr:rowOff>139700</xdr:rowOff>
        </xdr:from>
        <xdr:to>
          <xdr:col>30</xdr:col>
          <xdr:colOff>330200</xdr:colOff>
          <xdr:row>67</xdr:row>
          <xdr:rowOff>25400</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300-0000E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66</xdr:row>
          <xdr:rowOff>139700</xdr:rowOff>
        </xdr:from>
        <xdr:to>
          <xdr:col>30</xdr:col>
          <xdr:colOff>330200</xdr:colOff>
          <xdr:row>68</xdr:row>
          <xdr:rowOff>25400</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300-0000E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67</xdr:row>
          <xdr:rowOff>139700</xdr:rowOff>
        </xdr:from>
        <xdr:to>
          <xdr:col>30</xdr:col>
          <xdr:colOff>330200</xdr:colOff>
          <xdr:row>69</xdr:row>
          <xdr:rowOff>25400</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300-0000E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68</xdr:row>
          <xdr:rowOff>139700</xdr:rowOff>
        </xdr:from>
        <xdr:to>
          <xdr:col>30</xdr:col>
          <xdr:colOff>330200</xdr:colOff>
          <xdr:row>70</xdr:row>
          <xdr:rowOff>25400</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300-0000E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69</xdr:row>
          <xdr:rowOff>139700</xdr:rowOff>
        </xdr:from>
        <xdr:to>
          <xdr:col>30</xdr:col>
          <xdr:colOff>330200</xdr:colOff>
          <xdr:row>71</xdr:row>
          <xdr:rowOff>25400</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300-0000E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70</xdr:row>
          <xdr:rowOff>139700</xdr:rowOff>
        </xdr:from>
        <xdr:to>
          <xdr:col>30</xdr:col>
          <xdr:colOff>330200</xdr:colOff>
          <xdr:row>72</xdr:row>
          <xdr:rowOff>25400</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300-0000F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71</xdr:row>
          <xdr:rowOff>139700</xdr:rowOff>
        </xdr:from>
        <xdr:to>
          <xdr:col>30</xdr:col>
          <xdr:colOff>330200</xdr:colOff>
          <xdr:row>73</xdr:row>
          <xdr:rowOff>25400</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300-0000F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72</xdr:row>
          <xdr:rowOff>139700</xdr:rowOff>
        </xdr:from>
        <xdr:to>
          <xdr:col>30</xdr:col>
          <xdr:colOff>330200</xdr:colOff>
          <xdr:row>74</xdr:row>
          <xdr:rowOff>25400</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300-0000F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73</xdr:row>
          <xdr:rowOff>139700</xdr:rowOff>
        </xdr:from>
        <xdr:to>
          <xdr:col>30</xdr:col>
          <xdr:colOff>330200</xdr:colOff>
          <xdr:row>75</xdr:row>
          <xdr:rowOff>25400</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300-0000F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74</xdr:row>
          <xdr:rowOff>139700</xdr:rowOff>
        </xdr:from>
        <xdr:to>
          <xdr:col>30</xdr:col>
          <xdr:colOff>330200</xdr:colOff>
          <xdr:row>76</xdr:row>
          <xdr:rowOff>25400</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300-0000F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75</xdr:row>
          <xdr:rowOff>139700</xdr:rowOff>
        </xdr:from>
        <xdr:to>
          <xdr:col>30</xdr:col>
          <xdr:colOff>330200</xdr:colOff>
          <xdr:row>77</xdr:row>
          <xdr:rowOff>25400</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300-0000F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76</xdr:row>
          <xdr:rowOff>139700</xdr:rowOff>
        </xdr:from>
        <xdr:to>
          <xdr:col>30</xdr:col>
          <xdr:colOff>330200</xdr:colOff>
          <xdr:row>78</xdr:row>
          <xdr:rowOff>25400</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300-0000F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77</xdr:row>
          <xdr:rowOff>139700</xdr:rowOff>
        </xdr:from>
        <xdr:to>
          <xdr:col>30</xdr:col>
          <xdr:colOff>330200</xdr:colOff>
          <xdr:row>79</xdr:row>
          <xdr:rowOff>25400</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300-0000F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78</xdr:row>
          <xdr:rowOff>139700</xdr:rowOff>
        </xdr:from>
        <xdr:to>
          <xdr:col>30</xdr:col>
          <xdr:colOff>330200</xdr:colOff>
          <xdr:row>80</xdr:row>
          <xdr:rowOff>25400</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300-0000F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79</xdr:row>
          <xdr:rowOff>139700</xdr:rowOff>
        </xdr:from>
        <xdr:to>
          <xdr:col>30</xdr:col>
          <xdr:colOff>330200</xdr:colOff>
          <xdr:row>81</xdr:row>
          <xdr:rowOff>25400</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300-0000F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80</xdr:row>
          <xdr:rowOff>139700</xdr:rowOff>
        </xdr:from>
        <xdr:to>
          <xdr:col>30</xdr:col>
          <xdr:colOff>330200</xdr:colOff>
          <xdr:row>82</xdr:row>
          <xdr:rowOff>25400</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300-0000F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81</xdr:row>
          <xdr:rowOff>139700</xdr:rowOff>
        </xdr:from>
        <xdr:to>
          <xdr:col>30</xdr:col>
          <xdr:colOff>330200</xdr:colOff>
          <xdr:row>83</xdr:row>
          <xdr:rowOff>25400</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300-0000F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82</xdr:row>
          <xdr:rowOff>139700</xdr:rowOff>
        </xdr:from>
        <xdr:to>
          <xdr:col>30</xdr:col>
          <xdr:colOff>330200</xdr:colOff>
          <xdr:row>84</xdr:row>
          <xdr:rowOff>25400</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300-0000F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83</xdr:row>
          <xdr:rowOff>139700</xdr:rowOff>
        </xdr:from>
        <xdr:to>
          <xdr:col>30</xdr:col>
          <xdr:colOff>330200</xdr:colOff>
          <xdr:row>85</xdr:row>
          <xdr:rowOff>25400</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300-0000F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84</xdr:row>
          <xdr:rowOff>139700</xdr:rowOff>
        </xdr:from>
        <xdr:to>
          <xdr:col>30</xdr:col>
          <xdr:colOff>330200</xdr:colOff>
          <xdr:row>86</xdr:row>
          <xdr:rowOff>25400</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300-0000F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85</xdr:row>
          <xdr:rowOff>139700</xdr:rowOff>
        </xdr:from>
        <xdr:to>
          <xdr:col>30</xdr:col>
          <xdr:colOff>330200</xdr:colOff>
          <xdr:row>87</xdr:row>
          <xdr:rowOff>25400</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300-0000F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86</xdr:row>
          <xdr:rowOff>139700</xdr:rowOff>
        </xdr:from>
        <xdr:to>
          <xdr:col>30</xdr:col>
          <xdr:colOff>330200</xdr:colOff>
          <xdr:row>88</xdr:row>
          <xdr:rowOff>25400</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300-00000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87</xdr:row>
          <xdr:rowOff>139700</xdr:rowOff>
        </xdr:from>
        <xdr:to>
          <xdr:col>30</xdr:col>
          <xdr:colOff>330200</xdr:colOff>
          <xdr:row>89</xdr:row>
          <xdr:rowOff>25400</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300-00000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88</xdr:row>
          <xdr:rowOff>139700</xdr:rowOff>
        </xdr:from>
        <xdr:to>
          <xdr:col>30</xdr:col>
          <xdr:colOff>330200</xdr:colOff>
          <xdr:row>90</xdr:row>
          <xdr:rowOff>25400</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300-00000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89</xdr:row>
          <xdr:rowOff>139700</xdr:rowOff>
        </xdr:from>
        <xdr:to>
          <xdr:col>30</xdr:col>
          <xdr:colOff>330200</xdr:colOff>
          <xdr:row>91</xdr:row>
          <xdr:rowOff>25400</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300-00000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90</xdr:row>
          <xdr:rowOff>139700</xdr:rowOff>
        </xdr:from>
        <xdr:to>
          <xdr:col>30</xdr:col>
          <xdr:colOff>330200</xdr:colOff>
          <xdr:row>92</xdr:row>
          <xdr:rowOff>25400</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300-00000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91</xdr:row>
          <xdr:rowOff>139700</xdr:rowOff>
        </xdr:from>
        <xdr:to>
          <xdr:col>30</xdr:col>
          <xdr:colOff>330200</xdr:colOff>
          <xdr:row>93</xdr:row>
          <xdr:rowOff>25400</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300-00000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92</xdr:row>
          <xdr:rowOff>139700</xdr:rowOff>
        </xdr:from>
        <xdr:to>
          <xdr:col>30</xdr:col>
          <xdr:colOff>330200</xdr:colOff>
          <xdr:row>94</xdr:row>
          <xdr:rowOff>25400</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300-00000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93</xdr:row>
          <xdr:rowOff>139700</xdr:rowOff>
        </xdr:from>
        <xdr:to>
          <xdr:col>30</xdr:col>
          <xdr:colOff>330200</xdr:colOff>
          <xdr:row>95</xdr:row>
          <xdr:rowOff>25400</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300-00000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94</xdr:row>
          <xdr:rowOff>139700</xdr:rowOff>
        </xdr:from>
        <xdr:to>
          <xdr:col>30</xdr:col>
          <xdr:colOff>330200</xdr:colOff>
          <xdr:row>96</xdr:row>
          <xdr:rowOff>25400</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300-00000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95</xdr:row>
          <xdr:rowOff>139700</xdr:rowOff>
        </xdr:from>
        <xdr:to>
          <xdr:col>30</xdr:col>
          <xdr:colOff>330200</xdr:colOff>
          <xdr:row>97</xdr:row>
          <xdr:rowOff>25400</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300-00000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96</xdr:row>
          <xdr:rowOff>139700</xdr:rowOff>
        </xdr:from>
        <xdr:to>
          <xdr:col>30</xdr:col>
          <xdr:colOff>330200</xdr:colOff>
          <xdr:row>98</xdr:row>
          <xdr:rowOff>25400</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300-00000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97</xdr:row>
          <xdr:rowOff>139700</xdr:rowOff>
        </xdr:from>
        <xdr:to>
          <xdr:col>30</xdr:col>
          <xdr:colOff>330200</xdr:colOff>
          <xdr:row>99</xdr:row>
          <xdr:rowOff>25400</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300-00000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98</xdr:row>
          <xdr:rowOff>139700</xdr:rowOff>
        </xdr:from>
        <xdr:to>
          <xdr:col>30</xdr:col>
          <xdr:colOff>330200</xdr:colOff>
          <xdr:row>100</xdr:row>
          <xdr:rowOff>25400</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300-00000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99</xdr:row>
          <xdr:rowOff>139700</xdr:rowOff>
        </xdr:from>
        <xdr:to>
          <xdr:col>30</xdr:col>
          <xdr:colOff>330200</xdr:colOff>
          <xdr:row>101</xdr:row>
          <xdr:rowOff>25400</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300-00000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100</xdr:row>
          <xdr:rowOff>139700</xdr:rowOff>
        </xdr:from>
        <xdr:to>
          <xdr:col>30</xdr:col>
          <xdr:colOff>330200</xdr:colOff>
          <xdr:row>102</xdr:row>
          <xdr:rowOff>25400</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300-00000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101</xdr:row>
          <xdr:rowOff>139700</xdr:rowOff>
        </xdr:from>
        <xdr:to>
          <xdr:col>30</xdr:col>
          <xdr:colOff>330200</xdr:colOff>
          <xdr:row>103</xdr:row>
          <xdr:rowOff>25400</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300-00000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xdr:row>
          <xdr:rowOff>152400</xdr:rowOff>
        </xdr:from>
        <xdr:to>
          <xdr:col>31</xdr:col>
          <xdr:colOff>330200</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300-00001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xdr:row>
          <xdr:rowOff>139700</xdr:rowOff>
        </xdr:from>
        <xdr:to>
          <xdr:col>31</xdr:col>
          <xdr:colOff>330200</xdr:colOff>
          <xdr:row>5</xdr:row>
          <xdr:rowOff>25400</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300-00001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xdr:row>
          <xdr:rowOff>139700</xdr:rowOff>
        </xdr:from>
        <xdr:to>
          <xdr:col>31</xdr:col>
          <xdr:colOff>330200</xdr:colOff>
          <xdr:row>6</xdr:row>
          <xdr:rowOff>25400</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300-00001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xdr:row>
          <xdr:rowOff>139700</xdr:rowOff>
        </xdr:from>
        <xdr:to>
          <xdr:col>31</xdr:col>
          <xdr:colOff>330200</xdr:colOff>
          <xdr:row>7</xdr:row>
          <xdr:rowOff>25400</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300-00001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xdr:row>
          <xdr:rowOff>139700</xdr:rowOff>
        </xdr:from>
        <xdr:to>
          <xdr:col>31</xdr:col>
          <xdr:colOff>330200</xdr:colOff>
          <xdr:row>8</xdr:row>
          <xdr:rowOff>25400</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300-00001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xdr:row>
          <xdr:rowOff>139700</xdr:rowOff>
        </xdr:from>
        <xdr:to>
          <xdr:col>31</xdr:col>
          <xdr:colOff>330200</xdr:colOff>
          <xdr:row>9</xdr:row>
          <xdr:rowOff>25400</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300-00001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xdr:row>
          <xdr:rowOff>139700</xdr:rowOff>
        </xdr:from>
        <xdr:to>
          <xdr:col>31</xdr:col>
          <xdr:colOff>330200</xdr:colOff>
          <xdr:row>10</xdr:row>
          <xdr:rowOff>25400</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300-00001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139700</xdr:rowOff>
        </xdr:from>
        <xdr:to>
          <xdr:col>31</xdr:col>
          <xdr:colOff>330200</xdr:colOff>
          <xdr:row>11</xdr:row>
          <xdr:rowOff>25400</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300-00001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139700</xdr:rowOff>
        </xdr:from>
        <xdr:to>
          <xdr:col>31</xdr:col>
          <xdr:colOff>330200</xdr:colOff>
          <xdr:row>12</xdr:row>
          <xdr:rowOff>25400</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300-00001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11</xdr:row>
          <xdr:rowOff>139700</xdr:rowOff>
        </xdr:from>
        <xdr:to>
          <xdr:col>31</xdr:col>
          <xdr:colOff>330200</xdr:colOff>
          <xdr:row>13</xdr:row>
          <xdr:rowOff>25400</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300-00001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12</xdr:row>
          <xdr:rowOff>139700</xdr:rowOff>
        </xdr:from>
        <xdr:to>
          <xdr:col>31</xdr:col>
          <xdr:colOff>330200</xdr:colOff>
          <xdr:row>14</xdr:row>
          <xdr:rowOff>25400</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300-00001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13</xdr:row>
          <xdr:rowOff>139700</xdr:rowOff>
        </xdr:from>
        <xdr:to>
          <xdr:col>31</xdr:col>
          <xdr:colOff>330200</xdr:colOff>
          <xdr:row>15</xdr:row>
          <xdr:rowOff>25400</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300-00001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139700</xdr:rowOff>
        </xdr:from>
        <xdr:to>
          <xdr:col>31</xdr:col>
          <xdr:colOff>330200</xdr:colOff>
          <xdr:row>16</xdr:row>
          <xdr:rowOff>25400</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300-00001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15</xdr:row>
          <xdr:rowOff>139700</xdr:rowOff>
        </xdr:from>
        <xdr:to>
          <xdr:col>31</xdr:col>
          <xdr:colOff>330200</xdr:colOff>
          <xdr:row>17</xdr:row>
          <xdr:rowOff>25400</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300-00001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16</xdr:row>
          <xdr:rowOff>139700</xdr:rowOff>
        </xdr:from>
        <xdr:to>
          <xdr:col>31</xdr:col>
          <xdr:colOff>330200</xdr:colOff>
          <xdr:row>18</xdr:row>
          <xdr:rowOff>25400</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300-00001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17</xdr:row>
          <xdr:rowOff>139700</xdr:rowOff>
        </xdr:from>
        <xdr:to>
          <xdr:col>31</xdr:col>
          <xdr:colOff>330200</xdr:colOff>
          <xdr:row>19</xdr:row>
          <xdr:rowOff>25400</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300-00001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18</xdr:row>
          <xdr:rowOff>139700</xdr:rowOff>
        </xdr:from>
        <xdr:to>
          <xdr:col>31</xdr:col>
          <xdr:colOff>330200</xdr:colOff>
          <xdr:row>20</xdr:row>
          <xdr:rowOff>25400</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300-00002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19</xdr:row>
          <xdr:rowOff>139700</xdr:rowOff>
        </xdr:from>
        <xdr:to>
          <xdr:col>31</xdr:col>
          <xdr:colOff>330200</xdr:colOff>
          <xdr:row>21</xdr:row>
          <xdr:rowOff>25400</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300-00002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20</xdr:row>
          <xdr:rowOff>139700</xdr:rowOff>
        </xdr:from>
        <xdr:to>
          <xdr:col>31</xdr:col>
          <xdr:colOff>330200</xdr:colOff>
          <xdr:row>22</xdr:row>
          <xdr:rowOff>25400</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300-00002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21</xdr:row>
          <xdr:rowOff>139700</xdr:rowOff>
        </xdr:from>
        <xdr:to>
          <xdr:col>31</xdr:col>
          <xdr:colOff>330200</xdr:colOff>
          <xdr:row>23</xdr:row>
          <xdr:rowOff>25400</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300-00002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22</xdr:row>
          <xdr:rowOff>139700</xdr:rowOff>
        </xdr:from>
        <xdr:to>
          <xdr:col>31</xdr:col>
          <xdr:colOff>330200</xdr:colOff>
          <xdr:row>24</xdr:row>
          <xdr:rowOff>25400</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300-00002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23</xdr:row>
          <xdr:rowOff>139700</xdr:rowOff>
        </xdr:from>
        <xdr:to>
          <xdr:col>31</xdr:col>
          <xdr:colOff>330200</xdr:colOff>
          <xdr:row>25</xdr:row>
          <xdr:rowOff>25400</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300-00002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24</xdr:row>
          <xdr:rowOff>139700</xdr:rowOff>
        </xdr:from>
        <xdr:to>
          <xdr:col>31</xdr:col>
          <xdr:colOff>330200</xdr:colOff>
          <xdr:row>26</xdr:row>
          <xdr:rowOff>25400</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300-00002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25</xdr:row>
          <xdr:rowOff>139700</xdr:rowOff>
        </xdr:from>
        <xdr:to>
          <xdr:col>31</xdr:col>
          <xdr:colOff>330200</xdr:colOff>
          <xdr:row>27</xdr:row>
          <xdr:rowOff>25400</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300-00002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26</xdr:row>
          <xdr:rowOff>139700</xdr:rowOff>
        </xdr:from>
        <xdr:to>
          <xdr:col>31</xdr:col>
          <xdr:colOff>330200</xdr:colOff>
          <xdr:row>28</xdr:row>
          <xdr:rowOff>25400</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300-00002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27</xdr:row>
          <xdr:rowOff>139700</xdr:rowOff>
        </xdr:from>
        <xdr:to>
          <xdr:col>31</xdr:col>
          <xdr:colOff>330200</xdr:colOff>
          <xdr:row>29</xdr:row>
          <xdr:rowOff>25400</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300-00002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28</xdr:row>
          <xdr:rowOff>139700</xdr:rowOff>
        </xdr:from>
        <xdr:to>
          <xdr:col>31</xdr:col>
          <xdr:colOff>330200</xdr:colOff>
          <xdr:row>30</xdr:row>
          <xdr:rowOff>25400</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300-00002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29</xdr:row>
          <xdr:rowOff>139700</xdr:rowOff>
        </xdr:from>
        <xdr:to>
          <xdr:col>31</xdr:col>
          <xdr:colOff>330200</xdr:colOff>
          <xdr:row>31</xdr:row>
          <xdr:rowOff>25400</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300-00002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30</xdr:row>
          <xdr:rowOff>139700</xdr:rowOff>
        </xdr:from>
        <xdr:to>
          <xdr:col>31</xdr:col>
          <xdr:colOff>330200</xdr:colOff>
          <xdr:row>32</xdr:row>
          <xdr:rowOff>25400</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300-00002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31</xdr:row>
          <xdr:rowOff>139700</xdr:rowOff>
        </xdr:from>
        <xdr:to>
          <xdr:col>31</xdr:col>
          <xdr:colOff>330200</xdr:colOff>
          <xdr:row>33</xdr:row>
          <xdr:rowOff>25400</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300-00002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32</xdr:row>
          <xdr:rowOff>139700</xdr:rowOff>
        </xdr:from>
        <xdr:to>
          <xdr:col>31</xdr:col>
          <xdr:colOff>330200</xdr:colOff>
          <xdr:row>34</xdr:row>
          <xdr:rowOff>25400</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300-00002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33</xdr:row>
          <xdr:rowOff>139700</xdr:rowOff>
        </xdr:from>
        <xdr:to>
          <xdr:col>31</xdr:col>
          <xdr:colOff>330200</xdr:colOff>
          <xdr:row>35</xdr:row>
          <xdr:rowOff>25400</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300-00002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34</xdr:row>
          <xdr:rowOff>139700</xdr:rowOff>
        </xdr:from>
        <xdr:to>
          <xdr:col>31</xdr:col>
          <xdr:colOff>330200</xdr:colOff>
          <xdr:row>36</xdr:row>
          <xdr:rowOff>25400</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300-00003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35</xdr:row>
          <xdr:rowOff>139700</xdr:rowOff>
        </xdr:from>
        <xdr:to>
          <xdr:col>31</xdr:col>
          <xdr:colOff>330200</xdr:colOff>
          <xdr:row>37</xdr:row>
          <xdr:rowOff>25400</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300-00003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36</xdr:row>
          <xdr:rowOff>139700</xdr:rowOff>
        </xdr:from>
        <xdr:to>
          <xdr:col>31</xdr:col>
          <xdr:colOff>330200</xdr:colOff>
          <xdr:row>38</xdr:row>
          <xdr:rowOff>25400</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300-00003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37</xdr:row>
          <xdr:rowOff>139700</xdr:rowOff>
        </xdr:from>
        <xdr:to>
          <xdr:col>31</xdr:col>
          <xdr:colOff>330200</xdr:colOff>
          <xdr:row>39</xdr:row>
          <xdr:rowOff>25400</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300-00003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38</xdr:row>
          <xdr:rowOff>139700</xdr:rowOff>
        </xdr:from>
        <xdr:to>
          <xdr:col>31</xdr:col>
          <xdr:colOff>330200</xdr:colOff>
          <xdr:row>40</xdr:row>
          <xdr:rowOff>25400</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300-00003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39</xdr:row>
          <xdr:rowOff>139700</xdr:rowOff>
        </xdr:from>
        <xdr:to>
          <xdr:col>31</xdr:col>
          <xdr:colOff>330200</xdr:colOff>
          <xdr:row>41</xdr:row>
          <xdr:rowOff>25400</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300-00003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40</xdr:row>
          <xdr:rowOff>139700</xdr:rowOff>
        </xdr:from>
        <xdr:to>
          <xdr:col>31</xdr:col>
          <xdr:colOff>330200</xdr:colOff>
          <xdr:row>42</xdr:row>
          <xdr:rowOff>25400</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300-00003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41</xdr:row>
          <xdr:rowOff>139700</xdr:rowOff>
        </xdr:from>
        <xdr:to>
          <xdr:col>31</xdr:col>
          <xdr:colOff>330200</xdr:colOff>
          <xdr:row>43</xdr:row>
          <xdr:rowOff>25400</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300-00003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42</xdr:row>
          <xdr:rowOff>139700</xdr:rowOff>
        </xdr:from>
        <xdr:to>
          <xdr:col>31</xdr:col>
          <xdr:colOff>330200</xdr:colOff>
          <xdr:row>44</xdr:row>
          <xdr:rowOff>25400</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300-00003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43</xdr:row>
          <xdr:rowOff>139700</xdr:rowOff>
        </xdr:from>
        <xdr:to>
          <xdr:col>31</xdr:col>
          <xdr:colOff>330200</xdr:colOff>
          <xdr:row>45</xdr:row>
          <xdr:rowOff>25400</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300-00003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44</xdr:row>
          <xdr:rowOff>139700</xdr:rowOff>
        </xdr:from>
        <xdr:to>
          <xdr:col>31</xdr:col>
          <xdr:colOff>330200</xdr:colOff>
          <xdr:row>46</xdr:row>
          <xdr:rowOff>25400</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300-00003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45</xdr:row>
          <xdr:rowOff>139700</xdr:rowOff>
        </xdr:from>
        <xdr:to>
          <xdr:col>31</xdr:col>
          <xdr:colOff>330200</xdr:colOff>
          <xdr:row>47</xdr:row>
          <xdr:rowOff>25400</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300-00003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46</xdr:row>
          <xdr:rowOff>139700</xdr:rowOff>
        </xdr:from>
        <xdr:to>
          <xdr:col>31</xdr:col>
          <xdr:colOff>330200</xdr:colOff>
          <xdr:row>48</xdr:row>
          <xdr:rowOff>25400</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300-00003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47</xdr:row>
          <xdr:rowOff>139700</xdr:rowOff>
        </xdr:from>
        <xdr:to>
          <xdr:col>31</xdr:col>
          <xdr:colOff>330200</xdr:colOff>
          <xdr:row>49</xdr:row>
          <xdr:rowOff>25400</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300-00003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48</xdr:row>
          <xdr:rowOff>139700</xdr:rowOff>
        </xdr:from>
        <xdr:to>
          <xdr:col>31</xdr:col>
          <xdr:colOff>330200</xdr:colOff>
          <xdr:row>50</xdr:row>
          <xdr:rowOff>25400</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300-00003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49</xdr:row>
          <xdr:rowOff>139700</xdr:rowOff>
        </xdr:from>
        <xdr:to>
          <xdr:col>31</xdr:col>
          <xdr:colOff>330200</xdr:colOff>
          <xdr:row>51</xdr:row>
          <xdr:rowOff>25400</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300-00003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50</xdr:row>
          <xdr:rowOff>139700</xdr:rowOff>
        </xdr:from>
        <xdr:to>
          <xdr:col>31</xdr:col>
          <xdr:colOff>330200</xdr:colOff>
          <xdr:row>52</xdr:row>
          <xdr:rowOff>25400</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300-00004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51</xdr:row>
          <xdr:rowOff>139700</xdr:rowOff>
        </xdr:from>
        <xdr:to>
          <xdr:col>31</xdr:col>
          <xdr:colOff>330200</xdr:colOff>
          <xdr:row>53</xdr:row>
          <xdr:rowOff>25400</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300-00004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52</xdr:row>
          <xdr:rowOff>139700</xdr:rowOff>
        </xdr:from>
        <xdr:to>
          <xdr:col>31</xdr:col>
          <xdr:colOff>330200</xdr:colOff>
          <xdr:row>54</xdr:row>
          <xdr:rowOff>25400</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300-00004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53</xdr:row>
          <xdr:rowOff>139700</xdr:rowOff>
        </xdr:from>
        <xdr:to>
          <xdr:col>31</xdr:col>
          <xdr:colOff>330200</xdr:colOff>
          <xdr:row>55</xdr:row>
          <xdr:rowOff>25400</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300-00004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54</xdr:row>
          <xdr:rowOff>139700</xdr:rowOff>
        </xdr:from>
        <xdr:to>
          <xdr:col>31</xdr:col>
          <xdr:colOff>330200</xdr:colOff>
          <xdr:row>56</xdr:row>
          <xdr:rowOff>25400</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300-00004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55</xdr:row>
          <xdr:rowOff>139700</xdr:rowOff>
        </xdr:from>
        <xdr:to>
          <xdr:col>31</xdr:col>
          <xdr:colOff>330200</xdr:colOff>
          <xdr:row>57</xdr:row>
          <xdr:rowOff>25400</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300-00004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56</xdr:row>
          <xdr:rowOff>139700</xdr:rowOff>
        </xdr:from>
        <xdr:to>
          <xdr:col>31</xdr:col>
          <xdr:colOff>330200</xdr:colOff>
          <xdr:row>58</xdr:row>
          <xdr:rowOff>25400</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300-00004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57</xdr:row>
          <xdr:rowOff>139700</xdr:rowOff>
        </xdr:from>
        <xdr:to>
          <xdr:col>31</xdr:col>
          <xdr:colOff>330200</xdr:colOff>
          <xdr:row>59</xdr:row>
          <xdr:rowOff>25400</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300-00004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58</xdr:row>
          <xdr:rowOff>139700</xdr:rowOff>
        </xdr:from>
        <xdr:to>
          <xdr:col>31</xdr:col>
          <xdr:colOff>330200</xdr:colOff>
          <xdr:row>60</xdr:row>
          <xdr:rowOff>25400</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300-00004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59</xdr:row>
          <xdr:rowOff>139700</xdr:rowOff>
        </xdr:from>
        <xdr:to>
          <xdr:col>31</xdr:col>
          <xdr:colOff>330200</xdr:colOff>
          <xdr:row>61</xdr:row>
          <xdr:rowOff>25400</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300-00004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60</xdr:row>
          <xdr:rowOff>139700</xdr:rowOff>
        </xdr:from>
        <xdr:to>
          <xdr:col>31</xdr:col>
          <xdr:colOff>330200</xdr:colOff>
          <xdr:row>62</xdr:row>
          <xdr:rowOff>25400</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300-00004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61</xdr:row>
          <xdr:rowOff>139700</xdr:rowOff>
        </xdr:from>
        <xdr:to>
          <xdr:col>31</xdr:col>
          <xdr:colOff>330200</xdr:colOff>
          <xdr:row>63</xdr:row>
          <xdr:rowOff>25400</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300-00004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62</xdr:row>
          <xdr:rowOff>139700</xdr:rowOff>
        </xdr:from>
        <xdr:to>
          <xdr:col>31</xdr:col>
          <xdr:colOff>330200</xdr:colOff>
          <xdr:row>64</xdr:row>
          <xdr:rowOff>25400</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300-00004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63</xdr:row>
          <xdr:rowOff>139700</xdr:rowOff>
        </xdr:from>
        <xdr:to>
          <xdr:col>31</xdr:col>
          <xdr:colOff>330200</xdr:colOff>
          <xdr:row>65</xdr:row>
          <xdr:rowOff>25400</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300-00004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64</xdr:row>
          <xdr:rowOff>139700</xdr:rowOff>
        </xdr:from>
        <xdr:to>
          <xdr:col>31</xdr:col>
          <xdr:colOff>330200</xdr:colOff>
          <xdr:row>66</xdr:row>
          <xdr:rowOff>25400</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300-00004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65</xdr:row>
          <xdr:rowOff>139700</xdr:rowOff>
        </xdr:from>
        <xdr:to>
          <xdr:col>31</xdr:col>
          <xdr:colOff>330200</xdr:colOff>
          <xdr:row>67</xdr:row>
          <xdr:rowOff>25400</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300-00004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66</xdr:row>
          <xdr:rowOff>139700</xdr:rowOff>
        </xdr:from>
        <xdr:to>
          <xdr:col>31</xdr:col>
          <xdr:colOff>330200</xdr:colOff>
          <xdr:row>68</xdr:row>
          <xdr:rowOff>25400</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300-00005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67</xdr:row>
          <xdr:rowOff>139700</xdr:rowOff>
        </xdr:from>
        <xdr:to>
          <xdr:col>31</xdr:col>
          <xdr:colOff>330200</xdr:colOff>
          <xdr:row>69</xdr:row>
          <xdr:rowOff>25400</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300-00005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68</xdr:row>
          <xdr:rowOff>139700</xdr:rowOff>
        </xdr:from>
        <xdr:to>
          <xdr:col>31</xdr:col>
          <xdr:colOff>330200</xdr:colOff>
          <xdr:row>70</xdr:row>
          <xdr:rowOff>25400</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300-00005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69</xdr:row>
          <xdr:rowOff>139700</xdr:rowOff>
        </xdr:from>
        <xdr:to>
          <xdr:col>31</xdr:col>
          <xdr:colOff>330200</xdr:colOff>
          <xdr:row>71</xdr:row>
          <xdr:rowOff>25400</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300-00005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70</xdr:row>
          <xdr:rowOff>139700</xdr:rowOff>
        </xdr:from>
        <xdr:to>
          <xdr:col>31</xdr:col>
          <xdr:colOff>330200</xdr:colOff>
          <xdr:row>72</xdr:row>
          <xdr:rowOff>25400</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300-00005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71</xdr:row>
          <xdr:rowOff>139700</xdr:rowOff>
        </xdr:from>
        <xdr:to>
          <xdr:col>31</xdr:col>
          <xdr:colOff>330200</xdr:colOff>
          <xdr:row>73</xdr:row>
          <xdr:rowOff>25400</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300-00005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72</xdr:row>
          <xdr:rowOff>139700</xdr:rowOff>
        </xdr:from>
        <xdr:to>
          <xdr:col>31</xdr:col>
          <xdr:colOff>330200</xdr:colOff>
          <xdr:row>74</xdr:row>
          <xdr:rowOff>25400</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300-00005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73</xdr:row>
          <xdr:rowOff>139700</xdr:rowOff>
        </xdr:from>
        <xdr:to>
          <xdr:col>31</xdr:col>
          <xdr:colOff>330200</xdr:colOff>
          <xdr:row>75</xdr:row>
          <xdr:rowOff>25400</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300-00005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74</xdr:row>
          <xdr:rowOff>139700</xdr:rowOff>
        </xdr:from>
        <xdr:to>
          <xdr:col>31</xdr:col>
          <xdr:colOff>330200</xdr:colOff>
          <xdr:row>76</xdr:row>
          <xdr:rowOff>25400</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300-00005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75</xdr:row>
          <xdr:rowOff>139700</xdr:rowOff>
        </xdr:from>
        <xdr:to>
          <xdr:col>31</xdr:col>
          <xdr:colOff>330200</xdr:colOff>
          <xdr:row>77</xdr:row>
          <xdr:rowOff>25400</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300-00005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76</xdr:row>
          <xdr:rowOff>139700</xdr:rowOff>
        </xdr:from>
        <xdr:to>
          <xdr:col>31</xdr:col>
          <xdr:colOff>330200</xdr:colOff>
          <xdr:row>78</xdr:row>
          <xdr:rowOff>25400</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300-00005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77</xdr:row>
          <xdr:rowOff>139700</xdr:rowOff>
        </xdr:from>
        <xdr:to>
          <xdr:col>31</xdr:col>
          <xdr:colOff>330200</xdr:colOff>
          <xdr:row>79</xdr:row>
          <xdr:rowOff>25400</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300-00005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78</xdr:row>
          <xdr:rowOff>139700</xdr:rowOff>
        </xdr:from>
        <xdr:to>
          <xdr:col>31</xdr:col>
          <xdr:colOff>330200</xdr:colOff>
          <xdr:row>80</xdr:row>
          <xdr:rowOff>25400</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300-00005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79</xdr:row>
          <xdr:rowOff>139700</xdr:rowOff>
        </xdr:from>
        <xdr:to>
          <xdr:col>31</xdr:col>
          <xdr:colOff>330200</xdr:colOff>
          <xdr:row>81</xdr:row>
          <xdr:rowOff>25400</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300-00005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80</xdr:row>
          <xdr:rowOff>139700</xdr:rowOff>
        </xdr:from>
        <xdr:to>
          <xdr:col>31</xdr:col>
          <xdr:colOff>330200</xdr:colOff>
          <xdr:row>82</xdr:row>
          <xdr:rowOff>25400</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300-00005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81</xdr:row>
          <xdr:rowOff>139700</xdr:rowOff>
        </xdr:from>
        <xdr:to>
          <xdr:col>31</xdr:col>
          <xdr:colOff>330200</xdr:colOff>
          <xdr:row>83</xdr:row>
          <xdr:rowOff>25400</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300-00005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82</xdr:row>
          <xdr:rowOff>139700</xdr:rowOff>
        </xdr:from>
        <xdr:to>
          <xdr:col>31</xdr:col>
          <xdr:colOff>330200</xdr:colOff>
          <xdr:row>84</xdr:row>
          <xdr:rowOff>25400</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300-00006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83</xdr:row>
          <xdr:rowOff>139700</xdr:rowOff>
        </xdr:from>
        <xdr:to>
          <xdr:col>31</xdr:col>
          <xdr:colOff>330200</xdr:colOff>
          <xdr:row>85</xdr:row>
          <xdr:rowOff>25400</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300-00006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84</xdr:row>
          <xdr:rowOff>139700</xdr:rowOff>
        </xdr:from>
        <xdr:to>
          <xdr:col>31</xdr:col>
          <xdr:colOff>330200</xdr:colOff>
          <xdr:row>86</xdr:row>
          <xdr:rowOff>25400</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300-00006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85</xdr:row>
          <xdr:rowOff>139700</xdr:rowOff>
        </xdr:from>
        <xdr:to>
          <xdr:col>31</xdr:col>
          <xdr:colOff>330200</xdr:colOff>
          <xdr:row>87</xdr:row>
          <xdr:rowOff>25400</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300-00006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86</xdr:row>
          <xdr:rowOff>139700</xdr:rowOff>
        </xdr:from>
        <xdr:to>
          <xdr:col>31</xdr:col>
          <xdr:colOff>330200</xdr:colOff>
          <xdr:row>88</xdr:row>
          <xdr:rowOff>25400</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300-00006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87</xdr:row>
          <xdr:rowOff>139700</xdr:rowOff>
        </xdr:from>
        <xdr:to>
          <xdr:col>31</xdr:col>
          <xdr:colOff>330200</xdr:colOff>
          <xdr:row>89</xdr:row>
          <xdr:rowOff>25400</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300-00006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88</xdr:row>
          <xdr:rowOff>139700</xdr:rowOff>
        </xdr:from>
        <xdr:to>
          <xdr:col>31</xdr:col>
          <xdr:colOff>330200</xdr:colOff>
          <xdr:row>90</xdr:row>
          <xdr:rowOff>25400</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300-00006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89</xdr:row>
          <xdr:rowOff>139700</xdr:rowOff>
        </xdr:from>
        <xdr:to>
          <xdr:col>31</xdr:col>
          <xdr:colOff>330200</xdr:colOff>
          <xdr:row>91</xdr:row>
          <xdr:rowOff>25400</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300-00006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90</xdr:row>
          <xdr:rowOff>139700</xdr:rowOff>
        </xdr:from>
        <xdr:to>
          <xdr:col>31</xdr:col>
          <xdr:colOff>330200</xdr:colOff>
          <xdr:row>92</xdr:row>
          <xdr:rowOff>25400</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300-00006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91</xdr:row>
          <xdr:rowOff>139700</xdr:rowOff>
        </xdr:from>
        <xdr:to>
          <xdr:col>31</xdr:col>
          <xdr:colOff>330200</xdr:colOff>
          <xdr:row>93</xdr:row>
          <xdr:rowOff>25400</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300-00006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92</xdr:row>
          <xdr:rowOff>139700</xdr:rowOff>
        </xdr:from>
        <xdr:to>
          <xdr:col>31</xdr:col>
          <xdr:colOff>330200</xdr:colOff>
          <xdr:row>94</xdr:row>
          <xdr:rowOff>25400</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300-00006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93</xdr:row>
          <xdr:rowOff>139700</xdr:rowOff>
        </xdr:from>
        <xdr:to>
          <xdr:col>31</xdr:col>
          <xdr:colOff>330200</xdr:colOff>
          <xdr:row>95</xdr:row>
          <xdr:rowOff>25400</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300-00006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94</xdr:row>
          <xdr:rowOff>139700</xdr:rowOff>
        </xdr:from>
        <xdr:to>
          <xdr:col>31</xdr:col>
          <xdr:colOff>330200</xdr:colOff>
          <xdr:row>96</xdr:row>
          <xdr:rowOff>25400</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300-00006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95</xdr:row>
          <xdr:rowOff>139700</xdr:rowOff>
        </xdr:from>
        <xdr:to>
          <xdr:col>31</xdr:col>
          <xdr:colOff>330200</xdr:colOff>
          <xdr:row>97</xdr:row>
          <xdr:rowOff>25400</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300-00006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96</xdr:row>
          <xdr:rowOff>139700</xdr:rowOff>
        </xdr:from>
        <xdr:to>
          <xdr:col>31</xdr:col>
          <xdr:colOff>330200</xdr:colOff>
          <xdr:row>98</xdr:row>
          <xdr:rowOff>25400</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300-00006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97</xdr:row>
          <xdr:rowOff>139700</xdr:rowOff>
        </xdr:from>
        <xdr:to>
          <xdr:col>31</xdr:col>
          <xdr:colOff>330200</xdr:colOff>
          <xdr:row>99</xdr:row>
          <xdr:rowOff>25400</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300-00006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98</xdr:row>
          <xdr:rowOff>139700</xdr:rowOff>
        </xdr:from>
        <xdr:to>
          <xdr:col>31</xdr:col>
          <xdr:colOff>330200</xdr:colOff>
          <xdr:row>100</xdr:row>
          <xdr:rowOff>25400</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300-00007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99</xdr:row>
          <xdr:rowOff>139700</xdr:rowOff>
        </xdr:from>
        <xdr:to>
          <xdr:col>31</xdr:col>
          <xdr:colOff>330200</xdr:colOff>
          <xdr:row>101</xdr:row>
          <xdr:rowOff>25400</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300-00007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100</xdr:row>
          <xdr:rowOff>139700</xdr:rowOff>
        </xdr:from>
        <xdr:to>
          <xdr:col>31</xdr:col>
          <xdr:colOff>330200</xdr:colOff>
          <xdr:row>102</xdr:row>
          <xdr:rowOff>25400</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300-00007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101</xdr:row>
          <xdr:rowOff>139700</xdr:rowOff>
        </xdr:from>
        <xdr:to>
          <xdr:col>31</xdr:col>
          <xdr:colOff>330200</xdr:colOff>
          <xdr:row>103</xdr:row>
          <xdr:rowOff>25400</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300-00007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xdr:row>
          <xdr:rowOff>152400</xdr:rowOff>
        </xdr:from>
        <xdr:to>
          <xdr:col>32</xdr:col>
          <xdr:colOff>330200</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300-00007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xdr:row>
          <xdr:rowOff>139700</xdr:rowOff>
        </xdr:from>
        <xdr:to>
          <xdr:col>32</xdr:col>
          <xdr:colOff>330200</xdr:colOff>
          <xdr:row>5</xdr:row>
          <xdr:rowOff>25400</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300-00007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xdr:row>
          <xdr:rowOff>139700</xdr:rowOff>
        </xdr:from>
        <xdr:to>
          <xdr:col>32</xdr:col>
          <xdr:colOff>330200</xdr:colOff>
          <xdr:row>6</xdr:row>
          <xdr:rowOff>25400</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300-00007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xdr:row>
          <xdr:rowOff>139700</xdr:rowOff>
        </xdr:from>
        <xdr:to>
          <xdr:col>32</xdr:col>
          <xdr:colOff>330200</xdr:colOff>
          <xdr:row>7</xdr:row>
          <xdr:rowOff>25400</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300-00007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xdr:row>
          <xdr:rowOff>139700</xdr:rowOff>
        </xdr:from>
        <xdr:to>
          <xdr:col>32</xdr:col>
          <xdr:colOff>330200</xdr:colOff>
          <xdr:row>8</xdr:row>
          <xdr:rowOff>25400</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300-00007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xdr:row>
          <xdr:rowOff>139700</xdr:rowOff>
        </xdr:from>
        <xdr:to>
          <xdr:col>32</xdr:col>
          <xdr:colOff>330200</xdr:colOff>
          <xdr:row>9</xdr:row>
          <xdr:rowOff>25400</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300-00007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xdr:row>
          <xdr:rowOff>139700</xdr:rowOff>
        </xdr:from>
        <xdr:to>
          <xdr:col>32</xdr:col>
          <xdr:colOff>330200</xdr:colOff>
          <xdr:row>10</xdr:row>
          <xdr:rowOff>25400</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300-00007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xdr:row>
          <xdr:rowOff>139700</xdr:rowOff>
        </xdr:from>
        <xdr:to>
          <xdr:col>32</xdr:col>
          <xdr:colOff>330200</xdr:colOff>
          <xdr:row>11</xdr:row>
          <xdr:rowOff>25400</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300-00007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xdr:row>
          <xdr:rowOff>139700</xdr:rowOff>
        </xdr:from>
        <xdr:to>
          <xdr:col>32</xdr:col>
          <xdr:colOff>330200</xdr:colOff>
          <xdr:row>12</xdr:row>
          <xdr:rowOff>25400</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300-00007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11</xdr:row>
          <xdr:rowOff>139700</xdr:rowOff>
        </xdr:from>
        <xdr:to>
          <xdr:col>32</xdr:col>
          <xdr:colOff>330200</xdr:colOff>
          <xdr:row>13</xdr:row>
          <xdr:rowOff>25400</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300-00007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12</xdr:row>
          <xdr:rowOff>139700</xdr:rowOff>
        </xdr:from>
        <xdr:to>
          <xdr:col>32</xdr:col>
          <xdr:colOff>330200</xdr:colOff>
          <xdr:row>14</xdr:row>
          <xdr:rowOff>25400</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300-00007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13</xdr:row>
          <xdr:rowOff>139700</xdr:rowOff>
        </xdr:from>
        <xdr:to>
          <xdr:col>32</xdr:col>
          <xdr:colOff>330200</xdr:colOff>
          <xdr:row>15</xdr:row>
          <xdr:rowOff>25400</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300-00007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14</xdr:row>
          <xdr:rowOff>139700</xdr:rowOff>
        </xdr:from>
        <xdr:to>
          <xdr:col>32</xdr:col>
          <xdr:colOff>330200</xdr:colOff>
          <xdr:row>16</xdr:row>
          <xdr:rowOff>25400</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300-00008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15</xdr:row>
          <xdr:rowOff>139700</xdr:rowOff>
        </xdr:from>
        <xdr:to>
          <xdr:col>32</xdr:col>
          <xdr:colOff>330200</xdr:colOff>
          <xdr:row>17</xdr:row>
          <xdr:rowOff>25400</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300-00008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16</xdr:row>
          <xdr:rowOff>139700</xdr:rowOff>
        </xdr:from>
        <xdr:to>
          <xdr:col>32</xdr:col>
          <xdr:colOff>330200</xdr:colOff>
          <xdr:row>18</xdr:row>
          <xdr:rowOff>25400</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300-00008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17</xdr:row>
          <xdr:rowOff>139700</xdr:rowOff>
        </xdr:from>
        <xdr:to>
          <xdr:col>32</xdr:col>
          <xdr:colOff>330200</xdr:colOff>
          <xdr:row>19</xdr:row>
          <xdr:rowOff>25400</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300-00008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18</xdr:row>
          <xdr:rowOff>139700</xdr:rowOff>
        </xdr:from>
        <xdr:to>
          <xdr:col>32</xdr:col>
          <xdr:colOff>330200</xdr:colOff>
          <xdr:row>20</xdr:row>
          <xdr:rowOff>25400</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300-00008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19</xdr:row>
          <xdr:rowOff>139700</xdr:rowOff>
        </xdr:from>
        <xdr:to>
          <xdr:col>32</xdr:col>
          <xdr:colOff>330200</xdr:colOff>
          <xdr:row>21</xdr:row>
          <xdr:rowOff>25400</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300-00008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20</xdr:row>
          <xdr:rowOff>139700</xdr:rowOff>
        </xdr:from>
        <xdr:to>
          <xdr:col>32</xdr:col>
          <xdr:colOff>330200</xdr:colOff>
          <xdr:row>22</xdr:row>
          <xdr:rowOff>25400</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300-00008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21</xdr:row>
          <xdr:rowOff>139700</xdr:rowOff>
        </xdr:from>
        <xdr:to>
          <xdr:col>32</xdr:col>
          <xdr:colOff>330200</xdr:colOff>
          <xdr:row>23</xdr:row>
          <xdr:rowOff>25400</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300-00008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22</xdr:row>
          <xdr:rowOff>139700</xdr:rowOff>
        </xdr:from>
        <xdr:to>
          <xdr:col>32</xdr:col>
          <xdr:colOff>330200</xdr:colOff>
          <xdr:row>24</xdr:row>
          <xdr:rowOff>25400</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300-00008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23</xdr:row>
          <xdr:rowOff>139700</xdr:rowOff>
        </xdr:from>
        <xdr:to>
          <xdr:col>32</xdr:col>
          <xdr:colOff>330200</xdr:colOff>
          <xdr:row>25</xdr:row>
          <xdr:rowOff>25400</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300-00008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24</xdr:row>
          <xdr:rowOff>139700</xdr:rowOff>
        </xdr:from>
        <xdr:to>
          <xdr:col>32</xdr:col>
          <xdr:colOff>330200</xdr:colOff>
          <xdr:row>26</xdr:row>
          <xdr:rowOff>25400</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300-00008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25</xdr:row>
          <xdr:rowOff>139700</xdr:rowOff>
        </xdr:from>
        <xdr:to>
          <xdr:col>32</xdr:col>
          <xdr:colOff>330200</xdr:colOff>
          <xdr:row>27</xdr:row>
          <xdr:rowOff>25400</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300-00008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26</xdr:row>
          <xdr:rowOff>139700</xdr:rowOff>
        </xdr:from>
        <xdr:to>
          <xdr:col>32</xdr:col>
          <xdr:colOff>330200</xdr:colOff>
          <xdr:row>28</xdr:row>
          <xdr:rowOff>25400</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300-00008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27</xdr:row>
          <xdr:rowOff>139700</xdr:rowOff>
        </xdr:from>
        <xdr:to>
          <xdr:col>32</xdr:col>
          <xdr:colOff>330200</xdr:colOff>
          <xdr:row>29</xdr:row>
          <xdr:rowOff>25400</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300-00008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28</xdr:row>
          <xdr:rowOff>139700</xdr:rowOff>
        </xdr:from>
        <xdr:to>
          <xdr:col>32</xdr:col>
          <xdr:colOff>330200</xdr:colOff>
          <xdr:row>30</xdr:row>
          <xdr:rowOff>25400</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300-00008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29</xdr:row>
          <xdr:rowOff>139700</xdr:rowOff>
        </xdr:from>
        <xdr:to>
          <xdr:col>32</xdr:col>
          <xdr:colOff>330200</xdr:colOff>
          <xdr:row>31</xdr:row>
          <xdr:rowOff>25400</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300-00008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30</xdr:row>
          <xdr:rowOff>139700</xdr:rowOff>
        </xdr:from>
        <xdr:to>
          <xdr:col>32</xdr:col>
          <xdr:colOff>330200</xdr:colOff>
          <xdr:row>32</xdr:row>
          <xdr:rowOff>25400</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300-00009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31</xdr:row>
          <xdr:rowOff>139700</xdr:rowOff>
        </xdr:from>
        <xdr:to>
          <xdr:col>32</xdr:col>
          <xdr:colOff>330200</xdr:colOff>
          <xdr:row>33</xdr:row>
          <xdr:rowOff>25400</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300-00009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32</xdr:row>
          <xdr:rowOff>139700</xdr:rowOff>
        </xdr:from>
        <xdr:to>
          <xdr:col>32</xdr:col>
          <xdr:colOff>330200</xdr:colOff>
          <xdr:row>34</xdr:row>
          <xdr:rowOff>25400</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300-00009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33</xdr:row>
          <xdr:rowOff>139700</xdr:rowOff>
        </xdr:from>
        <xdr:to>
          <xdr:col>32</xdr:col>
          <xdr:colOff>330200</xdr:colOff>
          <xdr:row>35</xdr:row>
          <xdr:rowOff>25400</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300-00009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34</xdr:row>
          <xdr:rowOff>139700</xdr:rowOff>
        </xdr:from>
        <xdr:to>
          <xdr:col>32</xdr:col>
          <xdr:colOff>330200</xdr:colOff>
          <xdr:row>36</xdr:row>
          <xdr:rowOff>25400</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300-00009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35</xdr:row>
          <xdr:rowOff>139700</xdr:rowOff>
        </xdr:from>
        <xdr:to>
          <xdr:col>32</xdr:col>
          <xdr:colOff>330200</xdr:colOff>
          <xdr:row>37</xdr:row>
          <xdr:rowOff>25400</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300-00009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36</xdr:row>
          <xdr:rowOff>139700</xdr:rowOff>
        </xdr:from>
        <xdr:to>
          <xdr:col>32</xdr:col>
          <xdr:colOff>330200</xdr:colOff>
          <xdr:row>38</xdr:row>
          <xdr:rowOff>25400</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300-00009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37</xdr:row>
          <xdr:rowOff>139700</xdr:rowOff>
        </xdr:from>
        <xdr:to>
          <xdr:col>32</xdr:col>
          <xdr:colOff>330200</xdr:colOff>
          <xdr:row>39</xdr:row>
          <xdr:rowOff>25400</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300-00009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38</xdr:row>
          <xdr:rowOff>139700</xdr:rowOff>
        </xdr:from>
        <xdr:to>
          <xdr:col>32</xdr:col>
          <xdr:colOff>330200</xdr:colOff>
          <xdr:row>40</xdr:row>
          <xdr:rowOff>25400</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300-00009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39</xdr:row>
          <xdr:rowOff>139700</xdr:rowOff>
        </xdr:from>
        <xdr:to>
          <xdr:col>32</xdr:col>
          <xdr:colOff>330200</xdr:colOff>
          <xdr:row>41</xdr:row>
          <xdr:rowOff>25400</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300-00009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40</xdr:row>
          <xdr:rowOff>139700</xdr:rowOff>
        </xdr:from>
        <xdr:to>
          <xdr:col>32</xdr:col>
          <xdr:colOff>330200</xdr:colOff>
          <xdr:row>42</xdr:row>
          <xdr:rowOff>25400</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300-00009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41</xdr:row>
          <xdr:rowOff>139700</xdr:rowOff>
        </xdr:from>
        <xdr:to>
          <xdr:col>32</xdr:col>
          <xdr:colOff>330200</xdr:colOff>
          <xdr:row>43</xdr:row>
          <xdr:rowOff>25400</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300-00009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42</xdr:row>
          <xdr:rowOff>139700</xdr:rowOff>
        </xdr:from>
        <xdr:to>
          <xdr:col>32</xdr:col>
          <xdr:colOff>330200</xdr:colOff>
          <xdr:row>44</xdr:row>
          <xdr:rowOff>25400</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300-00009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43</xdr:row>
          <xdr:rowOff>139700</xdr:rowOff>
        </xdr:from>
        <xdr:to>
          <xdr:col>32</xdr:col>
          <xdr:colOff>330200</xdr:colOff>
          <xdr:row>45</xdr:row>
          <xdr:rowOff>25400</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300-00009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44</xdr:row>
          <xdr:rowOff>139700</xdr:rowOff>
        </xdr:from>
        <xdr:to>
          <xdr:col>32</xdr:col>
          <xdr:colOff>330200</xdr:colOff>
          <xdr:row>46</xdr:row>
          <xdr:rowOff>25400</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300-00009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45</xdr:row>
          <xdr:rowOff>139700</xdr:rowOff>
        </xdr:from>
        <xdr:to>
          <xdr:col>32</xdr:col>
          <xdr:colOff>330200</xdr:colOff>
          <xdr:row>47</xdr:row>
          <xdr:rowOff>25400</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300-00009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46</xdr:row>
          <xdr:rowOff>139700</xdr:rowOff>
        </xdr:from>
        <xdr:to>
          <xdr:col>32</xdr:col>
          <xdr:colOff>330200</xdr:colOff>
          <xdr:row>48</xdr:row>
          <xdr:rowOff>25400</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300-0000A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47</xdr:row>
          <xdr:rowOff>139700</xdr:rowOff>
        </xdr:from>
        <xdr:to>
          <xdr:col>32</xdr:col>
          <xdr:colOff>330200</xdr:colOff>
          <xdr:row>49</xdr:row>
          <xdr:rowOff>25400</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300-0000A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48</xdr:row>
          <xdr:rowOff>139700</xdr:rowOff>
        </xdr:from>
        <xdr:to>
          <xdr:col>32</xdr:col>
          <xdr:colOff>330200</xdr:colOff>
          <xdr:row>50</xdr:row>
          <xdr:rowOff>25400</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300-0000A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49</xdr:row>
          <xdr:rowOff>139700</xdr:rowOff>
        </xdr:from>
        <xdr:to>
          <xdr:col>32</xdr:col>
          <xdr:colOff>330200</xdr:colOff>
          <xdr:row>51</xdr:row>
          <xdr:rowOff>25400</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300-0000A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50</xdr:row>
          <xdr:rowOff>139700</xdr:rowOff>
        </xdr:from>
        <xdr:to>
          <xdr:col>32</xdr:col>
          <xdr:colOff>330200</xdr:colOff>
          <xdr:row>52</xdr:row>
          <xdr:rowOff>25400</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300-0000A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51</xdr:row>
          <xdr:rowOff>139700</xdr:rowOff>
        </xdr:from>
        <xdr:to>
          <xdr:col>32</xdr:col>
          <xdr:colOff>330200</xdr:colOff>
          <xdr:row>53</xdr:row>
          <xdr:rowOff>25400</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300-0000A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52</xdr:row>
          <xdr:rowOff>139700</xdr:rowOff>
        </xdr:from>
        <xdr:to>
          <xdr:col>32</xdr:col>
          <xdr:colOff>330200</xdr:colOff>
          <xdr:row>54</xdr:row>
          <xdr:rowOff>25400</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300-0000A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53</xdr:row>
          <xdr:rowOff>139700</xdr:rowOff>
        </xdr:from>
        <xdr:to>
          <xdr:col>32</xdr:col>
          <xdr:colOff>330200</xdr:colOff>
          <xdr:row>55</xdr:row>
          <xdr:rowOff>25400</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300-0000A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54</xdr:row>
          <xdr:rowOff>139700</xdr:rowOff>
        </xdr:from>
        <xdr:to>
          <xdr:col>32</xdr:col>
          <xdr:colOff>330200</xdr:colOff>
          <xdr:row>56</xdr:row>
          <xdr:rowOff>25400</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300-0000A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55</xdr:row>
          <xdr:rowOff>139700</xdr:rowOff>
        </xdr:from>
        <xdr:to>
          <xdr:col>32</xdr:col>
          <xdr:colOff>330200</xdr:colOff>
          <xdr:row>57</xdr:row>
          <xdr:rowOff>25400</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300-0000A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56</xdr:row>
          <xdr:rowOff>139700</xdr:rowOff>
        </xdr:from>
        <xdr:to>
          <xdr:col>32</xdr:col>
          <xdr:colOff>330200</xdr:colOff>
          <xdr:row>58</xdr:row>
          <xdr:rowOff>25400</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300-0000A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57</xdr:row>
          <xdr:rowOff>139700</xdr:rowOff>
        </xdr:from>
        <xdr:to>
          <xdr:col>32</xdr:col>
          <xdr:colOff>330200</xdr:colOff>
          <xdr:row>59</xdr:row>
          <xdr:rowOff>25400</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300-0000A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58</xdr:row>
          <xdr:rowOff>139700</xdr:rowOff>
        </xdr:from>
        <xdr:to>
          <xdr:col>32</xdr:col>
          <xdr:colOff>330200</xdr:colOff>
          <xdr:row>60</xdr:row>
          <xdr:rowOff>25400</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300-0000A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59</xdr:row>
          <xdr:rowOff>139700</xdr:rowOff>
        </xdr:from>
        <xdr:to>
          <xdr:col>32</xdr:col>
          <xdr:colOff>330200</xdr:colOff>
          <xdr:row>61</xdr:row>
          <xdr:rowOff>25400</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300-0000A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60</xdr:row>
          <xdr:rowOff>139700</xdr:rowOff>
        </xdr:from>
        <xdr:to>
          <xdr:col>32</xdr:col>
          <xdr:colOff>330200</xdr:colOff>
          <xdr:row>62</xdr:row>
          <xdr:rowOff>25400</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300-0000A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61</xdr:row>
          <xdr:rowOff>139700</xdr:rowOff>
        </xdr:from>
        <xdr:to>
          <xdr:col>32</xdr:col>
          <xdr:colOff>330200</xdr:colOff>
          <xdr:row>63</xdr:row>
          <xdr:rowOff>25400</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300-0000A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62</xdr:row>
          <xdr:rowOff>139700</xdr:rowOff>
        </xdr:from>
        <xdr:to>
          <xdr:col>32</xdr:col>
          <xdr:colOff>330200</xdr:colOff>
          <xdr:row>64</xdr:row>
          <xdr:rowOff>25400</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300-0000B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63</xdr:row>
          <xdr:rowOff>139700</xdr:rowOff>
        </xdr:from>
        <xdr:to>
          <xdr:col>32</xdr:col>
          <xdr:colOff>330200</xdr:colOff>
          <xdr:row>65</xdr:row>
          <xdr:rowOff>25400</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300-0000B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64</xdr:row>
          <xdr:rowOff>139700</xdr:rowOff>
        </xdr:from>
        <xdr:to>
          <xdr:col>32</xdr:col>
          <xdr:colOff>330200</xdr:colOff>
          <xdr:row>66</xdr:row>
          <xdr:rowOff>25400</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300-0000B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65</xdr:row>
          <xdr:rowOff>139700</xdr:rowOff>
        </xdr:from>
        <xdr:to>
          <xdr:col>32</xdr:col>
          <xdr:colOff>330200</xdr:colOff>
          <xdr:row>67</xdr:row>
          <xdr:rowOff>25400</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300-0000B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66</xdr:row>
          <xdr:rowOff>139700</xdr:rowOff>
        </xdr:from>
        <xdr:to>
          <xdr:col>32</xdr:col>
          <xdr:colOff>330200</xdr:colOff>
          <xdr:row>68</xdr:row>
          <xdr:rowOff>25400</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300-0000B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67</xdr:row>
          <xdr:rowOff>139700</xdr:rowOff>
        </xdr:from>
        <xdr:to>
          <xdr:col>32</xdr:col>
          <xdr:colOff>330200</xdr:colOff>
          <xdr:row>69</xdr:row>
          <xdr:rowOff>25400</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300-0000B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68</xdr:row>
          <xdr:rowOff>139700</xdr:rowOff>
        </xdr:from>
        <xdr:to>
          <xdr:col>32</xdr:col>
          <xdr:colOff>330200</xdr:colOff>
          <xdr:row>70</xdr:row>
          <xdr:rowOff>25400</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300-0000B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69</xdr:row>
          <xdr:rowOff>139700</xdr:rowOff>
        </xdr:from>
        <xdr:to>
          <xdr:col>32</xdr:col>
          <xdr:colOff>330200</xdr:colOff>
          <xdr:row>71</xdr:row>
          <xdr:rowOff>25400</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300-0000B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70</xdr:row>
          <xdr:rowOff>139700</xdr:rowOff>
        </xdr:from>
        <xdr:to>
          <xdr:col>32</xdr:col>
          <xdr:colOff>330200</xdr:colOff>
          <xdr:row>72</xdr:row>
          <xdr:rowOff>25400</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300-0000B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71</xdr:row>
          <xdr:rowOff>139700</xdr:rowOff>
        </xdr:from>
        <xdr:to>
          <xdr:col>32</xdr:col>
          <xdr:colOff>330200</xdr:colOff>
          <xdr:row>73</xdr:row>
          <xdr:rowOff>25400</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300-0000B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72</xdr:row>
          <xdr:rowOff>139700</xdr:rowOff>
        </xdr:from>
        <xdr:to>
          <xdr:col>32</xdr:col>
          <xdr:colOff>330200</xdr:colOff>
          <xdr:row>74</xdr:row>
          <xdr:rowOff>25400</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300-0000B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73</xdr:row>
          <xdr:rowOff>139700</xdr:rowOff>
        </xdr:from>
        <xdr:to>
          <xdr:col>32</xdr:col>
          <xdr:colOff>330200</xdr:colOff>
          <xdr:row>75</xdr:row>
          <xdr:rowOff>25400</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300-0000B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74</xdr:row>
          <xdr:rowOff>139700</xdr:rowOff>
        </xdr:from>
        <xdr:to>
          <xdr:col>32</xdr:col>
          <xdr:colOff>330200</xdr:colOff>
          <xdr:row>76</xdr:row>
          <xdr:rowOff>25400</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300-0000B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75</xdr:row>
          <xdr:rowOff>139700</xdr:rowOff>
        </xdr:from>
        <xdr:to>
          <xdr:col>32</xdr:col>
          <xdr:colOff>330200</xdr:colOff>
          <xdr:row>77</xdr:row>
          <xdr:rowOff>25400</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300-0000B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76</xdr:row>
          <xdr:rowOff>139700</xdr:rowOff>
        </xdr:from>
        <xdr:to>
          <xdr:col>32</xdr:col>
          <xdr:colOff>330200</xdr:colOff>
          <xdr:row>78</xdr:row>
          <xdr:rowOff>25400</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300-0000B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77</xdr:row>
          <xdr:rowOff>139700</xdr:rowOff>
        </xdr:from>
        <xdr:to>
          <xdr:col>32</xdr:col>
          <xdr:colOff>330200</xdr:colOff>
          <xdr:row>79</xdr:row>
          <xdr:rowOff>25400</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300-0000B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78</xdr:row>
          <xdr:rowOff>139700</xdr:rowOff>
        </xdr:from>
        <xdr:to>
          <xdr:col>32</xdr:col>
          <xdr:colOff>330200</xdr:colOff>
          <xdr:row>80</xdr:row>
          <xdr:rowOff>25400</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300-0000C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79</xdr:row>
          <xdr:rowOff>139700</xdr:rowOff>
        </xdr:from>
        <xdr:to>
          <xdr:col>32</xdr:col>
          <xdr:colOff>330200</xdr:colOff>
          <xdr:row>81</xdr:row>
          <xdr:rowOff>25400</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300-0000C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80</xdr:row>
          <xdr:rowOff>139700</xdr:rowOff>
        </xdr:from>
        <xdr:to>
          <xdr:col>32</xdr:col>
          <xdr:colOff>330200</xdr:colOff>
          <xdr:row>82</xdr:row>
          <xdr:rowOff>25400</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300-0000C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81</xdr:row>
          <xdr:rowOff>139700</xdr:rowOff>
        </xdr:from>
        <xdr:to>
          <xdr:col>32</xdr:col>
          <xdr:colOff>330200</xdr:colOff>
          <xdr:row>83</xdr:row>
          <xdr:rowOff>25400</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300-0000C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82</xdr:row>
          <xdr:rowOff>139700</xdr:rowOff>
        </xdr:from>
        <xdr:to>
          <xdr:col>32</xdr:col>
          <xdr:colOff>330200</xdr:colOff>
          <xdr:row>84</xdr:row>
          <xdr:rowOff>25400</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300-0000C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83</xdr:row>
          <xdr:rowOff>139700</xdr:rowOff>
        </xdr:from>
        <xdr:to>
          <xdr:col>32</xdr:col>
          <xdr:colOff>330200</xdr:colOff>
          <xdr:row>85</xdr:row>
          <xdr:rowOff>25400</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300-0000C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84</xdr:row>
          <xdr:rowOff>139700</xdr:rowOff>
        </xdr:from>
        <xdr:to>
          <xdr:col>32</xdr:col>
          <xdr:colOff>330200</xdr:colOff>
          <xdr:row>86</xdr:row>
          <xdr:rowOff>25400</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300-0000C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85</xdr:row>
          <xdr:rowOff>139700</xdr:rowOff>
        </xdr:from>
        <xdr:to>
          <xdr:col>32</xdr:col>
          <xdr:colOff>330200</xdr:colOff>
          <xdr:row>87</xdr:row>
          <xdr:rowOff>25400</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300-0000C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86</xdr:row>
          <xdr:rowOff>139700</xdr:rowOff>
        </xdr:from>
        <xdr:to>
          <xdr:col>32</xdr:col>
          <xdr:colOff>330200</xdr:colOff>
          <xdr:row>88</xdr:row>
          <xdr:rowOff>25400</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300-0000C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87</xdr:row>
          <xdr:rowOff>139700</xdr:rowOff>
        </xdr:from>
        <xdr:to>
          <xdr:col>32</xdr:col>
          <xdr:colOff>330200</xdr:colOff>
          <xdr:row>89</xdr:row>
          <xdr:rowOff>25400</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300-0000C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88</xdr:row>
          <xdr:rowOff>139700</xdr:rowOff>
        </xdr:from>
        <xdr:to>
          <xdr:col>32</xdr:col>
          <xdr:colOff>330200</xdr:colOff>
          <xdr:row>90</xdr:row>
          <xdr:rowOff>25400</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300-0000C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89</xdr:row>
          <xdr:rowOff>139700</xdr:rowOff>
        </xdr:from>
        <xdr:to>
          <xdr:col>32</xdr:col>
          <xdr:colOff>330200</xdr:colOff>
          <xdr:row>91</xdr:row>
          <xdr:rowOff>25400</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300-0000C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90</xdr:row>
          <xdr:rowOff>139700</xdr:rowOff>
        </xdr:from>
        <xdr:to>
          <xdr:col>32</xdr:col>
          <xdr:colOff>330200</xdr:colOff>
          <xdr:row>92</xdr:row>
          <xdr:rowOff>25400</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300-0000C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91</xdr:row>
          <xdr:rowOff>139700</xdr:rowOff>
        </xdr:from>
        <xdr:to>
          <xdr:col>32</xdr:col>
          <xdr:colOff>330200</xdr:colOff>
          <xdr:row>93</xdr:row>
          <xdr:rowOff>25400</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300-0000C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92</xdr:row>
          <xdr:rowOff>139700</xdr:rowOff>
        </xdr:from>
        <xdr:to>
          <xdr:col>32</xdr:col>
          <xdr:colOff>330200</xdr:colOff>
          <xdr:row>94</xdr:row>
          <xdr:rowOff>25400</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300-0000C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93</xdr:row>
          <xdr:rowOff>139700</xdr:rowOff>
        </xdr:from>
        <xdr:to>
          <xdr:col>32</xdr:col>
          <xdr:colOff>330200</xdr:colOff>
          <xdr:row>95</xdr:row>
          <xdr:rowOff>25400</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300-0000C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94</xdr:row>
          <xdr:rowOff>139700</xdr:rowOff>
        </xdr:from>
        <xdr:to>
          <xdr:col>32</xdr:col>
          <xdr:colOff>330200</xdr:colOff>
          <xdr:row>96</xdr:row>
          <xdr:rowOff>25400</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300-0000D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95</xdr:row>
          <xdr:rowOff>139700</xdr:rowOff>
        </xdr:from>
        <xdr:to>
          <xdr:col>32</xdr:col>
          <xdr:colOff>330200</xdr:colOff>
          <xdr:row>97</xdr:row>
          <xdr:rowOff>25400</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300-0000D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96</xdr:row>
          <xdr:rowOff>139700</xdr:rowOff>
        </xdr:from>
        <xdr:to>
          <xdr:col>32</xdr:col>
          <xdr:colOff>330200</xdr:colOff>
          <xdr:row>98</xdr:row>
          <xdr:rowOff>25400</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300-0000D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97</xdr:row>
          <xdr:rowOff>139700</xdr:rowOff>
        </xdr:from>
        <xdr:to>
          <xdr:col>32</xdr:col>
          <xdr:colOff>330200</xdr:colOff>
          <xdr:row>99</xdr:row>
          <xdr:rowOff>25400</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300-0000D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98</xdr:row>
          <xdr:rowOff>139700</xdr:rowOff>
        </xdr:from>
        <xdr:to>
          <xdr:col>32</xdr:col>
          <xdr:colOff>330200</xdr:colOff>
          <xdr:row>100</xdr:row>
          <xdr:rowOff>25400</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300-0000D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99</xdr:row>
          <xdr:rowOff>139700</xdr:rowOff>
        </xdr:from>
        <xdr:to>
          <xdr:col>32</xdr:col>
          <xdr:colOff>330200</xdr:colOff>
          <xdr:row>101</xdr:row>
          <xdr:rowOff>25400</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300-0000D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100</xdr:row>
          <xdr:rowOff>139700</xdr:rowOff>
        </xdr:from>
        <xdr:to>
          <xdr:col>32</xdr:col>
          <xdr:colOff>330200</xdr:colOff>
          <xdr:row>102</xdr:row>
          <xdr:rowOff>25400</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300-0000D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101</xdr:row>
          <xdr:rowOff>139700</xdr:rowOff>
        </xdr:from>
        <xdr:to>
          <xdr:col>32</xdr:col>
          <xdr:colOff>330200</xdr:colOff>
          <xdr:row>103</xdr:row>
          <xdr:rowOff>25400</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300-0000D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4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2</xdr:row>
          <xdr:rowOff>63500</xdr:rowOff>
        </xdr:from>
        <xdr:to>
          <xdr:col>3</xdr:col>
          <xdr:colOff>939800</xdr:colOff>
          <xdr:row>12</xdr:row>
          <xdr:rowOff>0</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5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215900</xdr:colOff>
          <xdr:row>2</xdr:row>
          <xdr:rowOff>63500</xdr:rowOff>
        </xdr:from>
        <xdr:to>
          <xdr:col>5</xdr:col>
          <xdr:colOff>901700</xdr:colOff>
          <xdr:row>12</xdr:row>
          <xdr:rowOff>25400</xdr:rowOff>
        </xdr:to>
        <xdr:sp macro="" textlink="">
          <xdr:nvSpPr>
            <xdr:cNvPr id="56659" name="List Box 1363" descr="Score B&#10;" hidden="1">
              <a:extLst>
                <a:ext uri="{63B3BB69-23CF-44E3-9099-C40C66FF867C}">
                  <a14:compatExt spid="_x0000_s56659"/>
                </a:ext>
                <a:ext uri="{FF2B5EF4-FFF2-40B4-BE49-F238E27FC236}">
                  <a16:creationId xmlns:a16="http://schemas.microsoft.com/office/drawing/2014/main" id="{00000000-0008-0000-05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2654300</xdr:colOff>
          <xdr:row>8</xdr:row>
          <xdr:rowOff>38100</xdr:rowOff>
        </xdr:from>
        <xdr:to>
          <xdr:col>1</xdr:col>
          <xdr:colOff>444500</xdr:colOff>
          <xdr:row>10</xdr:row>
          <xdr:rowOff>139700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5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2387600</xdr:colOff>
          <xdr:row>14</xdr:row>
          <xdr:rowOff>63500</xdr:rowOff>
        </xdr:from>
        <xdr:to>
          <xdr:col>1</xdr:col>
          <xdr:colOff>444500</xdr:colOff>
          <xdr:row>22</xdr:row>
          <xdr:rowOff>1371600</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5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25400</xdr:rowOff>
        </xdr:from>
        <xdr:to>
          <xdr:col>3</xdr:col>
          <xdr:colOff>787400</xdr:colOff>
          <xdr:row>22</xdr:row>
          <xdr:rowOff>1206500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5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25400</xdr:rowOff>
        </xdr:from>
        <xdr:to>
          <xdr:col>5</xdr:col>
          <xdr:colOff>812800</xdr:colOff>
          <xdr:row>22</xdr:row>
          <xdr:rowOff>1282700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5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901700</xdr:colOff>
          <xdr:row>14</xdr:row>
          <xdr:rowOff>25400</xdr:rowOff>
        </xdr:from>
        <xdr:to>
          <xdr:col>7</xdr:col>
          <xdr:colOff>749300</xdr:colOff>
          <xdr:row>22</xdr:row>
          <xdr:rowOff>1244600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5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825500</xdr:colOff>
          <xdr:row>14</xdr:row>
          <xdr:rowOff>25400</xdr:rowOff>
        </xdr:from>
        <xdr:to>
          <xdr:col>10</xdr:col>
          <xdr:colOff>63500</xdr:colOff>
          <xdr:row>22</xdr:row>
          <xdr:rowOff>1244600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5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25400</xdr:rowOff>
        </xdr:from>
        <xdr:to>
          <xdr:col>12</xdr:col>
          <xdr:colOff>177800</xdr:colOff>
          <xdr:row>22</xdr:row>
          <xdr:rowOff>1244600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5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215900</xdr:colOff>
          <xdr:row>13</xdr:row>
          <xdr:rowOff>215900</xdr:rowOff>
        </xdr:from>
        <xdr:to>
          <xdr:col>14</xdr:col>
          <xdr:colOff>292100</xdr:colOff>
          <xdr:row>22</xdr:row>
          <xdr:rowOff>1219200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5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14</xdr:row>
          <xdr:rowOff>0</xdr:rowOff>
        </xdr:from>
        <xdr:to>
          <xdr:col>16</xdr:col>
          <xdr:colOff>444500</xdr:colOff>
          <xdr:row>22</xdr:row>
          <xdr:rowOff>1244600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5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520700</xdr:colOff>
          <xdr:row>14</xdr:row>
          <xdr:rowOff>25400</xdr:rowOff>
        </xdr:from>
        <xdr:to>
          <xdr:col>19</xdr:col>
          <xdr:colOff>101600</xdr:colOff>
          <xdr:row>22</xdr:row>
          <xdr:rowOff>1257300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5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101600</xdr:colOff>
          <xdr:row>14</xdr:row>
          <xdr:rowOff>25400</xdr:rowOff>
        </xdr:from>
        <xdr:to>
          <xdr:col>21</xdr:col>
          <xdr:colOff>101600</xdr:colOff>
          <xdr:row>22</xdr:row>
          <xdr:rowOff>1206500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5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215900</xdr:colOff>
          <xdr:row>14</xdr:row>
          <xdr:rowOff>25400</xdr:rowOff>
        </xdr:from>
        <xdr:to>
          <xdr:col>23</xdr:col>
          <xdr:colOff>215900</xdr:colOff>
          <xdr:row>22</xdr:row>
          <xdr:rowOff>1320800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5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254000</xdr:colOff>
          <xdr:row>14</xdr:row>
          <xdr:rowOff>25400</xdr:rowOff>
        </xdr:from>
        <xdr:to>
          <xdr:col>25</xdr:col>
          <xdr:colOff>266700</xdr:colOff>
          <xdr:row>22</xdr:row>
          <xdr:rowOff>1282700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5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292100</xdr:colOff>
          <xdr:row>14</xdr:row>
          <xdr:rowOff>25400</xdr:rowOff>
        </xdr:from>
        <xdr:to>
          <xdr:col>27</xdr:col>
          <xdr:colOff>342900</xdr:colOff>
          <xdr:row>22</xdr:row>
          <xdr:rowOff>1282700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5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406400</xdr:colOff>
          <xdr:row>14</xdr:row>
          <xdr:rowOff>63500</xdr:rowOff>
        </xdr:from>
        <xdr:to>
          <xdr:col>29</xdr:col>
          <xdr:colOff>342900</xdr:colOff>
          <xdr:row>22</xdr:row>
          <xdr:rowOff>1282700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5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368300</xdr:colOff>
          <xdr:row>13</xdr:row>
          <xdr:rowOff>177800</xdr:rowOff>
        </xdr:from>
        <xdr:to>
          <xdr:col>32</xdr:col>
          <xdr:colOff>25400</xdr:colOff>
          <xdr:row>22</xdr:row>
          <xdr:rowOff>1206500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5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63500</xdr:colOff>
          <xdr:row>14</xdr:row>
          <xdr:rowOff>25400</xdr:rowOff>
        </xdr:from>
        <xdr:to>
          <xdr:col>33</xdr:col>
          <xdr:colOff>368300</xdr:colOff>
          <xdr:row>22</xdr:row>
          <xdr:rowOff>1206500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5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482600</xdr:colOff>
          <xdr:row>14</xdr:row>
          <xdr:rowOff>25400</xdr:rowOff>
        </xdr:from>
        <xdr:to>
          <xdr:col>35</xdr:col>
          <xdr:colOff>177800</xdr:colOff>
          <xdr:row>22</xdr:row>
          <xdr:rowOff>1130300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5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14</xdr:row>
          <xdr:rowOff>25400</xdr:rowOff>
        </xdr:from>
        <xdr:to>
          <xdr:col>36</xdr:col>
          <xdr:colOff>571500</xdr:colOff>
          <xdr:row>22</xdr:row>
          <xdr:rowOff>1168400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5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609600</xdr:colOff>
          <xdr:row>13</xdr:row>
          <xdr:rowOff>215900</xdr:rowOff>
        </xdr:from>
        <xdr:to>
          <xdr:col>39</xdr:col>
          <xdr:colOff>114300</xdr:colOff>
          <xdr:row>22</xdr:row>
          <xdr:rowOff>1219200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5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13</xdr:row>
          <xdr:rowOff>177800</xdr:rowOff>
        </xdr:from>
        <xdr:to>
          <xdr:col>42</xdr:col>
          <xdr:colOff>177800</xdr:colOff>
          <xdr:row>22</xdr:row>
          <xdr:rowOff>1244600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5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139700</xdr:rowOff>
        </xdr:from>
        <xdr:to>
          <xdr:col>3</xdr:col>
          <xdr:colOff>723900</xdr:colOff>
          <xdr:row>47</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5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819" Type="http://schemas.openxmlformats.org/officeDocument/2006/relationships/ctrlProp" Target="../ctrlProps/ctrlProp1816.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11" Type="http://schemas.openxmlformats.org/officeDocument/2006/relationships/ctrlProp" Target="../ctrlProps/ctrlProp108.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1113" Type="http://schemas.openxmlformats.org/officeDocument/2006/relationships/ctrlProp" Target="../ctrlProps/ctrlProp1110.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625" Type="http://schemas.openxmlformats.org/officeDocument/2006/relationships/ctrlProp" Target="../ctrlProps/ctrlProp1622.xml"/><Relationship Id="rId1832" Type="http://schemas.openxmlformats.org/officeDocument/2006/relationships/ctrlProp" Target="../ctrlProps/ctrlProp1829.xml"/><Relationship Id="rId273" Type="http://schemas.openxmlformats.org/officeDocument/2006/relationships/ctrlProp" Target="../ctrlProps/ctrlProp270.xml"/><Relationship Id="rId480" Type="http://schemas.openxmlformats.org/officeDocument/2006/relationships/ctrlProp" Target="../ctrlProps/ctrlProp477.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1507" Type="http://schemas.openxmlformats.org/officeDocument/2006/relationships/ctrlProp" Target="../ctrlProps/ctrlProp1504.xml"/><Relationship Id="rId1714" Type="http://schemas.openxmlformats.org/officeDocument/2006/relationships/ctrlProp" Target="../ctrlProps/ctrlProp1711.xml"/><Relationship Id="rId295" Type="http://schemas.openxmlformats.org/officeDocument/2006/relationships/ctrlProp" Target="../ctrlProps/ctrlProp292.xml"/><Relationship Id="rId1921" Type="http://schemas.openxmlformats.org/officeDocument/2006/relationships/ctrlProp" Target="../ctrlProps/ctrlProp1918.xml"/><Relationship Id="rId155" Type="http://schemas.openxmlformats.org/officeDocument/2006/relationships/ctrlProp" Target="../ctrlProps/ctrlProp152.xml"/><Relationship Id="rId362" Type="http://schemas.openxmlformats.org/officeDocument/2006/relationships/ctrlProp" Target="../ctrlProps/ctrlProp359.xml"/><Relationship Id="rId1297" Type="http://schemas.openxmlformats.org/officeDocument/2006/relationships/ctrlProp" Target="../ctrlProps/ctrlProp1294.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1803" Type="http://schemas.openxmlformats.org/officeDocument/2006/relationships/ctrlProp" Target="../ctrlProps/ctrlProp1800.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04" Type="http://schemas.openxmlformats.org/officeDocument/2006/relationships/ctrlProp" Target="../ctrlProps/ctrlProp101.xml"/><Relationship Id="rId311" Type="http://schemas.openxmlformats.org/officeDocument/2006/relationships/ctrlProp" Target="../ctrlProps/ctrlProp308.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1106" Type="http://schemas.openxmlformats.org/officeDocument/2006/relationships/ctrlProp" Target="../ctrlProps/ctrlProp1103.xml"/><Relationship Id="rId1313" Type="http://schemas.openxmlformats.org/officeDocument/2006/relationships/ctrlProp" Target="../ctrlProps/ctrlProp1310.xml"/><Relationship Id="rId1520" Type="http://schemas.openxmlformats.org/officeDocument/2006/relationships/ctrlProp" Target="../ctrlProps/ctrlProp1517.xml"/><Relationship Id="rId1965" Type="http://schemas.openxmlformats.org/officeDocument/2006/relationships/ctrlProp" Target="../ctrlProps/ctrlProp1962.xml"/><Relationship Id="rId1618" Type="http://schemas.openxmlformats.org/officeDocument/2006/relationships/ctrlProp" Target="../ctrlProps/ctrlProp1615.xml"/><Relationship Id="rId1825" Type="http://schemas.openxmlformats.org/officeDocument/2006/relationships/ctrlProp" Target="../ctrlProps/ctrlProp1822.xml"/><Relationship Id="rId199" Type="http://schemas.openxmlformats.org/officeDocument/2006/relationships/ctrlProp" Target="../ctrlProps/ctrlProp196.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400" Type="http://schemas.openxmlformats.org/officeDocument/2006/relationships/ctrlProp" Target="../ctrlProps/ctrlProp397.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912" Type="http://schemas.openxmlformats.org/officeDocument/2006/relationships/ctrlProp" Target="../ctrlProps/ctrlProp909.xml"/><Relationship Id="rId1847" Type="http://schemas.openxmlformats.org/officeDocument/2006/relationships/ctrlProp" Target="../ctrlProps/ctrlProp1844.xml"/><Relationship Id="rId41" Type="http://schemas.openxmlformats.org/officeDocument/2006/relationships/ctrlProp" Target="../ctrlProps/ctrlProp38.xml"/><Relationship Id="rId1402" Type="http://schemas.openxmlformats.org/officeDocument/2006/relationships/ctrlProp" Target="../ctrlProps/ctrlProp1399.xml"/><Relationship Id="rId1707" Type="http://schemas.openxmlformats.org/officeDocument/2006/relationships/ctrlProp" Target="../ctrlProps/ctrlProp1704.xml"/><Relationship Id="rId190" Type="http://schemas.openxmlformats.org/officeDocument/2006/relationships/ctrlProp" Target="../ctrlProps/ctrlProp187.xml"/><Relationship Id="rId288" Type="http://schemas.openxmlformats.org/officeDocument/2006/relationships/ctrlProp" Target="../ctrlProps/ctrlProp285.xml"/><Relationship Id="rId1914" Type="http://schemas.openxmlformats.org/officeDocument/2006/relationships/ctrlProp" Target="../ctrlProps/ctrlProp1911.xml"/><Relationship Id="rId495" Type="http://schemas.openxmlformats.org/officeDocument/2006/relationships/ctrlProp" Target="../ctrlProps/ctrlProp492.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1729" Type="http://schemas.openxmlformats.org/officeDocument/2006/relationships/ctrlProp" Target="../ctrlProps/ctrlProp1726.xml"/><Relationship Id="rId1936" Type="http://schemas.openxmlformats.org/officeDocument/2006/relationships/ctrlProp" Target="../ctrlProps/ctrlProp1933.xml"/><Relationship Id="rId377" Type="http://schemas.openxmlformats.org/officeDocument/2006/relationships/ctrlProp" Target="../ctrlProps/ctrlProp374.xml"/><Relationship Id="rId584" Type="http://schemas.openxmlformats.org/officeDocument/2006/relationships/ctrlProp" Target="../ctrlProps/ctrlProp581.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86" Type="http://schemas.openxmlformats.org/officeDocument/2006/relationships/ctrlProp" Target="../ctrlProps/ctrlProp1583.xml"/><Relationship Id="rId304" Type="http://schemas.openxmlformats.org/officeDocument/2006/relationships/ctrlProp" Target="../ctrlProps/ctrlProp301.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818" Type="http://schemas.openxmlformats.org/officeDocument/2006/relationships/ctrlProp" Target="../ctrlProps/ctrlProp1815.xml"/><Relationship Id="rId161" Type="http://schemas.openxmlformats.org/officeDocument/2006/relationships/ctrlProp" Target="../ctrlProps/ctrlProp158.xml"/><Relationship Id="rId399" Type="http://schemas.openxmlformats.org/officeDocument/2006/relationships/ctrlProp" Target="../ctrlProps/ctrlProp396.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600" Type="http://schemas.openxmlformats.org/officeDocument/2006/relationships/ctrlProp" Target="../ctrlProps/ctrlProp597.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905" Type="http://schemas.openxmlformats.org/officeDocument/2006/relationships/ctrlProp" Target="../ctrlProps/ctrlProp902.xml"/><Relationship Id="rId1742" Type="http://schemas.openxmlformats.org/officeDocument/2006/relationships/ctrlProp" Target="../ctrlProps/ctrlProp1739.xml"/><Relationship Id="rId34" Type="http://schemas.openxmlformats.org/officeDocument/2006/relationships/ctrlProp" Target="../ctrlProps/ctrlProp31.xml"/><Relationship Id="rId1602" Type="http://schemas.openxmlformats.org/officeDocument/2006/relationships/ctrlProp" Target="../ctrlProps/ctrlProp1599.xml"/><Relationship Id="rId183" Type="http://schemas.openxmlformats.org/officeDocument/2006/relationships/ctrlProp" Target="../ctrlProps/ctrlProp180.xml"/><Relationship Id="rId390" Type="http://schemas.openxmlformats.org/officeDocument/2006/relationships/ctrlProp" Target="../ctrlProps/ctrlProp387.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929" Type="http://schemas.openxmlformats.org/officeDocument/2006/relationships/ctrlProp" Target="../ctrlProps/ctrlProp1926.xml"/><Relationship Id="rId272" Type="http://schemas.openxmlformats.org/officeDocument/2006/relationships/ctrlProp" Target="../ctrlProps/ctrlProp269.xml"/><Relationship Id="rId577" Type="http://schemas.openxmlformats.org/officeDocument/2006/relationships/ctrlProp" Target="../ctrlProps/ctrlProp574.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1802" Type="http://schemas.openxmlformats.org/officeDocument/2006/relationships/ctrlProp" Target="../ctrlProps/ctrlProp1799.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1080" Type="http://schemas.openxmlformats.org/officeDocument/2006/relationships/ctrlProp" Target="../ctrlProps/ctrlProp1077.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91" Type="http://schemas.openxmlformats.org/officeDocument/2006/relationships/ctrlProp" Target="../ctrlProps/ctrlProp88.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265" Type="http://schemas.openxmlformats.org/officeDocument/2006/relationships/ctrlProp" Target="../ctrlProps/ctrlProp262.xml"/><Relationship Id="rId472" Type="http://schemas.openxmlformats.org/officeDocument/2006/relationships/ctrlProp" Target="../ctrlProps/ctrlProp469.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94" Type="http://schemas.openxmlformats.org/officeDocument/2006/relationships/ctrlProp" Target="../ctrlProps/ctrlProp491.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96" Type="http://schemas.openxmlformats.org/officeDocument/2006/relationships/ctrlProp" Target="../ctrlProps/ctrlProp1493.xml"/><Relationship Id="rId214" Type="http://schemas.openxmlformats.org/officeDocument/2006/relationships/ctrlProp" Target="../ctrlProps/ctrlProp211.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1728" Type="http://schemas.openxmlformats.org/officeDocument/2006/relationships/ctrlProp" Target="../ctrlProps/ctrlProp1725.xml"/><Relationship Id="rId1935" Type="http://schemas.openxmlformats.org/officeDocument/2006/relationships/ctrlProp" Target="../ctrlProps/ctrlProp1932.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84" Type="http://schemas.openxmlformats.org/officeDocument/2006/relationships/ctrlProp" Target="../ctrlProps/ctrlProp81.xml"/><Relationship Id="rId510" Type="http://schemas.openxmlformats.org/officeDocument/2006/relationships/ctrlProp" Target="../ctrlProps/ctrlProp507.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1000" Type="http://schemas.openxmlformats.org/officeDocument/2006/relationships/ctrlProp" Target="../ctrlProps/ctrlProp997.xml"/><Relationship Id="rId1305" Type="http://schemas.openxmlformats.org/officeDocument/2006/relationships/ctrlProp" Target="../ctrlProps/ctrlProp1302.xml"/><Relationship Id="rId1957" Type="http://schemas.openxmlformats.org/officeDocument/2006/relationships/ctrlProp" Target="../ctrlProps/ctrlProp1954.xml"/><Relationship Id="rId1512" Type="http://schemas.openxmlformats.org/officeDocument/2006/relationships/ctrlProp" Target="../ctrlProps/ctrlProp1509.xml"/><Relationship Id="rId1817" Type="http://schemas.openxmlformats.org/officeDocument/2006/relationships/ctrlProp" Target="../ctrlProps/ctrlProp1814.xml"/><Relationship Id="rId11" Type="http://schemas.openxmlformats.org/officeDocument/2006/relationships/ctrlProp" Target="../ctrlProps/ctrlProp8.xml"/><Relationship Id="rId398" Type="http://schemas.openxmlformats.org/officeDocument/2006/relationships/ctrlProp" Target="../ctrlProps/ctrlProp395.xml"/><Relationship Id="rId160" Type="http://schemas.openxmlformats.org/officeDocument/2006/relationships/ctrlProp" Target="../ctrlProps/ctrlProp157.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1906" Type="http://schemas.openxmlformats.org/officeDocument/2006/relationships/ctrlProp" Target="../ctrlProps/ctrlProp1903.xml"/><Relationship Id="rId487" Type="http://schemas.openxmlformats.org/officeDocument/2006/relationships/ctrlProp" Target="../ctrlProps/ctrlProp484.xml"/><Relationship Id="rId694" Type="http://schemas.openxmlformats.org/officeDocument/2006/relationships/ctrlProp" Target="../ctrlProps/ctrlProp691.xml"/><Relationship Id="rId347" Type="http://schemas.openxmlformats.org/officeDocument/2006/relationships/ctrlProp" Target="../ctrlProps/ctrlProp344.xml"/><Relationship Id="rId999" Type="http://schemas.openxmlformats.org/officeDocument/2006/relationships/ctrlProp" Target="../ctrlProps/ctrlProp996.xml"/><Relationship Id="rId1184" Type="http://schemas.openxmlformats.org/officeDocument/2006/relationships/ctrlProp" Target="../ctrlProps/ctrlProp118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96" Type="http://schemas.openxmlformats.org/officeDocument/2006/relationships/ctrlProp" Target="../ctrlProps/ctrlProp1693.xml"/><Relationship Id="rId207" Type="http://schemas.openxmlformats.org/officeDocument/2006/relationships/ctrlProp" Target="../ctrlProps/ctrlProp204.xml"/><Relationship Id="rId414" Type="http://schemas.openxmlformats.org/officeDocument/2006/relationships/ctrlProp" Target="../ctrlProps/ctrlProp411.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1928" Type="http://schemas.openxmlformats.org/officeDocument/2006/relationships/ctrlProp" Target="../ctrlProps/ctrlProp1925.xml"/><Relationship Id="rId271" Type="http://schemas.openxmlformats.org/officeDocument/2006/relationships/ctrlProp" Target="../ctrlProps/ctrlProp268.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503" Type="http://schemas.openxmlformats.org/officeDocument/2006/relationships/ctrlProp" Target="../ctrlProps/ctrlProp500.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1200" Type="http://schemas.openxmlformats.org/officeDocument/2006/relationships/ctrlProp" Target="../ctrlProps/ctrlProp1197.xml"/><Relationship Id="rId1852" Type="http://schemas.openxmlformats.org/officeDocument/2006/relationships/ctrlProp" Target="../ctrlProps/ctrlProp1849.xml"/><Relationship Id="rId1505" Type="http://schemas.openxmlformats.org/officeDocument/2006/relationships/ctrlProp" Target="../ctrlProps/ctrlProp1502.xml"/><Relationship Id="rId1712" Type="http://schemas.openxmlformats.org/officeDocument/2006/relationships/ctrlProp" Target="../ctrlProps/ctrlProp1709.xml"/><Relationship Id="rId293" Type="http://schemas.openxmlformats.org/officeDocument/2006/relationships/ctrlProp" Target="../ctrlProps/ctrlProp290.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175" Type="http://schemas.openxmlformats.org/officeDocument/2006/relationships/ctrlProp" Target="../ctrlProps/ctrlProp172.xml"/><Relationship Id="rId1801" Type="http://schemas.openxmlformats.org/officeDocument/2006/relationships/ctrlProp" Target="../ctrlProps/ctrlProp1798.xml"/><Relationship Id="rId382" Type="http://schemas.openxmlformats.org/officeDocument/2006/relationships/ctrlProp" Target="../ctrlProps/ctrlProp379.xml"/><Relationship Id="rId687" Type="http://schemas.openxmlformats.org/officeDocument/2006/relationships/ctrlProp" Target="../ctrlProps/ctrlProp684.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89" Type="http://schemas.openxmlformats.org/officeDocument/2006/relationships/ctrlProp" Target="../ctrlProps/ctrlProp1686.xml"/><Relationship Id="rId90" Type="http://schemas.openxmlformats.org/officeDocument/2006/relationships/ctrlProp" Target="../ctrlProps/ctrlProp87.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919" Type="http://schemas.openxmlformats.org/officeDocument/2006/relationships/ctrlProp" Target="../ctrlProps/ctrlProp916.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197" Type="http://schemas.openxmlformats.org/officeDocument/2006/relationships/ctrlProp" Target="../ctrlProps/ctrlProp194.xml"/><Relationship Id="rId264" Type="http://schemas.openxmlformats.org/officeDocument/2006/relationships/ctrlProp" Target="../ctrlProps/ctrlProp261.xml"/><Relationship Id="rId471" Type="http://schemas.openxmlformats.org/officeDocument/2006/relationships/ctrlProp" Target="../ctrlProps/ctrlProp468.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85" Type="http://schemas.openxmlformats.org/officeDocument/2006/relationships/ctrlProp" Target="../ctrlProps/ctrlProp1982.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400" Type="http://schemas.openxmlformats.org/officeDocument/2006/relationships/ctrlProp" Target="../ctrlProps/ctrlProp1397.xml"/><Relationship Id="rId1845" Type="http://schemas.openxmlformats.org/officeDocument/2006/relationships/ctrlProp" Target="../ctrlProps/ctrlProp1842.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1732" Type="http://schemas.openxmlformats.org/officeDocument/2006/relationships/ctrlProp" Target="../ctrlProps/ctrlProp1729.xml"/><Relationship Id="rId24" Type="http://schemas.openxmlformats.org/officeDocument/2006/relationships/ctrlProp" Target="../ctrlProps/ctrlProp21.xml"/><Relationship Id="rId173" Type="http://schemas.openxmlformats.org/officeDocument/2006/relationships/ctrlProp" Target="../ctrlProps/ctrlProp170.xml"/><Relationship Id="rId380" Type="http://schemas.openxmlformats.org/officeDocument/2006/relationships/ctrlProp" Target="../ctrlProps/ctrlProp377.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95" Type="http://schemas.openxmlformats.org/officeDocument/2006/relationships/ctrlProp" Target="../ctrlProps/ctrlProp192.xml"/><Relationship Id="rId1919" Type="http://schemas.openxmlformats.org/officeDocument/2006/relationships/ctrlProp" Target="../ctrlProps/ctrlProp1916.xml"/><Relationship Id="rId262" Type="http://schemas.openxmlformats.org/officeDocument/2006/relationships/ctrlProp" Target="../ctrlProps/ctrlProp259.xml"/><Relationship Id="rId567" Type="http://schemas.openxmlformats.org/officeDocument/2006/relationships/ctrlProp" Target="../ctrlProps/ctrlProp564.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211" Type="http://schemas.openxmlformats.org/officeDocument/2006/relationships/ctrlProp" Target="../ctrlProps/ctrlProp208.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213" Type="http://schemas.openxmlformats.org/officeDocument/2006/relationships/ctrlProp" Target="../ctrlProps/ctrlProp1210.xml"/><Relationship Id="rId1420" Type="http://schemas.openxmlformats.org/officeDocument/2006/relationships/ctrlProp" Target="../ctrlProps/ctrlProp1417.xml"/><Relationship Id="rId1518" Type="http://schemas.openxmlformats.org/officeDocument/2006/relationships/ctrlProp" Target="../ctrlProps/ctrlProp1515.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81" Type="http://schemas.openxmlformats.org/officeDocument/2006/relationships/ctrlProp" Target="../ctrlProps/ctrlProp7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1607" Type="http://schemas.openxmlformats.org/officeDocument/2006/relationships/ctrlProp" Target="../ctrlProps/ctrlProp1604.xml"/><Relationship Id="rId1814" Type="http://schemas.openxmlformats.org/officeDocument/2006/relationships/ctrlProp" Target="../ctrlProps/ctrlProp1811.xml"/><Relationship Id="rId188" Type="http://schemas.openxmlformats.org/officeDocument/2006/relationships/ctrlProp" Target="../ctrlProps/ctrlProp185.xml"/><Relationship Id="rId395" Type="http://schemas.openxmlformats.org/officeDocument/2006/relationships/ctrlProp" Target="../ctrlProps/ctrlProp392.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397" Type="http://schemas.openxmlformats.org/officeDocument/2006/relationships/ctrlProp" Target="../ctrlProps/ctrlProp1394.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2003" Type="http://schemas.openxmlformats.org/officeDocument/2006/relationships/ctrlProp" Target="../ctrlProps/ctrlProp2000.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629" Type="http://schemas.openxmlformats.org/officeDocument/2006/relationships/ctrlProp" Target="../ctrlProps/ctrlProp1626.xml"/><Relationship Id="rId1836" Type="http://schemas.openxmlformats.org/officeDocument/2006/relationships/ctrlProp" Target="../ctrlProps/ctrlProp1833.xml"/><Relationship Id="rId1903" Type="http://schemas.openxmlformats.org/officeDocument/2006/relationships/ctrlProp" Target="../ctrlProps/ctrlProp1900.xml"/><Relationship Id="rId277" Type="http://schemas.openxmlformats.org/officeDocument/2006/relationships/ctrlProp" Target="../ctrlProps/ctrlProp274.xml"/><Relationship Id="rId484" Type="http://schemas.openxmlformats.org/officeDocument/2006/relationships/ctrlProp" Target="../ctrlProps/ctrlProp481.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96" Type="http://schemas.openxmlformats.org/officeDocument/2006/relationships/ctrlProp" Target="../ctrlProps/ctrlProp993.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86" Type="http://schemas.openxmlformats.org/officeDocument/2006/relationships/ctrlProp" Target="../ctrlProps/ctrlProp1483.xml"/><Relationship Id="rId204" Type="http://schemas.openxmlformats.org/officeDocument/2006/relationships/ctrlProp" Target="../ctrlProps/ctrlProp201.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98" Type="http://schemas.openxmlformats.org/officeDocument/2006/relationships/ctrlProp" Target="../ctrlProps/ctrlProp1995.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500" Type="http://schemas.openxmlformats.org/officeDocument/2006/relationships/ctrlProp" Target="../ctrlProps/ctrlProp497.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1642" Type="http://schemas.openxmlformats.org/officeDocument/2006/relationships/ctrlProp" Target="../ctrlProps/ctrlProp1639.xml"/><Relationship Id="rId1947" Type="http://schemas.openxmlformats.org/officeDocument/2006/relationships/ctrlProp" Target="../ctrlProps/ctrlProp1944.xml"/><Relationship Id="rId1502" Type="http://schemas.openxmlformats.org/officeDocument/2006/relationships/ctrlProp" Target="../ctrlProps/ctrlProp1499.xml"/><Relationship Id="rId1807" Type="http://schemas.openxmlformats.org/officeDocument/2006/relationships/ctrlProp" Target="../ctrlProps/ctrlProp1804.xml"/><Relationship Id="rId290" Type="http://schemas.openxmlformats.org/officeDocument/2006/relationships/ctrlProp" Target="../ctrlProps/ctrlProp287.xml"/><Relationship Id="rId388" Type="http://schemas.openxmlformats.org/officeDocument/2006/relationships/ctrlProp" Target="../ctrlProps/ctrlProp385.xml"/><Relationship Id="rId150" Type="http://schemas.openxmlformats.org/officeDocument/2006/relationships/ctrlProp" Target="../ctrlProps/ctrlProp147.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96" Type="http://schemas.openxmlformats.org/officeDocument/2006/relationships/ctrlProp" Target="../ctrlProps/ctrlProp93.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829" Type="http://schemas.openxmlformats.org/officeDocument/2006/relationships/ctrlProp" Target="../ctrlProps/ctrlProp1826.xml"/><Relationship Id="rId172" Type="http://schemas.openxmlformats.org/officeDocument/2006/relationships/ctrlProp" Target="../ctrlProps/ctrlProp169.xml"/><Relationship Id="rId477" Type="http://schemas.openxmlformats.org/officeDocument/2006/relationships/ctrlProp" Target="../ctrlProps/ctrlProp474.xml"/><Relationship Id="rId684" Type="http://schemas.openxmlformats.org/officeDocument/2006/relationships/ctrlProp" Target="../ctrlProps/ctrlProp681.xml"/><Relationship Id="rId337" Type="http://schemas.openxmlformats.org/officeDocument/2006/relationships/ctrlProp" Target="../ctrlProps/ctrlProp334.xml"/><Relationship Id="rId891" Type="http://schemas.openxmlformats.org/officeDocument/2006/relationships/ctrlProp" Target="../ctrlProps/ctrlProp888.xml"/><Relationship Id="rId989" Type="http://schemas.openxmlformats.org/officeDocument/2006/relationships/ctrlProp" Target="../ctrlProps/ctrlProp986.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86" Type="http://schemas.openxmlformats.org/officeDocument/2006/relationships/ctrlProp" Target="../ctrlProps/ctrlProp1683.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842" Type="http://schemas.openxmlformats.org/officeDocument/2006/relationships/ctrlProp" Target="../ctrlProps/ctrlProp1839.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1931" Type="http://schemas.openxmlformats.org/officeDocument/2006/relationships/ctrlProp" Target="../ctrlProps/ctrlProp1928.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232" Type="http://schemas.openxmlformats.org/officeDocument/2006/relationships/ctrlProp" Target="../ctrlProps/ctrlProp229.xml"/><Relationship Id="rId884" Type="http://schemas.openxmlformats.org/officeDocument/2006/relationships/ctrlProp" Target="../ctrlProps/ctrlProp881.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80" Type="http://schemas.openxmlformats.org/officeDocument/2006/relationships/ctrlProp" Target="../ctrlProps/ctrlProp7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909" Type="http://schemas.openxmlformats.org/officeDocument/2006/relationships/ctrlProp" Target="../ctrlProps/ctrlProp906.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606" Type="http://schemas.openxmlformats.org/officeDocument/2006/relationships/ctrlProp" Target="../ctrlProps/ctrlProp1603.xml"/><Relationship Id="rId1813" Type="http://schemas.openxmlformats.org/officeDocument/2006/relationships/ctrlProp" Target="../ctrlProps/ctrlProp1810.xml"/><Relationship Id="rId187" Type="http://schemas.openxmlformats.org/officeDocument/2006/relationships/ctrlProp" Target="../ctrlProps/ctrlProp184.xml"/><Relationship Id="rId394" Type="http://schemas.openxmlformats.org/officeDocument/2006/relationships/ctrlProp" Target="../ctrlProps/ctrlProp391.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835" Type="http://schemas.openxmlformats.org/officeDocument/2006/relationships/ctrlProp" Target="../ctrlProps/ctrlProp1832.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410" Type="http://schemas.openxmlformats.org/officeDocument/2006/relationships/ctrlProp" Target="../ctrlProps/ctrlProp407.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1412" Type="http://schemas.openxmlformats.org/officeDocument/2006/relationships/ctrlProp" Target="../ctrlProps/ctrlProp1409.xml"/><Relationship Id="rId1717" Type="http://schemas.openxmlformats.org/officeDocument/2006/relationships/ctrlProp" Target="../ctrlProps/ctrlProp1714.xml"/><Relationship Id="rId1924" Type="http://schemas.openxmlformats.org/officeDocument/2006/relationships/ctrlProp" Target="../ctrlProps/ctrlProp1921.xml"/><Relationship Id="rId298" Type="http://schemas.openxmlformats.org/officeDocument/2006/relationships/ctrlProp" Target="../ctrlProps/ctrlProp295.xml"/><Relationship Id="rId158" Type="http://schemas.openxmlformats.org/officeDocument/2006/relationships/ctrlProp" Target="../ctrlProps/ctrlProp155.xml"/><Relationship Id="rId365" Type="http://schemas.openxmlformats.org/officeDocument/2006/relationships/ctrlProp" Target="../ctrlProps/ctrlProp362.xml"/><Relationship Id="rId572" Type="http://schemas.openxmlformats.org/officeDocument/2006/relationships/ctrlProp" Target="../ctrlProps/ctrlProp569.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1806" Type="http://schemas.openxmlformats.org/officeDocument/2006/relationships/ctrlProp" Target="../ctrlProps/ctrlProp1803.xml"/><Relationship Id="rId387" Type="http://schemas.openxmlformats.org/officeDocument/2006/relationships/ctrlProp" Target="../ctrlProps/ctrlProp384.xml"/><Relationship Id="rId594" Type="http://schemas.openxmlformats.org/officeDocument/2006/relationships/ctrlProp" Target="../ctrlProps/ctrlProp591.xml"/><Relationship Id="rId247" Type="http://schemas.openxmlformats.org/officeDocument/2006/relationships/ctrlProp" Target="../ctrlProps/ctrlProp244.xml"/><Relationship Id="rId899" Type="http://schemas.openxmlformats.org/officeDocument/2006/relationships/ctrlProp" Target="../ctrlProps/ctrlProp896.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96" Type="http://schemas.openxmlformats.org/officeDocument/2006/relationships/ctrlProp" Target="../ctrlProps/ctrlProp1593.xml"/><Relationship Id="rId314" Type="http://schemas.openxmlformats.org/officeDocument/2006/relationships/ctrlProp" Target="../ctrlProps/ctrlProp311.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828" Type="http://schemas.openxmlformats.org/officeDocument/2006/relationships/ctrlProp" Target="../ctrlProps/ctrlProp1825.xml"/><Relationship Id="rId171" Type="http://schemas.openxmlformats.org/officeDocument/2006/relationships/ctrlProp" Target="../ctrlProps/ctrlProp16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610" Type="http://schemas.openxmlformats.org/officeDocument/2006/relationships/ctrlProp" Target="../ctrlProps/ctrlProp607.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1100" Type="http://schemas.openxmlformats.org/officeDocument/2006/relationships/ctrlProp" Target="../ctrlProps/ctrlProp1097.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1612" Type="http://schemas.openxmlformats.org/officeDocument/2006/relationships/ctrlProp" Target="../ctrlProps/ctrlProp1609.xml"/><Relationship Id="rId1917" Type="http://schemas.openxmlformats.org/officeDocument/2006/relationships/ctrlProp" Target="../ctrlProps/ctrlProp1914.xml"/><Relationship Id="rId193" Type="http://schemas.openxmlformats.org/officeDocument/2006/relationships/ctrlProp" Target="../ctrlProps/ctrlProp190.xml"/><Relationship Id="rId498" Type="http://schemas.openxmlformats.org/officeDocument/2006/relationships/ctrlProp" Target="../ctrlProps/ctrlProp495.xml"/><Relationship Id="rId260" Type="http://schemas.openxmlformats.org/officeDocument/2006/relationships/ctrlProp" Target="../ctrlProps/ctrlProp257.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1939" Type="http://schemas.openxmlformats.org/officeDocument/2006/relationships/ctrlProp" Target="../ctrlProps/ctrlProp1936.xml"/><Relationship Id="rId1701" Type="http://schemas.openxmlformats.org/officeDocument/2006/relationships/ctrlProp" Target="../ctrlProps/ctrlProp1698.xml"/><Relationship Id="rId282" Type="http://schemas.openxmlformats.org/officeDocument/2006/relationships/ctrlProp" Target="../ctrlProps/ctrlProp279.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89" Type="http://schemas.openxmlformats.org/officeDocument/2006/relationships/ctrlProp" Target="../ctrlProps/ctrlProp1586.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164" Type="http://schemas.openxmlformats.org/officeDocument/2006/relationships/ctrlProp" Target="../ctrlProps/ctrlProp161.xml"/><Relationship Id="rId371" Type="http://schemas.openxmlformats.org/officeDocument/2006/relationships/ctrlProp" Target="../ctrlProps/ctrlProp368.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85" Type="http://schemas.openxmlformats.org/officeDocument/2006/relationships/ctrlProp" Target="../ctrlProps/ctrlProp1882.xml"/><Relationship Id="rId603" Type="http://schemas.openxmlformats.org/officeDocument/2006/relationships/ctrlProp" Target="../ctrlProps/ctrlProp600.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605" Type="http://schemas.openxmlformats.org/officeDocument/2006/relationships/ctrlProp" Target="../ctrlProps/ctrlProp1602.xml"/><Relationship Id="rId1812" Type="http://schemas.openxmlformats.org/officeDocument/2006/relationships/ctrlProp" Target="../ctrlProps/ctrlProp1809.xml"/><Relationship Id="rId186" Type="http://schemas.openxmlformats.org/officeDocument/2006/relationships/ctrlProp" Target="../ctrlProps/ctrlProp183.xml"/><Relationship Id="rId393" Type="http://schemas.openxmlformats.org/officeDocument/2006/relationships/ctrlProp" Target="../ctrlProps/ctrlProp390.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1090" Type="http://schemas.openxmlformats.org/officeDocument/2006/relationships/ctrlProp" Target="../ctrlProps/ctrlProp1087.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2001" Type="http://schemas.openxmlformats.org/officeDocument/2006/relationships/ctrlProp" Target="../ctrlProps/ctrlProp1998.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627" Type="http://schemas.openxmlformats.org/officeDocument/2006/relationships/ctrlProp" Target="../ctrlProps/ctrlProp1624.xml"/><Relationship Id="rId1834" Type="http://schemas.openxmlformats.org/officeDocument/2006/relationships/ctrlProp" Target="../ctrlProps/ctrlProp1831.xml"/><Relationship Id="rId1901" Type="http://schemas.openxmlformats.org/officeDocument/2006/relationships/ctrlProp" Target="../ctrlProps/ctrlProp1898.xml"/><Relationship Id="rId275" Type="http://schemas.openxmlformats.org/officeDocument/2006/relationships/ctrlProp" Target="../ctrlProps/ctrlProp272.xml"/><Relationship Id="rId482" Type="http://schemas.openxmlformats.org/officeDocument/2006/relationships/ctrlProp" Target="../ctrlProps/ctrlProp479.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157" Type="http://schemas.openxmlformats.org/officeDocument/2006/relationships/ctrlProp" Target="../ctrlProps/ctrlProp154.xml"/><Relationship Id="rId364" Type="http://schemas.openxmlformats.org/officeDocument/2006/relationships/ctrlProp" Target="../ctrlProps/ctrlProp361.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zoomScale="130" zoomScaleNormal="130" workbookViewId="0">
      <selection activeCell="B6" sqref="B6"/>
    </sheetView>
  </sheetViews>
  <sheetFormatPr baseColWidth="10" defaultColWidth="9.1640625" defaultRowHeight="13" x14ac:dyDescent="0.15"/>
  <sheetData>
    <row r="1" spans="1:43" x14ac:dyDescent="0.15">
      <c r="A1" s="29" t="s">
        <v>263</v>
      </c>
      <c r="B1" s="30"/>
      <c r="C1" s="30"/>
      <c r="D1" s="30"/>
      <c r="E1" s="30"/>
      <c r="F1" s="30"/>
      <c r="G1" s="30"/>
      <c r="H1" s="30"/>
      <c r="I1" s="30"/>
      <c r="J1" s="30"/>
      <c r="K1" s="30"/>
      <c r="L1" s="30"/>
      <c r="M1" s="30"/>
      <c r="N1" s="30"/>
      <c r="O1" s="30"/>
      <c r="P1" s="30"/>
      <c r="Q1" s="30"/>
      <c r="R1" s="30"/>
      <c r="S1" s="30"/>
      <c r="T1" s="30"/>
      <c r="U1" s="48"/>
      <c r="V1" s="48"/>
      <c r="W1" s="48"/>
      <c r="X1" s="48"/>
      <c r="Y1" s="48"/>
      <c r="Z1" s="48"/>
      <c r="AA1" s="48"/>
      <c r="AB1" s="48"/>
      <c r="AC1" s="48"/>
      <c r="AD1" s="48"/>
      <c r="AE1" s="48"/>
      <c r="AF1" s="48"/>
      <c r="AG1" s="48"/>
      <c r="AH1" s="48"/>
      <c r="AI1" s="48"/>
      <c r="AJ1" s="48"/>
      <c r="AK1" s="48"/>
      <c r="AL1" s="48"/>
      <c r="AM1" s="48"/>
      <c r="AN1" s="48"/>
      <c r="AO1" s="48"/>
      <c r="AP1" s="48"/>
      <c r="AQ1" s="48"/>
    </row>
    <row r="2" spans="1:43" x14ac:dyDescent="0.15">
      <c r="A2" s="31" t="s">
        <v>347</v>
      </c>
      <c r="B2" s="30"/>
      <c r="C2" s="30"/>
      <c r="D2" s="30"/>
      <c r="E2" s="30"/>
      <c r="F2" s="30"/>
      <c r="G2" s="30"/>
      <c r="H2" s="30"/>
      <c r="I2" s="30"/>
      <c r="J2" s="30"/>
      <c r="K2" s="30"/>
      <c r="L2" s="30"/>
      <c r="M2" s="30"/>
      <c r="N2" s="30"/>
      <c r="O2" s="30"/>
      <c r="P2" s="30"/>
      <c r="Q2" s="30"/>
      <c r="R2" s="30"/>
      <c r="S2" s="30"/>
      <c r="T2" s="30"/>
      <c r="U2" s="48"/>
      <c r="V2" s="48"/>
      <c r="W2" s="48"/>
      <c r="X2" s="48"/>
      <c r="Y2" s="48"/>
      <c r="Z2" s="48"/>
      <c r="AA2" s="48"/>
      <c r="AB2" s="48"/>
      <c r="AC2" s="48"/>
      <c r="AD2" s="48"/>
      <c r="AE2" s="48"/>
      <c r="AF2" s="48"/>
      <c r="AG2" s="48"/>
      <c r="AH2" s="48"/>
      <c r="AI2" s="48"/>
      <c r="AJ2" s="48"/>
      <c r="AK2" s="48"/>
      <c r="AL2" s="48"/>
      <c r="AM2" s="48"/>
      <c r="AN2" s="48"/>
      <c r="AO2" s="48"/>
      <c r="AP2" s="48"/>
      <c r="AQ2" s="48"/>
    </row>
    <row r="3" spans="1:43" x14ac:dyDescent="0.15">
      <c r="A3" s="31" t="s">
        <v>272</v>
      </c>
      <c r="B3" s="30"/>
      <c r="C3" s="30"/>
      <c r="D3" s="30"/>
      <c r="E3" s="30"/>
      <c r="F3" s="30"/>
      <c r="G3" s="30"/>
      <c r="H3" s="30"/>
      <c r="I3" s="30"/>
      <c r="J3" s="30"/>
      <c r="K3" s="30"/>
      <c r="L3" s="30"/>
      <c r="M3" s="30"/>
      <c r="N3" s="30"/>
      <c r="O3" s="30"/>
      <c r="P3" s="30"/>
      <c r="Q3" s="30"/>
      <c r="R3" s="30"/>
      <c r="S3" s="30"/>
      <c r="T3" s="30"/>
      <c r="U3" s="48"/>
      <c r="V3" s="48"/>
      <c r="W3" s="48"/>
      <c r="X3" s="48"/>
      <c r="Y3" s="48"/>
      <c r="Z3" s="48"/>
      <c r="AA3" s="48"/>
      <c r="AB3" s="48"/>
      <c r="AC3" s="48"/>
      <c r="AD3" s="48"/>
      <c r="AE3" s="48"/>
      <c r="AF3" s="48"/>
      <c r="AG3" s="48"/>
      <c r="AH3" s="48"/>
      <c r="AI3" s="48"/>
      <c r="AJ3" s="48"/>
      <c r="AK3" s="48"/>
      <c r="AL3" s="48"/>
      <c r="AM3" s="48"/>
      <c r="AN3" s="48"/>
      <c r="AO3" s="48"/>
      <c r="AP3" s="48"/>
      <c r="AQ3" s="48"/>
    </row>
    <row r="4" spans="1:43" x14ac:dyDescent="0.15">
      <c r="A4" s="30"/>
      <c r="B4" s="31" t="s">
        <v>264</v>
      </c>
      <c r="C4" s="30"/>
      <c r="D4" s="30"/>
      <c r="E4" s="30"/>
      <c r="F4" s="30"/>
      <c r="G4" s="30"/>
      <c r="H4" s="30"/>
      <c r="I4" s="30"/>
      <c r="J4" s="30"/>
      <c r="K4" s="30"/>
      <c r="L4" s="30"/>
      <c r="M4" s="30"/>
      <c r="N4" s="30"/>
      <c r="O4" s="30"/>
      <c r="P4" s="30"/>
      <c r="Q4" s="30"/>
      <c r="R4" s="30"/>
      <c r="S4" s="30"/>
      <c r="T4" s="30"/>
      <c r="U4" s="48"/>
      <c r="V4" s="48"/>
      <c r="W4" s="48"/>
      <c r="X4" s="48"/>
      <c r="Y4" s="48"/>
      <c r="Z4" s="48"/>
      <c r="AA4" s="48"/>
      <c r="AB4" s="48"/>
      <c r="AC4" s="48"/>
      <c r="AD4" s="48"/>
      <c r="AE4" s="48"/>
      <c r="AF4" s="48"/>
      <c r="AG4" s="48"/>
      <c r="AH4" s="48"/>
      <c r="AI4" s="48"/>
      <c r="AJ4" s="48"/>
      <c r="AK4" s="48"/>
      <c r="AL4" s="48"/>
      <c r="AM4" s="48"/>
      <c r="AN4" s="48"/>
      <c r="AO4" s="48"/>
      <c r="AP4" s="48"/>
      <c r="AQ4" s="48"/>
    </row>
    <row r="5" spans="1:43" x14ac:dyDescent="0.15">
      <c r="A5" s="30"/>
      <c r="B5" s="31" t="s">
        <v>269</v>
      </c>
      <c r="C5" s="30"/>
      <c r="D5" s="30"/>
      <c r="E5" s="30"/>
      <c r="F5" s="30"/>
      <c r="G5" s="30"/>
      <c r="H5" s="30"/>
      <c r="I5" s="30"/>
      <c r="J5" s="30"/>
      <c r="K5" s="30"/>
      <c r="L5" s="30"/>
      <c r="M5" s="30"/>
      <c r="N5" s="30"/>
      <c r="O5" s="30"/>
      <c r="P5" s="30"/>
      <c r="Q5" s="30"/>
      <c r="R5" s="30"/>
      <c r="S5" s="30"/>
      <c r="T5" s="30"/>
      <c r="U5" s="48"/>
      <c r="V5" s="48"/>
      <c r="W5" s="48"/>
      <c r="X5" s="48"/>
      <c r="Y5" s="48"/>
      <c r="Z5" s="48"/>
      <c r="AA5" s="48"/>
      <c r="AB5" s="48"/>
      <c r="AC5" s="48"/>
      <c r="AD5" s="48"/>
      <c r="AE5" s="48"/>
      <c r="AF5" s="48"/>
      <c r="AG5" s="48"/>
      <c r="AH5" s="48"/>
      <c r="AI5" s="48"/>
      <c r="AJ5" s="48"/>
      <c r="AK5" s="48"/>
      <c r="AL5" s="48"/>
      <c r="AM5" s="48"/>
      <c r="AN5" s="48"/>
      <c r="AO5" s="48"/>
      <c r="AP5" s="48"/>
      <c r="AQ5" s="48"/>
    </row>
    <row r="6" spans="1:43" x14ac:dyDescent="0.15">
      <c r="A6" s="31" t="s">
        <v>273</v>
      </c>
      <c r="B6" s="30"/>
      <c r="C6" s="30"/>
      <c r="D6" s="30"/>
      <c r="E6" s="30"/>
      <c r="F6" s="30"/>
      <c r="G6" s="30"/>
      <c r="H6" s="30"/>
      <c r="I6" s="30"/>
      <c r="J6" s="30"/>
      <c r="K6" s="30"/>
      <c r="L6" s="30"/>
      <c r="M6" s="30"/>
      <c r="N6" s="30"/>
      <c r="O6" s="30"/>
      <c r="P6" s="30"/>
      <c r="Q6" s="30"/>
      <c r="R6" s="30"/>
      <c r="S6" s="30"/>
      <c r="T6" s="30"/>
      <c r="U6" s="48"/>
      <c r="V6" s="48"/>
      <c r="W6" s="48"/>
      <c r="X6" s="48"/>
      <c r="Y6" s="48"/>
      <c r="Z6" s="48"/>
      <c r="AA6" s="48"/>
      <c r="AB6" s="48"/>
      <c r="AC6" s="48"/>
      <c r="AD6" s="48"/>
      <c r="AE6" s="48"/>
      <c r="AF6" s="48"/>
      <c r="AG6" s="48"/>
      <c r="AH6" s="48"/>
      <c r="AI6" s="48"/>
      <c r="AJ6" s="48"/>
      <c r="AK6" s="48"/>
      <c r="AL6" s="48"/>
      <c r="AM6" s="48"/>
      <c r="AN6" s="48"/>
      <c r="AO6" s="48"/>
      <c r="AP6" s="48"/>
      <c r="AQ6" s="48"/>
    </row>
    <row r="7" spans="1:43" x14ac:dyDescent="0.15">
      <c r="A7" s="31" t="s">
        <v>349</v>
      </c>
      <c r="B7" s="30"/>
      <c r="C7" s="30"/>
      <c r="D7" s="30"/>
      <c r="E7" s="30"/>
      <c r="F7" s="30"/>
      <c r="G7" s="30"/>
      <c r="H7" s="30"/>
      <c r="I7" s="30"/>
      <c r="J7" s="30"/>
      <c r="K7" s="30"/>
      <c r="L7" s="30"/>
      <c r="M7" s="30"/>
      <c r="N7" s="30"/>
      <c r="O7" s="30"/>
      <c r="P7" s="30"/>
      <c r="Q7" s="30"/>
      <c r="R7" s="30"/>
      <c r="S7" s="30"/>
      <c r="T7" s="30"/>
      <c r="U7" s="48"/>
      <c r="V7" s="48"/>
      <c r="W7" s="48"/>
      <c r="X7" s="48"/>
      <c r="Y7" s="48"/>
      <c r="Z7" s="48"/>
      <c r="AA7" s="48"/>
      <c r="AB7" s="48"/>
      <c r="AC7" s="48"/>
      <c r="AD7" s="48"/>
      <c r="AE7" s="48"/>
      <c r="AF7" s="48"/>
      <c r="AG7" s="48"/>
      <c r="AH7" s="48"/>
      <c r="AI7" s="48"/>
      <c r="AJ7" s="48"/>
      <c r="AK7" s="48"/>
      <c r="AL7" s="48"/>
      <c r="AM7" s="48"/>
      <c r="AN7" s="48"/>
      <c r="AO7" s="48"/>
      <c r="AP7" s="48"/>
      <c r="AQ7" s="48"/>
    </row>
    <row r="8" spans="1:43" x14ac:dyDescent="0.15">
      <c r="A8" s="31" t="s">
        <v>310</v>
      </c>
      <c r="B8" s="30"/>
      <c r="C8" s="30"/>
      <c r="D8" s="30"/>
      <c r="E8" s="30"/>
      <c r="F8" s="30"/>
      <c r="G8" s="30"/>
      <c r="H8" s="30"/>
      <c r="I8" s="30"/>
      <c r="J8" s="30"/>
      <c r="K8" s="30"/>
      <c r="L8" s="30"/>
      <c r="M8" s="30"/>
      <c r="N8" s="30"/>
      <c r="O8" s="30"/>
      <c r="P8" s="30"/>
      <c r="Q8" s="30"/>
      <c r="R8" s="30"/>
      <c r="S8" s="30"/>
      <c r="T8" s="30"/>
      <c r="U8" s="48"/>
      <c r="V8" s="48"/>
      <c r="W8" s="48"/>
      <c r="X8" s="48"/>
      <c r="Y8" s="48"/>
      <c r="Z8" s="48"/>
      <c r="AA8" s="48"/>
      <c r="AB8" s="48"/>
      <c r="AC8" s="48"/>
      <c r="AD8" s="48"/>
      <c r="AE8" s="48"/>
      <c r="AF8" s="48"/>
      <c r="AG8" s="48"/>
      <c r="AH8" s="48"/>
      <c r="AI8" s="48"/>
      <c r="AJ8" s="48"/>
      <c r="AK8" s="48"/>
      <c r="AL8" s="48"/>
      <c r="AM8" s="48"/>
      <c r="AN8" s="48"/>
      <c r="AO8" s="48"/>
      <c r="AP8" s="48"/>
      <c r="AQ8" s="48"/>
    </row>
    <row r="9" spans="1:43" x14ac:dyDescent="0.15">
      <c r="A9" s="30"/>
      <c r="B9" s="31" t="s">
        <v>265</v>
      </c>
      <c r="C9" s="30"/>
      <c r="D9" s="30"/>
      <c r="E9" s="30"/>
      <c r="F9" s="30"/>
      <c r="G9" s="30"/>
      <c r="H9" s="30"/>
      <c r="I9" s="30"/>
      <c r="J9" s="30"/>
      <c r="K9" s="30"/>
      <c r="L9" s="30"/>
      <c r="M9" s="30"/>
      <c r="N9" s="30"/>
      <c r="O9" s="30"/>
      <c r="P9" s="30"/>
      <c r="Q9" s="30"/>
      <c r="R9" s="30"/>
      <c r="S9" s="30"/>
      <c r="T9" s="30"/>
      <c r="U9" s="48"/>
      <c r="V9" s="48"/>
      <c r="W9" s="48"/>
      <c r="X9" s="48"/>
      <c r="Y9" s="48"/>
      <c r="Z9" s="48"/>
      <c r="AA9" s="48"/>
      <c r="AB9" s="48"/>
      <c r="AC9" s="48"/>
      <c r="AD9" s="48"/>
      <c r="AE9" s="48"/>
      <c r="AF9" s="48"/>
      <c r="AG9" s="48"/>
      <c r="AH9" s="48"/>
      <c r="AI9" s="48"/>
      <c r="AJ9" s="48"/>
      <c r="AK9" s="48"/>
      <c r="AL9" s="48"/>
      <c r="AM9" s="48"/>
      <c r="AN9" s="48"/>
      <c r="AO9" s="48"/>
      <c r="AP9" s="48"/>
      <c r="AQ9" s="48"/>
    </row>
    <row r="10" spans="1:43" x14ac:dyDescent="0.15">
      <c r="A10" s="30"/>
      <c r="B10" s="31" t="s">
        <v>267</v>
      </c>
      <c r="C10" s="30"/>
      <c r="D10" s="30"/>
      <c r="E10" s="30"/>
      <c r="F10" s="30"/>
      <c r="G10" s="30"/>
      <c r="H10" s="30"/>
      <c r="I10" s="30"/>
      <c r="J10" s="30"/>
      <c r="K10" s="30"/>
      <c r="L10" s="30"/>
      <c r="M10" s="30"/>
      <c r="N10" s="30"/>
      <c r="O10" s="30"/>
      <c r="P10" s="30"/>
      <c r="Q10" s="30"/>
      <c r="R10" s="30"/>
      <c r="S10" s="30"/>
      <c r="T10" s="30"/>
      <c r="U10" s="48"/>
      <c r="V10" s="48"/>
      <c r="W10" s="48"/>
      <c r="X10" s="48"/>
      <c r="Y10" s="48"/>
      <c r="Z10" s="48"/>
      <c r="AA10" s="48"/>
      <c r="AB10" s="48"/>
      <c r="AC10" s="48"/>
      <c r="AD10" s="48"/>
      <c r="AE10" s="48"/>
      <c r="AF10" s="48"/>
      <c r="AG10" s="48"/>
      <c r="AH10" s="48"/>
      <c r="AI10" s="48"/>
      <c r="AJ10" s="48"/>
      <c r="AK10" s="48"/>
      <c r="AL10" s="48"/>
      <c r="AM10" s="48"/>
      <c r="AN10" s="48"/>
      <c r="AO10" s="48"/>
      <c r="AP10" s="48"/>
      <c r="AQ10" s="48"/>
    </row>
    <row r="11" spans="1:43" ht="15" x14ac:dyDescent="0.15">
      <c r="A11" s="30"/>
      <c r="B11" s="30"/>
      <c r="C11" s="31" t="s">
        <v>277</v>
      </c>
      <c r="D11" s="30"/>
      <c r="E11" s="30"/>
      <c r="F11" s="30"/>
      <c r="G11" s="30"/>
      <c r="H11" s="30"/>
      <c r="I11" s="30"/>
      <c r="J11" s="30"/>
      <c r="K11" s="30"/>
      <c r="L11" s="30"/>
      <c r="M11" s="30"/>
      <c r="N11" s="30"/>
      <c r="O11" s="30"/>
      <c r="P11" s="30"/>
      <c r="Q11" s="30"/>
      <c r="R11" s="30"/>
      <c r="S11" s="30"/>
      <c r="T11" s="30"/>
      <c r="U11" s="48"/>
      <c r="V11" s="48"/>
      <c r="W11" s="48"/>
      <c r="X11" s="48"/>
      <c r="Y11" s="48"/>
      <c r="Z11" s="48"/>
      <c r="AA11" s="48"/>
      <c r="AB11" s="48"/>
      <c r="AC11" s="48"/>
      <c r="AD11" s="48"/>
      <c r="AE11" s="48"/>
      <c r="AF11" s="48"/>
      <c r="AG11" s="48"/>
      <c r="AH11" s="48"/>
      <c r="AI11" s="48"/>
      <c r="AJ11" s="48"/>
      <c r="AK11" s="48"/>
      <c r="AL11" s="48"/>
      <c r="AM11" s="48"/>
      <c r="AN11" s="48"/>
      <c r="AO11" s="48"/>
      <c r="AP11" s="48"/>
      <c r="AQ11" s="48"/>
    </row>
    <row r="12" spans="1:43" ht="15" x14ac:dyDescent="0.15">
      <c r="A12" s="30"/>
      <c r="B12" s="30"/>
      <c r="C12" s="31" t="s">
        <v>336</v>
      </c>
      <c r="D12" s="30"/>
      <c r="E12" s="30"/>
      <c r="F12" s="30"/>
      <c r="G12" s="30"/>
      <c r="H12" s="30"/>
      <c r="I12" s="30"/>
      <c r="J12" s="30"/>
      <c r="K12" s="30"/>
      <c r="L12" s="30"/>
      <c r="M12" s="30"/>
      <c r="N12" s="30"/>
      <c r="O12" s="30"/>
      <c r="P12" s="30"/>
      <c r="Q12" s="30"/>
      <c r="R12" s="30"/>
      <c r="S12" s="30"/>
      <c r="T12" s="30"/>
      <c r="U12" s="48"/>
      <c r="V12" s="48"/>
      <c r="W12" s="48"/>
      <c r="X12" s="48"/>
      <c r="Y12" s="48"/>
      <c r="Z12" s="48"/>
      <c r="AA12" s="48"/>
      <c r="AB12" s="48"/>
      <c r="AC12" s="48"/>
      <c r="AD12" s="48"/>
      <c r="AE12" s="48"/>
      <c r="AF12" s="48"/>
      <c r="AG12" s="48"/>
      <c r="AH12" s="48"/>
      <c r="AI12" s="48"/>
      <c r="AJ12" s="48"/>
      <c r="AK12" s="48"/>
      <c r="AL12" s="48"/>
      <c r="AM12" s="48"/>
      <c r="AN12" s="48"/>
      <c r="AO12" s="48"/>
      <c r="AP12" s="48"/>
      <c r="AQ12" s="48"/>
    </row>
    <row r="13" spans="1:43" x14ac:dyDescent="0.15">
      <c r="A13" s="30"/>
      <c r="B13" s="30"/>
      <c r="C13" s="30" t="s">
        <v>276</v>
      </c>
      <c r="D13" s="30"/>
      <c r="E13" s="30"/>
      <c r="F13" s="30"/>
      <c r="G13" s="30"/>
      <c r="H13" s="30"/>
      <c r="I13" s="30"/>
      <c r="J13" s="30"/>
      <c r="K13" s="30"/>
      <c r="L13" s="30"/>
      <c r="M13" s="30"/>
      <c r="N13" s="30"/>
      <c r="O13" s="30"/>
      <c r="P13" s="30"/>
      <c r="Q13" s="30"/>
      <c r="R13" s="30"/>
      <c r="S13" s="30"/>
      <c r="T13" s="30"/>
      <c r="U13" s="48"/>
      <c r="V13" s="48"/>
      <c r="W13" s="48"/>
      <c r="X13" s="48"/>
      <c r="Y13" s="48"/>
      <c r="Z13" s="48"/>
      <c r="AA13" s="48"/>
      <c r="AB13" s="48"/>
      <c r="AC13" s="48"/>
      <c r="AD13" s="48"/>
      <c r="AE13" s="48"/>
      <c r="AF13" s="48"/>
      <c r="AG13" s="48"/>
      <c r="AH13" s="48"/>
      <c r="AI13" s="48"/>
      <c r="AJ13" s="48"/>
      <c r="AK13" s="48"/>
      <c r="AL13" s="48"/>
      <c r="AM13" s="48"/>
      <c r="AN13" s="48"/>
      <c r="AO13" s="48"/>
      <c r="AP13" s="48"/>
      <c r="AQ13" s="48"/>
    </row>
    <row r="14" spans="1:43" x14ac:dyDescent="0.15">
      <c r="A14" s="30"/>
      <c r="B14" s="30"/>
      <c r="C14" s="31" t="s">
        <v>266</v>
      </c>
      <c r="D14" s="30"/>
      <c r="E14" s="30"/>
      <c r="F14" s="30"/>
      <c r="G14" s="30"/>
      <c r="H14" s="30"/>
      <c r="I14" s="30"/>
      <c r="J14" s="30"/>
      <c r="K14" s="30"/>
      <c r="L14" s="30"/>
      <c r="M14" s="30"/>
      <c r="N14" s="30"/>
      <c r="O14" s="30"/>
      <c r="P14" s="30"/>
      <c r="Q14" s="30"/>
      <c r="R14" s="30"/>
      <c r="S14" s="30"/>
      <c r="T14" s="30"/>
      <c r="U14" s="48"/>
      <c r="V14" s="48"/>
      <c r="W14" s="48"/>
      <c r="X14" s="48"/>
      <c r="Y14" s="48"/>
      <c r="Z14" s="48"/>
      <c r="AA14" s="48"/>
      <c r="AB14" s="48"/>
      <c r="AC14" s="48"/>
      <c r="AD14" s="48"/>
      <c r="AE14" s="48"/>
      <c r="AF14" s="48"/>
      <c r="AG14" s="48"/>
      <c r="AH14" s="48"/>
      <c r="AI14" s="48"/>
      <c r="AJ14" s="48"/>
      <c r="AK14" s="48"/>
      <c r="AL14" s="48"/>
      <c r="AM14" s="48"/>
      <c r="AN14" s="48"/>
      <c r="AO14" s="48"/>
      <c r="AP14" s="48"/>
      <c r="AQ14" s="48"/>
    </row>
    <row r="15" spans="1:43" x14ac:dyDescent="0.15">
      <c r="A15" s="30"/>
      <c r="B15" s="30"/>
      <c r="C15" s="31" t="s">
        <v>274</v>
      </c>
      <c r="D15" s="30"/>
      <c r="E15" s="30"/>
      <c r="F15" s="30"/>
      <c r="G15" s="30"/>
      <c r="H15" s="30"/>
      <c r="I15" s="30"/>
      <c r="J15" s="30"/>
      <c r="K15" s="30"/>
      <c r="L15" s="30"/>
      <c r="M15" s="30"/>
      <c r="N15" s="30"/>
      <c r="O15" s="30"/>
      <c r="P15" s="30"/>
      <c r="Q15" s="30"/>
      <c r="R15" s="30"/>
      <c r="S15" s="30"/>
      <c r="T15" s="30"/>
      <c r="U15" s="48"/>
      <c r="V15" s="48"/>
      <c r="W15" s="48"/>
      <c r="X15" s="48"/>
      <c r="Y15" s="48"/>
      <c r="Z15" s="48"/>
      <c r="AA15" s="48"/>
      <c r="AB15" s="48"/>
      <c r="AC15" s="48"/>
      <c r="AD15" s="48"/>
      <c r="AE15" s="48"/>
      <c r="AF15" s="48"/>
      <c r="AG15" s="48"/>
      <c r="AH15" s="48"/>
      <c r="AI15" s="48"/>
      <c r="AJ15" s="48"/>
      <c r="AK15" s="48"/>
      <c r="AL15" s="48"/>
      <c r="AM15" s="48"/>
      <c r="AN15" s="48"/>
      <c r="AO15" s="48"/>
      <c r="AP15" s="48"/>
      <c r="AQ15" s="48"/>
    </row>
    <row r="16" spans="1:43" x14ac:dyDescent="0.15">
      <c r="A16" s="30"/>
      <c r="B16" s="30"/>
      <c r="C16" s="30" t="s">
        <v>275</v>
      </c>
      <c r="D16" s="30"/>
      <c r="E16" s="30"/>
      <c r="F16" s="30"/>
      <c r="G16" s="30"/>
      <c r="H16" s="30"/>
      <c r="I16" s="30"/>
      <c r="J16" s="30"/>
      <c r="K16" s="30"/>
      <c r="L16" s="30"/>
      <c r="M16" s="30"/>
      <c r="N16" s="30"/>
      <c r="O16" s="30"/>
      <c r="P16" s="30"/>
      <c r="Q16" s="30"/>
      <c r="R16" s="30"/>
      <c r="S16" s="30"/>
      <c r="T16" s="30"/>
      <c r="U16" s="48"/>
      <c r="V16" s="48"/>
      <c r="W16" s="48"/>
      <c r="X16" s="48"/>
      <c r="Y16" s="48"/>
      <c r="Z16" s="48"/>
      <c r="AA16" s="48"/>
      <c r="AB16" s="48"/>
      <c r="AC16" s="48"/>
      <c r="AD16" s="48"/>
      <c r="AE16" s="48"/>
      <c r="AF16" s="48"/>
      <c r="AG16" s="48"/>
      <c r="AH16" s="48"/>
      <c r="AI16" s="48"/>
      <c r="AJ16" s="48"/>
      <c r="AK16" s="48"/>
      <c r="AL16" s="48"/>
      <c r="AM16" s="48"/>
      <c r="AN16" s="48"/>
      <c r="AO16" s="48"/>
      <c r="AP16" s="48"/>
      <c r="AQ16" s="48"/>
    </row>
    <row r="17" spans="1:43" x14ac:dyDescent="0.15">
      <c r="A17" s="30"/>
      <c r="B17" s="30"/>
      <c r="C17" s="31" t="s">
        <v>268</v>
      </c>
      <c r="D17" s="30"/>
      <c r="E17" s="30"/>
      <c r="F17" s="30"/>
      <c r="G17" s="30"/>
      <c r="H17" s="30"/>
      <c r="I17" s="30"/>
      <c r="J17" s="30"/>
      <c r="K17" s="30"/>
      <c r="L17" s="30"/>
      <c r="M17" s="30"/>
      <c r="N17" s="30"/>
      <c r="O17" s="30"/>
      <c r="P17" s="30"/>
      <c r="Q17" s="30"/>
      <c r="R17" s="30"/>
      <c r="S17" s="30"/>
      <c r="T17" s="30"/>
      <c r="U17" s="48"/>
      <c r="V17" s="48"/>
      <c r="W17" s="48"/>
      <c r="X17" s="48"/>
      <c r="Y17" s="48"/>
      <c r="Z17" s="48"/>
      <c r="AA17" s="48"/>
      <c r="AB17" s="48"/>
      <c r="AC17" s="48"/>
      <c r="AD17" s="48"/>
      <c r="AE17" s="48"/>
      <c r="AF17" s="48"/>
      <c r="AG17" s="48"/>
      <c r="AH17" s="48"/>
      <c r="AI17" s="48"/>
      <c r="AJ17" s="48"/>
      <c r="AK17" s="48"/>
      <c r="AL17" s="48"/>
      <c r="AM17" s="48"/>
      <c r="AN17" s="48"/>
      <c r="AO17" s="48"/>
      <c r="AP17" s="48"/>
      <c r="AQ17" s="48"/>
    </row>
    <row r="18" spans="1:43" x14ac:dyDescent="0.15">
      <c r="A18" s="30"/>
      <c r="B18" s="30"/>
      <c r="C18" s="31" t="s">
        <v>270</v>
      </c>
      <c r="D18" s="30"/>
      <c r="E18" s="30"/>
      <c r="F18" s="30"/>
      <c r="G18" s="30"/>
      <c r="H18" s="30"/>
      <c r="I18" s="30"/>
      <c r="J18" s="30"/>
      <c r="K18" s="30"/>
      <c r="L18" s="30"/>
      <c r="M18" s="30"/>
      <c r="N18" s="30"/>
      <c r="O18" s="30"/>
      <c r="P18" s="30"/>
      <c r="Q18" s="30"/>
      <c r="R18" s="30"/>
      <c r="S18" s="30"/>
      <c r="T18" s="30"/>
      <c r="U18" s="48"/>
      <c r="V18" s="48"/>
      <c r="W18" s="48"/>
      <c r="X18" s="48"/>
      <c r="Y18" s="48"/>
      <c r="Z18" s="48"/>
      <c r="AA18" s="48"/>
      <c r="AB18" s="48"/>
      <c r="AC18" s="48"/>
      <c r="AD18" s="48"/>
      <c r="AE18" s="48"/>
      <c r="AF18" s="48"/>
      <c r="AG18" s="48"/>
      <c r="AH18" s="48"/>
      <c r="AI18" s="48"/>
      <c r="AJ18" s="48"/>
      <c r="AK18" s="48"/>
      <c r="AL18" s="48"/>
      <c r="AM18" s="48"/>
      <c r="AN18" s="48"/>
      <c r="AO18" s="48"/>
      <c r="AP18" s="48"/>
      <c r="AQ18" s="48"/>
    </row>
    <row r="19" spans="1:43" x14ac:dyDescent="0.15">
      <c r="A19" s="30"/>
      <c r="B19" s="30"/>
      <c r="C19" s="30"/>
      <c r="D19" s="30"/>
      <c r="E19" s="30"/>
      <c r="F19" s="30"/>
      <c r="G19" s="30"/>
      <c r="H19" s="30"/>
      <c r="I19" s="30"/>
      <c r="J19" s="30"/>
      <c r="K19" s="30"/>
      <c r="L19" s="30"/>
      <c r="M19" s="30"/>
      <c r="N19" s="30"/>
      <c r="O19" s="30"/>
      <c r="P19" s="30"/>
      <c r="Q19" s="30"/>
      <c r="R19" s="30"/>
      <c r="S19" s="30"/>
      <c r="T19" s="30"/>
      <c r="U19" s="48"/>
      <c r="V19" s="48"/>
      <c r="W19" s="48"/>
      <c r="X19" s="48"/>
      <c r="Y19" s="48"/>
      <c r="Z19" s="48"/>
      <c r="AA19" s="48"/>
      <c r="AB19" s="48"/>
      <c r="AC19" s="48"/>
      <c r="AD19" s="48"/>
      <c r="AE19" s="48"/>
      <c r="AF19" s="48"/>
      <c r="AG19" s="48"/>
      <c r="AH19" s="48"/>
      <c r="AI19" s="48"/>
      <c r="AJ19" s="48"/>
      <c r="AK19" s="48"/>
      <c r="AL19" s="48"/>
      <c r="AM19" s="48"/>
      <c r="AN19" s="48"/>
      <c r="AO19" s="48"/>
      <c r="AP19" s="48"/>
      <c r="AQ19" s="48"/>
    </row>
    <row r="20" spans="1:43" x14ac:dyDescent="0.15">
      <c r="A20" s="45" t="s">
        <v>345</v>
      </c>
      <c r="B20" s="30"/>
      <c r="C20" s="30"/>
      <c r="D20" s="30"/>
      <c r="E20" s="30"/>
      <c r="F20" s="30"/>
      <c r="G20" s="30"/>
      <c r="H20" s="30"/>
      <c r="I20" s="30"/>
      <c r="J20" s="30"/>
      <c r="K20" s="30"/>
      <c r="L20" s="30"/>
      <c r="M20" s="30"/>
      <c r="N20" s="30"/>
      <c r="O20" s="30"/>
      <c r="P20" s="30"/>
      <c r="Q20" s="30"/>
      <c r="R20" s="30"/>
      <c r="S20" s="30"/>
      <c r="T20" s="30"/>
      <c r="U20" s="48"/>
      <c r="V20" s="48"/>
      <c r="W20" s="48"/>
      <c r="X20" s="48"/>
      <c r="Y20" s="48"/>
      <c r="Z20" s="48"/>
      <c r="AA20" s="48"/>
      <c r="AB20" s="48"/>
      <c r="AC20" s="48"/>
      <c r="AD20" s="48"/>
      <c r="AE20" s="48"/>
      <c r="AF20" s="48"/>
      <c r="AG20" s="48"/>
      <c r="AH20" s="48"/>
      <c r="AI20" s="48"/>
      <c r="AJ20" s="48"/>
      <c r="AK20" s="48"/>
      <c r="AL20" s="48"/>
      <c r="AM20" s="48"/>
      <c r="AN20" s="48"/>
      <c r="AO20" s="48"/>
      <c r="AP20" s="48"/>
      <c r="AQ20" s="48"/>
    </row>
    <row r="21" spans="1:43" x14ac:dyDescent="0.15">
      <c r="A21" s="31" t="s">
        <v>343</v>
      </c>
      <c r="B21" s="30"/>
      <c r="C21" s="30"/>
      <c r="D21" s="30"/>
      <c r="E21" s="30"/>
      <c r="F21" s="30"/>
      <c r="G21" s="30"/>
      <c r="H21" s="30"/>
      <c r="I21" s="30"/>
      <c r="J21" s="30"/>
      <c r="K21" s="30"/>
      <c r="L21" s="30"/>
      <c r="M21" s="30"/>
      <c r="N21" s="30"/>
      <c r="O21" s="30"/>
      <c r="P21" s="30"/>
      <c r="Q21" s="30"/>
      <c r="R21" s="30"/>
      <c r="S21" s="30"/>
      <c r="T21" s="30"/>
      <c r="U21" s="48"/>
      <c r="V21" s="48"/>
      <c r="W21" s="48"/>
      <c r="X21" s="48"/>
      <c r="Y21" s="48"/>
      <c r="Z21" s="48"/>
      <c r="AA21" s="48"/>
      <c r="AB21" s="48"/>
      <c r="AC21" s="48"/>
      <c r="AD21" s="48"/>
      <c r="AE21" s="48"/>
      <c r="AF21" s="48"/>
      <c r="AG21" s="48"/>
      <c r="AH21" s="48"/>
      <c r="AI21" s="48"/>
      <c r="AJ21" s="48"/>
      <c r="AK21" s="48"/>
      <c r="AL21" s="48"/>
      <c r="AM21" s="48"/>
      <c r="AN21" s="48"/>
      <c r="AO21" s="48"/>
      <c r="AP21" s="48"/>
      <c r="AQ21" s="48"/>
    </row>
    <row r="22" spans="1:43" x14ac:dyDescent="0.15">
      <c r="A22" s="31" t="s">
        <v>344</v>
      </c>
      <c r="B22" s="30"/>
      <c r="C22" s="30"/>
      <c r="D22" s="30"/>
      <c r="E22" s="30"/>
      <c r="F22" s="30"/>
      <c r="G22" s="30"/>
      <c r="H22" s="30"/>
      <c r="I22" s="30"/>
      <c r="J22" s="30"/>
      <c r="K22" s="30"/>
      <c r="L22" s="30"/>
      <c r="M22" s="30"/>
      <c r="N22" s="30"/>
      <c r="O22" s="30"/>
      <c r="P22" s="30"/>
      <c r="Q22" s="30"/>
      <c r="R22" s="30"/>
      <c r="S22" s="30"/>
      <c r="T22" s="30"/>
      <c r="U22" s="48"/>
      <c r="V22" s="48"/>
      <c r="W22" s="48"/>
      <c r="X22" s="48"/>
      <c r="Y22" s="48"/>
      <c r="Z22" s="48"/>
      <c r="AA22" s="48"/>
      <c r="AB22" s="48"/>
      <c r="AC22" s="48"/>
      <c r="AD22" s="48"/>
      <c r="AE22" s="48"/>
      <c r="AF22" s="48"/>
      <c r="AG22" s="48"/>
      <c r="AH22" s="48"/>
      <c r="AI22" s="48"/>
      <c r="AJ22" s="48"/>
      <c r="AK22" s="48"/>
      <c r="AL22" s="48"/>
      <c r="AM22" s="48"/>
      <c r="AN22" s="48"/>
      <c r="AO22" s="48"/>
      <c r="AP22" s="48"/>
      <c r="AQ22" s="48"/>
    </row>
    <row r="23" spans="1:43" x14ac:dyDescent="0.15">
      <c r="A23" s="45"/>
      <c r="B23" s="30"/>
      <c r="C23" s="30"/>
      <c r="D23" s="30"/>
      <c r="E23" s="30"/>
      <c r="F23" s="30"/>
      <c r="G23" s="30"/>
      <c r="H23" s="30"/>
      <c r="I23" s="30"/>
      <c r="J23" s="30"/>
      <c r="K23" s="30"/>
      <c r="L23" s="30"/>
      <c r="M23" s="30"/>
      <c r="N23" s="30"/>
      <c r="O23" s="30"/>
      <c r="P23" s="30"/>
      <c r="Q23" s="30"/>
      <c r="R23" s="30"/>
      <c r="S23" s="30"/>
      <c r="T23" s="30"/>
      <c r="U23" s="48"/>
      <c r="V23" s="48"/>
      <c r="W23" s="48"/>
      <c r="X23" s="48"/>
      <c r="Y23" s="48"/>
      <c r="Z23" s="48"/>
      <c r="AA23" s="48"/>
      <c r="AB23" s="48"/>
      <c r="AC23" s="48"/>
      <c r="AD23" s="48"/>
      <c r="AE23" s="48"/>
      <c r="AF23" s="48"/>
      <c r="AG23" s="48"/>
      <c r="AH23" s="48"/>
      <c r="AI23" s="48"/>
      <c r="AJ23" s="48"/>
      <c r="AK23" s="48"/>
      <c r="AL23" s="48"/>
      <c r="AM23" s="48"/>
      <c r="AN23" s="48"/>
      <c r="AO23" s="48"/>
      <c r="AP23" s="48"/>
      <c r="AQ23" s="48"/>
    </row>
    <row r="24" spans="1:43" x14ac:dyDescent="0.15">
      <c r="A24" s="31" t="s">
        <v>346</v>
      </c>
      <c r="B24" s="30"/>
      <c r="C24" s="30"/>
      <c r="D24" s="30"/>
      <c r="E24" s="30"/>
      <c r="F24" s="30"/>
      <c r="G24" s="30"/>
      <c r="H24" s="30"/>
      <c r="I24" s="30"/>
      <c r="J24" s="30"/>
      <c r="K24" s="30"/>
      <c r="L24" s="30"/>
      <c r="M24" s="30"/>
      <c r="N24" s="30"/>
      <c r="O24" s="30"/>
      <c r="P24" s="30"/>
      <c r="Q24" s="30"/>
      <c r="R24" s="30"/>
      <c r="S24" s="30"/>
      <c r="T24" s="30"/>
      <c r="U24" s="48"/>
      <c r="V24" s="48"/>
      <c r="W24" s="48"/>
      <c r="X24" s="48"/>
      <c r="Y24" s="48"/>
      <c r="Z24" s="48"/>
      <c r="AA24" s="48"/>
      <c r="AB24" s="48"/>
      <c r="AC24" s="48"/>
      <c r="AD24" s="48"/>
      <c r="AE24" s="48"/>
      <c r="AF24" s="48"/>
      <c r="AG24" s="48"/>
      <c r="AH24" s="48"/>
      <c r="AI24" s="48"/>
      <c r="AJ24" s="48"/>
      <c r="AK24" s="48"/>
      <c r="AL24" s="48"/>
      <c r="AM24" s="48"/>
      <c r="AN24" s="48"/>
      <c r="AO24" s="48"/>
      <c r="AP24" s="48"/>
      <c r="AQ24" s="48"/>
    </row>
    <row r="25" spans="1:43" x14ac:dyDescent="0.15">
      <c r="A25" s="30"/>
      <c r="B25" s="30"/>
      <c r="C25" s="30"/>
      <c r="D25" s="30"/>
      <c r="E25" s="30"/>
      <c r="F25" s="30"/>
      <c r="G25" s="30"/>
      <c r="H25" s="30"/>
      <c r="I25" s="30"/>
      <c r="J25" s="30"/>
      <c r="K25" s="30"/>
      <c r="L25" s="30"/>
      <c r="M25" s="30"/>
      <c r="N25" s="30"/>
      <c r="O25" s="30"/>
      <c r="P25" s="30"/>
      <c r="Q25" s="30"/>
      <c r="R25" s="30"/>
      <c r="S25" s="30"/>
      <c r="T25" s="30"/>
      <c r="U25" s="48"/>
      <c r="V25" s="48"/>
      <c r="W25" s="48"/>
      <c r="X25" s="48"/>
      <c r="Y25" s="48"/>
      <c r="Z25" s="48"/>
      <c r="AA25" s="48"/>
      <c r="AB25" s="48"/>
      <c r="AC25" s="48"/>
      <c r="AD25" s="48"/>
      <c r="AE25" s="48"/>
      <c r="AF25" s="48"/>
      <c r="AG25" s="48"/>
      <c r="AH25" s="48"/>
      <c r="AI25" s="48"/>
      <c r="AJ25" s="48"/>
      <c r="AK25" s="48"/>
      <c r="AL25" s="48"/>
      <c r="AM25" s="48"/>
      <c r="AN25" s="48"/>
      <c r="AO25" s="48"/>
      <c r="AP25" s="48"/>
      <c r="AQ25" s="48"/>
    </row>
    <row r="26" spans="1:43" x14ac:dyDescent="0.15">
      <c r="A26" s="1" t="s">
        <v>38</v>
      </c>
      <c r="B26" s="30"/>
      <c r="C26" s="30"/>
      <c r="D26" s="30"/>
      <c r="E26" s="30"/>
      <c r="F26" s="30"/>
      <c r="G26" s="30"/>
      <c r="H26" s="30"/>
      <c r="I26" s="30"/>
      <c r="J26" s="30"/>
      <c r="K26" s="30"/>
      <c r="L26" s="30"/>
      <c r="M26" s="30"/>
      <c r="N26" s="30"/>
      <c r="O26" s="30"/>
      <c r="P26" s="30"/>
      <c r="Q26" s="30"/>
      <c r="R26" s="30"/>
      <c r="S26" s="30"/>
      <c r="T26" s="30"/>
      <c r="U26" s="48"/>
      <c r="V26" s="48"/>
      <c r="W26" s="48"/>
      <c r="X26" s="48"/>
      <c r="Y26" s="48"/>
      <c r="Z26" s="48"/>
      <c r="AA26" s="48"/>
      <c r="AB26" s="48"/>
      <c r="AC26" s="48"/>
      <c r="AD26" s="48"/>
      <c r="AE26" s="48"/>
      <c r="AF26" s="48"/>
      <c r="AG26" s="48"/>
      <c r="AH26" s="48"/>
      <c r="AI26" s="48"/>
      <c r="AJ26" s="48"/>
      <c r="AK26" s="48"/>
      <c r="AL26" s="48"/>
      <c r="AM26" s="48"/>
      <c r="AN26" s="48"/>
      <c r="AO26" s="48"/>
      <c r="AP26" s="48"/>
      <c r="AQ26" s="48"/>
    </row>
    <row r="27" spans="1:43" x14ac:dyDescent="0.15">
      <c r="A27" s="9" t="s">
        <v>37</v>
      </c>
      <c r="B27" s="30"/>
      <c r="C27" s="30"/>
      <c r="D27" s="30"/>
      <c r="E27" s="30"/>
      <c r="F27" s="30"/>
      <c r="G27" s="30"/>
      <c r="H27" s="30"/>
      <c r="I27" s="30"/>
      <c r="J27" s="30"/>
      <c r="K27" s="30"/>
      <c r="L27" s="30"/>
      <c r="M27" s="30"/>
      <c r="N27" s="30"/>
      <c r="O27" s="30"/>
      <c r="P27" s="30"/>
      <c r="Q27" s="30"/>
      <c r="R27" s="30"/>
      <c r="S27" s="30"/>
      <c r="T27" s="30"/>
      <c r="U27" s="48"/>
      <c r="V27" s="48"/>
      <c r="W27" s="48"/>
      <c r="X27" s="48"/>
      <c r="Y27" s="48"/>
      <c r="Z27" s="48"/>
      <c r="AA27" s="48"/>
      <c r="AB27" s="48"/>
      <c r="AC27" s="48"/>
      <c r="AD27" s="48"/>
      <c r="AE27" s="48"/>
      <c r="AF27" s="48"/>
      <c r="AG27" s="48"/>
      <c r="AH27" s="48"/>
      <c r="AI27" s="48"/>
      <c r="AJ27" s="48"/>
      <c r="AK27" s="48"/>
      <c r="AL27" s="48"/>
      <c r="AM27" s="48"/>
      <c r="AN27" s="48"/>
      <c r="AO27" s="48"/>
      <c r="AP27" s="48"/>
      <c r="AQ27" s="48"/>
    </row>
    <row r="28" spans="1:43" x14ac:dyDescent="0.15">
      <c r="A28" s="30"/>
      <c r="B28" s="30"/>
      <c r="C28" s="30"/>
      <c r="D28" s="30"/>
      <c r="E28" s="30"/>
      <c r="F28" s="30"/>
      <c r="G28" s="30"/>
      <c r="H28" s="30"/>
      <c r="I28" s="30"/>
      <c r="J28" s="30"/>
      <c r="K28" s="30"/>
      <c r="L28" s="30"/>
      <c r="M28" s="30"/>
      <c r="N28" s="30"/>
      <c r="O28" s="30"/>
      <c r="P28" s="30"/>
      <c r="Q28" s="30"/>
      <c r="R28" s="30"/>
      <c r="S28" s="30"/>
      <c r="T28" s="30"/>
      <c r="U28" s="48"/>
      <c r="V28" s="48"/>
      <c r="W28" s="48"/>
      <c r="X28" s="48"/>
      <c r="Y28" s="48"/>
      <c r="Z28" s="48"/>
      <c r="AA28" s="48"/>
      <c r="AB28" s="48"/>
      <c r="AC28" s="48"/>
      <c r="AD28" s="48"/>
      <c r="AE28" s="48"/>
      <c r="AF28" s="48"/>
      <c r="AG28" s="48"/>
      <c r="AH28" s="48"/>
      <c r="AI28" s="48"/>
      <c r="AJ28" s="48"/>
      <c r="AK28" s="48"/>
      <c r="AL28" s="48"/>
      <c r="AM28" s="48"/>
      <c r="AN28" s="48"/>
      <c r="AO28" s="48"/>
      <c r="AP28" s="48"/>
      <c r="AQ28" s="48"/>
    </row>
    <row r="29" spans="1:43" x14ac:dyDescent="0.15">
      <c r="A29" s="30"/>
      <c r="B29" s="30"/>
      <c r="C29" s="30"/>
      <c r="D29" s="30"/>
      <c r="E29" s="30"/>
      <c r="F29" s="30"/>
      <c r="G29" s="30"/>
      <c r="H29" s="30"/>
      <c r="I29" s="30"/>
      <c r="J29" s="30"/>
      <c r="K29" s="30"/>
      <c r="L29" s="30"/>
      <c r="M29" s="30"/>
      <c r="N29" s="30"/>
      <c r="O29" s="30"/>
      <c r="P29" s="30"/>
      <c r="Q29" s="30"/>
      <c r="R29" s="30"/>
      <c r="S29" s="30"/>
      <c r="T29" s="30"/>
      <c r="U29" s="48"/>
      <c r="V29" s="48"/>
      <c r="W29" s="48"/>
      <c r="X29" s="48"/>
      <c r="Y29" s="48"/>
      <c r="Z29" s="48"/>
      <c r="AA29" s="48"/>
      <c r="AB29" s="48"/>
      <c r="AC29" s="48"/>
      <c r="AD29" s="48"/>
      <c r="AE29" s="48"/>
      <c r="AF29" s="48"/>
      <c r="AG29" s="48"/>
      <c r="AH29" s="48"/>
      <c r="AI29" s="48"/>
      <c r="AJ29" s="48"/>
      <c r="AK29" s="48"/>
      <c r="AL29" s="48"/>
      <c r="AM29" s="48"/>
      <c r="AN29" s="48"/>
      <c r="AO29" s="48"/>
      <c r="AP29" s="48"/>
      <c r="AQ29" s="48"/>
    </row>
    <row r="30" spans="1:43" x14ac:dyDescent="0.15">
      <c r="A30" s="30"/>
      <c r="B30" s="30"/>
      <c r="C30" s="30"/>
      <c r="D30" s="30"/>
      <c r="E30" s="30"/>
      <c r="F30" s="30"/>
      <c r="G30" s="30"/>
      <c r="H30" s="30"/>
      <c r="I30" s="30"/>
      <c r="J30" s="30"/>
      <c r="K30" s="30"/>
      <c r="L30" s="30"/>
      <c r="M30" s="30"/>
      <c r="N30" s="30"/>
      <c r="O30" s="30"/>
      <c r="P30" s="30"/>
      <c r="Q30" s="30"/>
      <c r="R30" s="30"/>
      <c r="S30" s="30"/>
      <c r="T30" s="30"/>
      <c r="U30" s="48"/>
      <c r="V30" s="48"/>
      <c r="W30" s="48"/>
      <c r="X30" s="48"/>
      <c r="Y30" s="48"/>
      <c r="Z30" s="48"/>
      <c r="AA30" s="48"/>
      <c r="AB30" s="48"/>
      <c r="AC30" s="48"/>
      <c r="AD30" s="48"/>
      <c r="AE30" s="48"/>
      <c r="AF30" s="48"/>
      <c r="AG30" s="48"/>
      <c r="AH30" s="48"/>
      <c r="AI30" s="48"/>
      <c r="AJ30" s="48"/>
      <c r="AK30" s="48"/>
      <c r="AL30" s="48"/>
      <c r="AM30" s="48"/>
      <c r="AN30" s="48"/>
      <c r="AO30" s="48"/>
      <c r="AP30" s="48"/>
      <c r="AQ30" s="48"/>
    </row>
    <row r="31" spans="1:43" x14ac:dyDescent="0.15">
      <c r="A31" s="30"/>
      <c r="B31" s="30"/>
      <c r="C31" s="30"/>
      <c r="D31" s="30"/>
      <c r="E31" s="30"/>
      <c r="F31" s="30"/>
      <c r="G31" s="30"/>
      <c r="H31" s="30"/>
      <c r="I31" s="30"/>
      <c r="J31" s="30"/>
      <c r="K31" s="30"/>
      <c r="L31" s="30"/>
      <c r="M31" s="30"/>
      <c r="N31" s="30"/>
      <c r="O31" s="30"/>
      <c r="P31" s="30"/>
      <c r="Q31" s="30"/>
      <c r="R31" s="30"/>
      <c r="S31" s="30"/>
      <c r="T31" s="30"/>
      <c r="U31" s="48"/>
      <c r="V31" s="48"/>
      <c r="W31" s="48"/>
      <c r="X31" s="48"/>
      <c r="Y31" s="48"/>
      <c r="Z31" s="48"/>
      <c r="AA31" s="48"/>
      <c r="AB31" s="48"/>
      <c r="AC31" s="48"/>
      <c r="AD31" s="48"/>
      <c r="AE31" s="48"/>
      <c r="AF31" s="48"/>
      <c r="AG31" s="48"/>
      <c r="AH31" s="48"/>
      <c r="AI31" s="48"/>
      <c r="AJ31" s="48"/>
      <c r="AK31" s="48"/>
      <c r="AL31" s="48"/>
      <c r="AM31" s="48"/>
      <c r="AN31" s="48"/>
      <c r="AO31" s="48"/>
      <c r="AP31" s="48"/>
      <c r="AQ31" s="48"/>
    </row>
    <row r="32" spans="1:43" x14ac:dyDescent="0.15">
      <c r="A32" s="30"/>
      <c r="B32" s="30"/>
      <c r="C32" s="30"/>
      <c r="D32" s="30"/>
      <c r="E32" s="30"/>
      <c r="F32" s="30"/>
      <c r="G32" s="30"/>
      <c r="H32" s="30"/>
      <c r="I32" s="30"/>
      <c r="J32" s="30"/>
      <c r="K32" s="30"/>
      <c r="L32" s="30"/>
      <c r="M32" s="30"/>
      <c r="N32" s="30"/>
      <c r="O32" s="30"/>
      <c r="P32" s="30"/>
      <c r="Q32" s="30"/>
      <c r="R32" s="30"/>
      <c r="S32" s="30"/>
      <c r="T32" s="30"/>
      <c r="U32" s="48"/>
      <c r="V32" s="48"/>
      <c r="W32" s="48"/>
      <c r="X32" s="48"/>
      <c r="Y32" s="48"/>
      <c r="Z32" s="48"/>
      <c r="AA32" s="48"/>
      <c r="AB32" s="48"/>
      <c r="AC32" s="48"/>
      <c r="AD32" s="48"/>
      <c r="AE32" s="48"/>
      <c r="AF32" s="48"/>
      <c r="AG32" s="48"/>
      <c r="AH32" s="48"/>
      <c r="AI32" s="48"/>
      <c r="AJ32" s="48"/>
      <c r="AK32" s="48"/>
      <c r="AL32" s="48"/>
      <c r="AM32" s="48"/>
      <c r="AN32" s="48"/>
      <c r="AO32" s="48"/>
      <c r="AP32" s="48"/>
      <c r="AQ32" s="48"/>
    </row>
    <row r="33" spans="1:43" x14ac:dyDescent="0.15">
      <c r="A33" s="30"/>
      <c r="B33" s="30"/>
      <c r="C33" s="30"/>
      <c r="D33" s="30"/>
      <c r="E33" s="30"/>
      <c r="F33" s="30"/>
      <c r="G33" s="30"/>
      <c r="H33" s="30"/>
      <c r="I33" s="30"/>
      <c r="J33" s="30"/>
      <c r="K33" s="30"/>
      <c r="L33" s="30"/>
      <c r="M33" s="30"/>
      <c r="N33" s="30"/>
      <c r="O33" s="30"/>
      <c r="P33" s="30"/>
      <c r="Q33" s="30"/>
      <c r="R33" s="30"/>
      <c r="S33" s="30"/>
      <c r="T33" s="30"/>
      <c r="U33" s="48"/>
      <c r="V33" s="48"/>
      <c r="W33" s="48"/>
      <c r="X33" s="48"/>
      <c r="Y33" s="48"/>
      <c r="Z33" s="48"/>
      <c r="AA33" s="48"/>
      <c r="AB33" s="48"/>
      <c r="AC33" s="48"/>
      <c r="AD33" s="48"/>
      <c r="AE33" s="48"/>
      <c r="AF33" s="48"/>
      <c r="AG33" s="48"/>
      <c r="AH33" s="48"/>
      <c r="AI33" s="48"/>
      <c r="AJ33" s="48"/>
      <c r="AK33" s="48"/>
      <c r="AL33" s="48"/>
      <c r="AM33" s="48"/>
      <c r="AN33" s="48"/>
      <c r="AO33" s="48"/>
      <c r="AP33" s="48"/>
      <c r="AQ33" s="48"/>
    </row>
    <row r="34" spans="1:43" x14ac:dyDescent="0.15">
      <c r="A34" s="30"/>
      <c r="B34" s="30"/>
      <c r="C34" s="30"/>
      <c r="D34" s="30"/>
      <c r="E34" s="30"/>
      <c r="F34" s="30"/>
      <c r="G34" s="30"/>
      <c r="H34" s="30"/>
      <c r="I34" s="30"/>
      <c r="J34" s="30"/>
      <c r="K34" s="30"/>
      <c r="L34" s="30"/>
      <c r="M34" s="30"/>
      <c r="N34" s="30"/>
      <c r="O34" s="30"/>
      <c r="P34" s="30"/>
      <c r="Q34" s="30"/>
      <c r="R34" s="30"/>
      <c r="S34" s="30"/>
      <c r="T34" s="30"/>
      <c r="U34" s="48"/>
      <c r="V34" s="48"/>
      <c r="W34" s="48"/>
      <c r="X34" s="48"/>
      <c r="Y34" s="48"/>
      <c r="Z34" s="48"/>
      <c r="AA34" s="48"/>
      <c r="AB34" s="48"/>
      <c r="AC34" s="48"/>
      <c r="AD34" s="48"/>
      <c r="AE34" s="48"/>
      <c r="AF34" s="48"/>
      <c r="AG34" s="48"/>
      <c r="AH34" s="48"/>
      <c r="AI34" s="48"/>
      <c r="AJ34" s="48"/>
      <c r="AK34" s="48"/>
      <c r="AL34" s="48"/>
      <c r="AM34" s="48"/>
      <c r="AN34" s="48"/>
      <c r="AO34" s="48"/>
      <c r="AP34" s="48"/>
      <c r="AQ34" s="48"/>
    </row>
    <row r="35" spans="1:43" x14ac:dyDescent="0.15">
      <c r="A35" s="30"/>
      <c r="B35" s="30"/>
      <c r="C35" s="30"/>
      <c r="D35" s="30"/>
      <c r="E35" s="30"/>
      <c r="F35" s="30"/>
      <c r="G35" s="30"/>
      <c r="H35" s="30"/>
      <c r="I35" s="30"/>
      <c r="J35" s="30"/>
      <c r="K35" s="30"/>
      <c r="L35" s="30"/>
      <c r="M35" s="30"/>
      <c r="N35" s="30"/>
      <c r="O35" s="30"/>
      <c r="P35" s="30"/>
      <c r="Q35" s="30"/>
      <c r="R35" s="30"/>
      <c r="S35" s="30"/>
      <c r="T35" s="30"/>
      <c r="U35" s="48"/>
      <c r="V35" s="48"/>
      <c r="W35" s="48"/>
      <c r="X35" s="48"/>
      <c r="Y35" s="48"/>
      <c r="Z35" s="48"/>
      <c r="AA35" s="48"/>
      <c r="AB35" s="48"/>
      <c r="AC35" s="48"/>
      <c r="AD35" s="48"/>
      <c r="AE35" s="48"/>
      <c r="AF35" s="48"/>
      <c r="AG35" s="48"/>
      <c r="AH35" s="48"/>
      <c r="AI35" s="48"/>
      <c r="AJ35" s="48"/>
      <c r="AK35" s="48"/>
      <c r="AL35" s="48"/>
      <c r="AM35" s="48"/>
      <c r="AN35" s="48"/>
      <c r="AO35" s="48"/>
      <c r="AP35" s="48"/>
      <c r="AQ35" s="48"/>
    </row>
    <row r="36" spans="1:43" x14ac:dyDescent="0.15">
      <c r="A36" s="30"/>
      <c r="B36" s="30"/>
      <c r="C36" s="30"/>
      <c r="D36" s="30"/>
      <c r="E36" s="30"/>
      <c r="F36" s="30"/>
      <c r="G36" s="30"/>
      <c r="H36" s="30"/>
      <c r="I36" s="30"/>
      <c r="J36" s="30"/>
      <c r="K36" s="30"/>
      <c r="L36" s="30"/>
      <c r="M36" s="30"/>
      <c r="N36" s="30"/>
      <c r="O36" s="30"/>
      <c r="P36" s="30"/>
      <c r="Q36" s="30"/>
      <c r="R36" s="30"/>
      <c r="S36" s="30"/>
      <c r="T36" s="30"/>
      <c r="U36" s="48"/>
      <c r="V36" s="48"/>
      <c r="W36" s="48"/>
      <c r="X36" s="48"/>
      <c r="Y36" s="48"/>
      <c r="Z36" s="48"/>
      <c r="AA36" s="48"/>
      <c r="AB36" s="48"/>
      <c r="AC36" s="48"/>
      <c r="AD36" s="48"/>
      <c r="AE36" s="48"/>
      <c r="AF36" s="48"/>
      <c r="AG36" s="48"/>
      <c r="AH36" s="48"/>
      <c r="AI36" s="48"/>
      <c r="AJ36" s="48"/>
      <c r="AK36" s="48"/>
      <c r="AL36" s="48"/>
      <c r="AM36" s="48"/>
      <c r="AN36" s="48"/>
      <c r="AO36" s="48"/>
      <c r="AP36" s="48"/>
      <c r="AQ36" s="48"/>
    </row>
    <row r="37" spans="1:43" x14ac:dyDescent="0.15">
      <c r="A37" s="30"/>
      <c r="B37" s="30"/>
      <c r="C37" s="30"/>
      <c r="D37" s="30"/>
      <c r="E37" s="30"/>
      <c r="F37" s="30"/>
      <c r="G37" s="30"/>
      <c r="H37" s="30"/>
      <c r="I37" s="30"/>
      <c r="J37" s="30"/>
      <c r="K37" s="30"/>
      <c r="L37" s="30"/>
      <c r="M37" s="30"/>
      <c r="N37" s="30"/>
      <c r="O37" s="30"/>
      <c r="P37" s="30"/>
      <c r="Q37" s="30"/>
      <c r="R37" s="30"/>
      <c r="S37" s="30"/>
      <c r="T37" s="30"/>
      <c r="U37" s="48"/>
      <c r="V37" s="48"/>
      <c r="W37" s="48"/>
      <c r="X37" s="48"/>
      <c r="Y37" s="48"/>
      <c r="Z37" s="48"/>
      <c r="AA37" s="48"/>
      <c r="AB37" s="48"/>
      <c r="AC37" s="48"/>
      <c r="AD37" s="48"/>
      <c r="AE37" s="48"/>
      <c r="AF37" s="48"/>
      <c r="AG37" s="48"/>
      <c r="AH37" s="48"/>
      <c r="AI37" s="48"/>
      <c r="AJ37" s="48"/>
      <c r="AK37" s="48"/>
      <c r="AL37" s="48"/>
      <c r="AM37" s="48"/>
      <c r="AN37" s="48"/>
      <c r="AO37" s="48"/>
      <c r="AP37" s="48"/>
      <c r="AQ37" s="48"/>
    </row>
    <row r="38" spans="1:43" x14ac:dyDescent="0.15">
      <c r="A38" s="30"/>
      <c r="B38" s="30"/>
      <c r="C38" s="30"/>
      <c r="D38" s="30"/>
      <c r="E38" s="30"/>
      <c r="F38" s="30"/>
      <c r="G38" s="30"/>
      <c r="H38" s="30"/>
      <c r="I38" s="30"/>
      <c r="J38" s="30"/>
      <c r="K38" s="30"/>
      <c r="L38" s="30"/>
      <c r="M38" s="30"/>
      <c r="N38" s="30"/>
      <c r="O38" s="30"/>
      <c r="P38" s="30"/>
      <c r="Q38" s="30"/>
      <c r="R38" s="30"/>
      <c r="S38" s="30"/>
      <c r="T38" s="30"/>
      <c r="U38" s="48"/>
      <c r="V38" s="48"/>
      <c r="W38" s="48"/>
      <c r="X38" s="48"/>
      <c r="Y38" s="48"/>
      <c r="Z38" s="48"/>
      <c r="AA38" s="48"/>
      <c r="AB38" s="48"/>
      <c r="AC38" s="48"/>
      <c r="AD38" s="48"/>
      <c r="AE38" s="48"/>
      <c r="AF38" s="48"/>
      <c r="AG38" s="48"/>
      <c r="AH38" s="48"/>
      <c r="AI38" s="48"/>
      <c r="AJ38" s="48"/>
      <c r="AK38" s="48"/>
      <c r="AL38" s="48"/>
      <c r="AM38" s="48"/>
      <c r="AN38" s="48"/>
      <c r="AO38" s="48"/>
      <c r="AP38" s="48"/>
      <c r="AQ38" s="48"/>
    </row>
    <row r="39" spans="1:43" x14ac:dyDescent="0.15">
      <c r="A39" s="30"/>
      <c r="B39" s="30"/>
      <c r="C39" s="30"/>
      <c r="D39" s="30"/>
      <c r="E39" s="30"/>
      <c r="F39" s="30"/>
      <c r="G39" s="30"/>
      <c r="H39" s="30"/>
      <c r="I39" s="30"/>
      <c r="J39" s="30"/>
      <c r="K39" s="30"/>
      <c r="L39" s="30"/>
      <c r="M39" s="30"/>
      <c r="N39" s="30"/>
      <c r="O39" s="30"/>
      <c r="P39" s="30"/>
      <c r="Q39" s="30"/>
      <c r="R39" s="30"/>
      <c r="S39" s="30"/>
      <c r="T39" s="30"/>
      <c r="U39" s="48"/>
      <c r="V39" s="48"/>
      <c r="W39" s="48"/>
      <c r="X39" s="48"/>
      <c r="Y39" s="48"/>
      <c r="Z39" s="48"/>
      <c r="AA39" s="48"/>
      <c r="AB39" s="48"/>
      <c r="AC39" s="48"/>
      <c r="AD39" s="48"/>
      <c r="AE39" s="48"/>
      <c r="AF39" s="48"/>
      <c r="AG39" s="48"/>
      <c r="AH39" s="48"/>
      <c r="AI39" s="48"/>
      <c r="AJ39" s="48"/>
      <c r="AK39" s="48"/>
      <c r="AL39" s="48"/>
      <c r="AM39" s="48"/>
      <c r="AN39" s="48"/>
      <c r="AO39" s="48"/>
      <c r="AP39" s="48"/>
      <c r="AQ39" s="48"/>
    </row>
    <row r="40" spans="1:43" x14ac:dyDescent="0.15">
      <c r="A40" s="30"/>
      <c r="B40" s="30"/>
      <c r="C40" s="30"/>
      <c r="D40" s="30"/>
      <c r="E40" s="30"/>
      <c r="F40" s="30"/>
      <c r="G40" s="30"/>
      <c r="H40" s="30"/>
      <c r="I40" s="30"/>
      <c r="J40" s="30"/>
      <c r="K40" s="30"/>
      <c r="L40" s="30"/>
      <c r="M40" s="30"/>
      <c r="N40" s="30"/>
      <c r="O40" s="30"/>
      <c r="P40" s="30"/>
      <c r="Q40" s="30"/>
      <c r="R40" s="30"/>
      <c r="S40" s="30"/>
      <c r="T40" s="30"/>
      <c r="U40" s="48"/>
      <c r="V40" s="48"/>
      <c r="W40" s="48"/>
      <c r="X40" s="48"/>
      <c r="Y40" s="48"/>
      <c r="Z40" s="48"/>
      <c r="AA40" s="48"/>
      <c r="AB40" s="48"/>
      <c r="AC40" s="48"/>
      <c r="AD40" s="48"/>
      <c r="AE40" s="48"/>
      <c r="AF40" s="48"/>
      <c r="AG40" s="48"/>
      <c r="AH40" s="48"/>
      <c r="AI40" s="48"/>
      <c r="AJ40" s="48"/>
      <c r="AK40" s="48"/>
      <c r="AL40" s="48"/>
      <c r="AM40" s="48"/>
      <c r="AN40" s="48"/>
      <c r="AO40" s="48"/>
      <c r="AP40" s="48"/>
      <c r="AQ40" s="48"/>
    </row>
    <row r="41" spans="1:43" x14ac:dyDescent="0.15">
      <c r="A41" s="30"/>
      <c r="B41" s="30"/>
      <c r="C41" s="30"/>
      <c r="D41" s="30"/>
      <c r="E41" s="30"/>
      <c r="F41" s="30"/>
      <c r="G41" s="30"/>
      <c r="H41" s="30"/>
      <c r="I41" s="30"/>
      <c r="J41" s="30"/>
      <c r="K41" s="30"/>
      <c r="L41" s="30"/>
      <c r="M41" s="30"/>
      <c r="N41" s="30"/>
      <c r="O41" s="30"/>
      <c r="P41" s="30"/>
      <c r="Q41" s="30"/>
      <c r="R41" s="30"/>
      <c r="S41" s="30"/>
      <c r="T41" s="30"/>
      <c r="U41" s="48"/>
      <c r="V41" s="48"/>
      <c r="W41" s="48"/>
      <c r="X41" s="48"/>
      <c r="Y41" s="48"/>
      <c r="Z41" s="48"/>
      <c r="AA41" s="48"/>
      <c r="AB41" s="48"/>
      <c r="AC41" s="48"/>
      <c r="AD41" s="48"/>
      <c r="AE41" s="48"/>
      <c r="AF41" s="48"/>
      <c r="AG41" s="48"/>
      <c r="AH41" s="48"/>
      <c r="AI41" s="48"/>
      <c r="AJ41" s="48"/>
      <c r="AK41" s="48"/>
      <c r="AL41" s="48"/>
      <c r="AM41" s="48"/>
      <c r="AN41" s="48"/>
      <c r="AO41" s="48"/>
      <c r="AP41" s="48"/>
      <c r="AQ41" s="48"/>
    </row>
    <row r="42" spans="1:43" x14ac:dyDescent="0.15">
      <c r="A42" s="30"/>
      <c r="B42" s="30"/>
      <c r="C42" s="30"/>
      <c r="D42" s="30"/>
      <c r="E42" s="30"/>
      <c r="F42" s="30"/>
      <c r="G42" s="30"/>
      <c r="H42" s="30"/>
      <c r="I42" s="30"/>
      <c r="J42" s="30"/>
      <c r="K42" s="30"/>
      <c r="L42" s="30"/>
      <c r="M42" s="30"/>
      <c r="N42" s="30"/>
      <c r="O42" s="30"/>
      <c r="P42" s="30"/>
      <c r="Q42" s="30"/>
      <c r="R42" s="30"/>
      <c r="S42" s="30"/>
      <c r="T42" s="30"/>
      <c r="U42" s="48"/>
      <c r="V42" s="48"/>
      <c r="W42" s="48"/>
      <c r="X42" s="48"/>
      <c r="Y42" s="48"/>
      <c r="Z42" s="48"/>
      <c r="AA42" s="48"/>
      <c r="AB42" s="48"/>
      <c r="AC42" s="48"/>
      <c r="AD42" s="48"/>
      <c r="AE42" s="48"/>
      <c r="AF42" s="48"/>
      <c r="AG42" s="48"/>
      <c r="AH42" s="48"/>
      <c r="AI42" s="48"/>
      <c r="AJ42" s="48"/>
      <c r="AK42" s="48"/>
      <c r="AL42" s="48"/>
      <c r="AM42" s="48"/>
      <c r="AN42" s="48"/>
      <c r="AO42" s="48"/>
      <c r="AP42" s="48"/>
      <c r="AQ42" s="48"/>
    </row>
    <row r="43" spans="1:43" x14ac:dyDescent="0.15">
      <c r="A43" s="30"/>
      <c r="B43" s="30"/>
      <c r="C43" s="30"/>
      <c r="D43" s="30"/>
      <c r="E43" s="30"/>
      <c r="F43" s="30"/>
      <c r="G43" s="30"/>
      <c r="H43" s="30"/>
      <c r="I43" s="30"/>
      <c r="J43" s="30"/>
      <c r="K43" s="30"/>
      <c r="L43" s="30"/>
      <c r="M43" s="30"/>
      <c r="N43" s="30"/>
      <c r="O43" s="30"/>
      <c r="P43" s="30"/>
      <c r="Q43" s="30"/>
      <c r="R43" s="30"/>
      <c r="S43" s="30"/>
      <c r="T43" s="30"/>
      <c r="U43" s="48"/>
      <c r="V43" s="48"/>
      <c r="W43" s="48"/>
      <c r="X43" s="48"/>
      <c r="Y43" s="48"/>
      <c r="Z43" s="48"/>
      <c r="AA43" s="48"/>
      <c r="AB43" s="48"/>
      <c r="AC43" s="48"/>
      <c r="AD43" s="48"/>
      <c r="AE43" s="48"/>
      <c r="AF43" s="48"/>
      <c r="AG43" s="48"/>
      <c r="AH43" s="48"/>
      <c r="AI43" s="48"/>
      <c r="AJ43" s="48"/>
      <c r="AK43" s="48"/>
      <c r="AL43" s="48"/>
      <c r="AM43" s="48"/>
      <c r="AN43" s="48"/>
      <c r="AO43" s="48"/>
      <c r="AP43" s="48"/>
      <c r="AQ43" s="48"/>
    </row>
    <row r="44" spans="1:43" x14ac:dyDescent="0.15">
      <c r="A44" s="30"/>
      <c r="B44" s="30"/>
      <c r="C44" s="30"/>
      <c r="D44" s="30"/>
      <c r="E44" s="30"/>
      <c r="F44" s="30"/>
      <c r="G44" s="30"/>
      <c r="H44" s="30"/>
      <c r="I44" s="30"/>
      <c r="J44" s="30"/>
      <c r="K44" s="30"/>
      <c r="L44" s="30"/>
      <c r="M44" s="30"/>
      <c r="N44" s="30"/>
      <c r="O44" s="30"/>
      <c r="P44" s="30"/>
      <c r="Q44" s="30"/>
      <c r="R44" s="30"/>
      <c r="S44" s="30"/>
      <c r="T44" s="30"/>
      <c r="U44" s="48"/>
      <c r="V44" s="48"/>
      <c r="W44" s="48"/>
      <c r="X44" s="48"/>
      <c r="Y44" s="48"/>
      <c r="Z44" s="48"/>
      <c r="AA44" s="48"/>
      <c r="AB44" s="48"/>
      <c r="AC44" s="48"/>
      <c r="AD44" s="48"/>
      <c r="AE44" s="48"/>
      <c r="AF44" s="48"/>
      <c r="AG44" s="48"/>
      <c r="AH44" s="48"/>
      <c r="AI44" s="48"/>
      <c r="AJ44" s="48"/>
      <c r="AK44" s="48"/>
      <c r="AL44" s="48"/>
      <c r="AM44" s="48"/>
      <c r="AN44" s="48"/>
      <c r="AO44" s="48"/>
      <c r="AP44" s="48"/>
      <c r="AQ44" s="48"/>
    </row>
    <row r="45" spans="1:43" x14ac:dyDescent="0.15">
      <c r="A45" s="30"/>
      <c r="B45" s="30"/>
      <c r="C45" s="30"/>
      <c r="D45" s="30"/>
      <c r="E45" s="30"/>
      <c r="F45" s="30"/>
      <c r="G45" s="30"/>
      <c r="H45" s="30"/>
      <c r="I45" s="30"/>
      <c r="J45" s="30"/>
      <c r="K45" s="30"/>
      <c r="L45" s="30"/>
      <c r="M45" s="30"/>
      <c r="N45" s="30"/>
      <c r="O45" s="30"/>
      <c r="P45" s="30"/>
      <c r="Q45" s="30"/>
      <c r="R45" s="30"/>
      <c r="S45" s="30"/>
      <c r="T45" s="30"/>
      <c r="U45" s="48"/>
      <c r="V45" s="48"/>
      <c r="W45" s="48"/>
      <c r="X45" s="48"/>
      <c r="Y45" s="48"/>
      <c r="Z45" s="48"/>
      <c r="AA45" s="48"/>
      <c r="AB45" s="48"/>
      <c r="AC45" s="48"/>
      <c r="AD45" s="48"/>
      <c r="AE45" s="48"/>
      <c r="AF45" s="48"/>
      <c r="AG45" s="48"/>
      <c r="AH45" s="48"/>
      <c r="AI45" s="48"/>
      <c r="AJ45" s="48"/>
      <c r="AK45" s="48"/>
      <c r="AL45" s="48"/>
      <c r="AM45" s="48"/>
      <c r="AN45" s="48"/>
      <c r="AO45" s="48"/>
      <c r="AP45" s="48"/>
      <c r="AQ45" s="48"/>
    </row>
    <row r="46" spans="1:43" x14ac:dyDescent="0.15">
      <c r="A46" s="30"/>
      <c r="B46" s="30"/>
      <c r="C46" s="30"/>
      <c r="D46" s="30"/>
      <c r="E46" s="30"/>
      <c r="F46" s="30"/>
      <c r="G46" s="30"/>
      <c r="H46" s="30"/>
      <c r="I46" s="30"/>
      <c r="J46" s="30"/>
      <c r="K46" s="30"/>
      <c r="L46" s="30"/>
      <c r="M46" s="30"/>
      <c r="N46" s="30"/>
      <c r="O46" s="30"/>
      <c r="P46" s="30"/>
      <c r="Q46" s="30"/>
      <c r="R46" s="30"/>
      <c r="S46" s="30"/>
      <c r="T46" s="30"/>
      <c r="U46" s="48"/>
      <c r="V46" s="48"/>
      <c r="W46" s="48"/>
      <c r="X46" s="48"/>
      <c r="Y46" s="48"/>
      <c r="Z46" s="48"/>
      <c r="AA46" s="48"/>
      <c r="AB46" s="48"/>
      <c r="AC46" s="48"/>
      <c r="AD46" s="48"/>
      <c r="AE46" s="48"/>
      <c r="AF46" s="48"/>
      <c r="AG46" s="48"/>
      <c r="AH46" s="48"/>
      <c r="AI46" s="48"/>
      <c r="AJ46" s="48"/>
      <c r="AK46" s="48"/>
      <c r="AL46" s="48"/>
      <c r="AM46" s="48"/>
      <c r="AN46" s="48"/>
      <c r="AO46" s="48"/>
      <c r="AP46" s="48"/>
      <c r="AQ46" s="48"/>
    </row>
    <row r="47" spans="1:43" x14ac:dyDescent="0.15">
      <c r="A47" s="30"/>
      <c r="B47" s="30"/>
      <c r="C47" s="30"/>
      <c r="D47" s="30"/>
      <c r="E47" s="30"/>
      <c r="F47" s="30"/>
      <c r="G47" s="30"/>
      <c r="H47" s="30"/>
      <c r="I47" s="30"/>
      <c r="J47" s="30"/>
      <c r="K47" s="30"/>
      <c r="L47" s="30"/>
      <c r="M47" s="30"/>
      <c r="N47" s="30"/>
      <c r="O47" s="30"/>
      <c r="P47" s="30"/>
      <c r="Q47" s="30"/>
      <c r="R47" s="30"/>
      <c r="S47" s="30"/>
      <c r="T47" s="30"/>
      <c r="U47" s="48"/>
      <c r="V47" s="48"/>
      <c r="W47" s="48"/>
      <c r="X47" s="48"/>
      <c r="Y47" s="48"/>
      <c r="Z47" s="48"/>
      <c r="AA47" s="48"/>
      <c r="AB47" s="48"/>
      <c r="AC47" s="48"/>
      <c r="AD47" s="48"/>
      <c r="AE47" s="48"/>
      <c r="AF47" s="48"/>
      <c r="AG47" s="48"/>
      <c r="AH47" s="48"/>
      <c r="AI47" s="48"/>
      <c r="AJ47" s="48"/>
      <c r="AK47" s="48"/>
      <c r="AL47" s="48"/>
      <c r="AM47" s="48"/>
      <c r="AN47" s="48"/>
      <c r="AO47" s="48"/>
      <c r="AP47" s="48"/>
      <c r="AQ47" s="48"/>
    </row>
    <row r="48" spans="1:43" x14ac:dyDescent="0.15">
      <c r="A48" s="30"/>
      <c r="B48" s="30"/>
      <c r="C48" s="30"/>
      <c r="D48" s="30"/>
      <c r="E48" s="30"/>
      <c r="F48" s="30"/>
      <c r="G48" s="30"/>
      <c r="H48" s="30"/>
      <c r="I48" s="30"/>
      <c r="J48" s="30"/>
      <c r="K48" s="30"/>
      <c r="L48" s="30"/>
      <c r="M48" s="30"/>
      <c r="N48" s="30"/>
      <c r="O48" s="30"/>
      <c r="P48" s="30"/>
      <c r="Q48" s="30"/>
      <c r="R48" s="30"/>
      <c r="S48" s="30"/>
      <c r="T48" s="30"/>
      <c r="U48" s="48"/>
      <c r="V48" s="48"/>
      <c r="W48" s="48"/>
      <c r="X48" s="48"/>
      <c r="Y48" s="48"/>
      <c r="Z48" s="48"/>
      <c r="AA48" s="48"/>
      <c r="AB48" s="48"/>
      <c r="AC48" s="48"/>
      <c r="AD48" s="48"/>
      <c r="AE48" s="48"/>
      <c r="AF48" s="48"/>
      <c r="AG48" s="48"/>
      <c r="AH48" s="48"/>
      <c r="AI48" s="48"/>
      <c r="AJ48" s="48"/>
      <c r="AK48" s="48"/>
      <c r="AL48" s="48"/>
      <c r="AM48" s="48"/>
      <c r="AN48" s="48"/>
      <c r="AO48" s="48"/>
      <c r="AP48" s="48"/>
      <c r="AQ48" s="48"/>
    </row>
    <row r="49" spans="1:43" x14ac:dyDescent="0.15">
      <c r="A49" s="30"/>
      <c r="B49" s="30"/>
      <c r="C49" s="30"/>
      <c r="D49" s="30"/>
      <c r="E49" s="30"/>
      <c r="F49" s="30"/>
      <c r="G49" s="30"/>
      <c r="H49" s="30"/>
      <c r="I49" s="30"/>
      <c r="J49" s="30"/>
      <c r="K49" s="30"/>
      <c r="L49" s="30"/>
      <c r="M49" s="30"/>
      <c r="N49" s="30"/>
      <c r="O49" s="30"/>
      <c r="P49" s="30"/>
      <c r="Q49" s="30"/>
      <c r="R49" s="30"/>
      <c r="S49" s="30"/>
      <c r="T49" s="30"/>
      <c r="U49" s="48"/>
      <c r="V49" s="48"/>
      <c r="W49" s="48"/>
      <c r="X49" s="48"/>
      <c r="Y49" s="48"/>
      <c r="Z49" s="48"/>
      <c r="AA49" s="48"/>
      <c r="AB49" s="48"/>
      <c r="AC49" s="48"/>
      <c r="AD49" s="48"/>
      <c r="AE49" s="48"/>
      <c r="AF49" s="48"/>
      <c r="AG49" s="48"/>
      <c r="AH49" s="48"/>
      <c r="AI49" s="48"/>
      <c r="AJ49" s="48"/>
      <c r="AK49" s="48"/>
      <c r="AL49" s="48"/>
      <c r="AM49" s="48"/>
      <c r="AN49" s="48"/>
      <c r="AO49" s="48"/>
      <c r="AP49" s="48"/>
      <c r="AQ49" s="48"/>
    </row>
    <row r="50" spans="1:43" x14ac:dyDescent="0.15">
      <c r="A50" s="30"/>
      <c r="B50" s="30"/>
      <c r="C50" s="30"/>
      <c r="D50" s="30"/>
      <c r="E50" s="30"/>
      <c r="F50" s="30"/>
      <c r="G50" s="30"/>
      <c r="H50" s="30"/>
      <c r="I50" s="30"/>
      <c r="J50" s="30"/>
      <c r="K50" s="30"/>
      <c r="L50" s="30"/>
      <c r="M50" s="30"/>
      <c r="N50" s="30"/>
      <c r="O50" s="30"/>
      <c r="P50" s="30"/>
      <c r="Q50" s="30"/>
      <c r="R50" s="30"/>
      <c r="S50" s="30"/>
      <c r="T50" s="30"/>
      <c r="U50" s="48"/>
      <c r="V50" s="48"/>
      <c r="W50" s="48"/>
      <c r="X50" s="48"/>
      <c r="Y50" s="48"/>
      <c r="Z50" s="48"/>
      <c r="AA50" s="48"/>
      <c r="AB50" s="48"/>
      <c r="AC50" s="48"/>
      <c r="AD50" s="48"/>
      <c r="AE50" s="48"/>
      <c r="AF50" s="48"/>
      <c r="AG50" s="48"/>
      <c r="AH50" s="48"/>
      <c r="AI50" s="48"/>
      <c r="AJ50" s="48"/>
      <c r="AK50" s="48"/>
      <c r="AL50" s="48"/>
      <c r="AM50" s="48"/>
      <c r="AN50" s="48"/>
      <c r="AO50" s="48"/>
      <c r="AP50" s="48"/>
      <c r="AQ50" s="48"/>
    </row>
    <row r="51" spans="1:43" x14ac:dyDescent="0.15">
      <c r="A51" s="30"/>
      <c r="B51" s="30"/>
      <c r="C51" s="30"/>
      <c r="D51" s="30"/>
      <c r="E51" s="30"/>
      <c r="F51" s="30"/>
      <c r="G51" s="30"/>
      <c r="H51" s="30"/>
      <c r="I51" s="30"/>
      <c r="J51" s="30"/>
      <c r="K51" s="30"/>
      <c r="L51" s="30"/>
      <c r="M51" s="30"/>
      <c r="N51" s="30"/>
      <c r="O51" s="30"/>
      <c r="P51" s="30"/>
      <c r="Q51" s="30"/>
      <c r="R51" s="30"/>
      <c r="S51" s="30"/>
      <c r="T51" s="30"/>
      <c r="U51" s="48"/>
      <c r="V51" s="48"/>
      <c r="W51" s="48"/>
      <c r="X51" s="48"/>
      <c r="Y51" s="48"/>
      <c r="Z51" s="48"/>
      <c r="AA51" s="48"/>
      <c r="AB51" s="48"/>
      <c r="AC51" s="48"/>
      <c r="AD51" s="48"/>
      <c r="AE51" s="48"/>
      <c r="AF51" s="48"/>
      <c r="AG51" s="48"/>
      <c r="AH51" s="48"/>
      <c r="AI51" s="48"/>
      <c r="AJ51" s="48"/>
      <c r="AK51" s="48"/>
      <c r="AL51" s="48"/>
      <c r="AM51" s="48"/>
      <c r="AN51" s="48"/>
      <c r="AO51" s="48"/>
      <c r="AP51" s="48"/>
      <c r="AQ51" s="48"/>
    </row>
    <row r="52" spans="1:43" x14ac:dyDescent="0.15">
      <c r="A52" s="30"/>
      <c r="B52" s="30"/>
      <c r="C52" s="30"/>
      <c r="D52" s="30"/>
      <c r="E52" s="30"/>
      <c r="F52" s="30"/>
      <c r="G52" s="30"/>
      <c r="H52" s="30"/>
      <c r="I52" s="30"/>
      <c r="J52" s="30"/>
      <c r="K52" s="30"/>
      <c r="L52" s="30"/>
      <c r="M52" s="30"/>
      <c r="N52" s="30"/>
      <c r="O52" s="30"/>
      <c r="P52" s="30"/>
      <c r="Q52" s="30"/>
      <c r="R52" s="30"/>
      <c r="S52" s="30"/>
      <c r="T52" s="30"/>
      <c r="U52" s="48"/>
      <c r="V52" s="48"/>
      <c r="W52" s="48"/>
      <c r="X52" s="48"/>
      <c r="Y52" s="48"/>
      <c r="Z52" s="48"/>
      <c r="AA52" s="48"/>
      <c r="AB52" s="48"/>
      <c r="AC52" s="48"/>
      <c r="AD52" s="48"/>
      <c r="AE52" s="48"/>
      <c r="AF52" s="48"/>
      <c r="AG52" s="48"/>
      <c r="AH52" s="48"/>
      <c r="AI52" s="48"/>
      <c r="AJ52" s="48"/>
      <c r="AK52" s="48"/>
      <c r="AL52" s="48"/>
      <c r="AM52" s="48"/>
      <c r="AN52" s="48"/>
      <c r="AO52" s="48"/>
      <c r="AP52" s="48"/>
      <c r="AQ52" s="48"/>
    </row>
    <row r="53" spans="1:43" x14ac:dyDescent="0.15">
      <c r="A53" s="30"/>
      <c r="B53" s="30"/>
      <c r="C53" s="30"/>
      <c r="D53" s="30"/>
      <c r="E53" s="30"/>
      <c r="F53" s="30"/>
      <c r="G53" s="30"/>
      <c r="H53" s="30"/>
      <c r="I53" s="30"/>
      <c r="J53" s="30"/>
      <c r="K53" s="30"/>
      <c r="L53" s="30"/>
      <c r="M53" s="30"/>
      <c r="N53" s="30"/>
      <c r="O53" s="30"/>
      <c r="P53" s="30"/>
      <c r="Q53" s="30"/>
      <c r="R53" s="30"/>
      <c r="S53" s="30"/>
      <c r="T53" s="30"/>
      <c r="U53" s="48"/>
      <c r="V53" s="48"/>
      <c r="W53" s="48"/>
      <c r="X53" s="48"/>
      <c r="Y53" s="48"/>
      <c r="Z53" s="48"/>
      <c r="AA53" s="48"/>
      <c r="AB53" s="48"/>
      <c r="AC53" s="48"/>
      <c r="AD53" s="48"/>
      <c r="AE53" s="48"/>
      <c r="AF53" s="48"/>
      <c r="AG53" s="48"/>
      <c r="AH53" s="48"/>
      <c r="AI53" s="48"/>
      <c r="AJ53" s="48"/>
      <c r="AK53" s="48"/>
      <c r="AL53" s="48"/>
      <c r="AM53" s="48"/>
      <c r="AN53" s="48"/>
      <c r="AO53" s="48"/>
      <c r="AP53" s="48"/>
      <c r="AQ53" s="48"/>
    </row>
    <row r="54" spans="1:43" x14ac:dyDescent="0.15">
      <c r="A54" s="30"/>
      <c r="B54" s="30"/>
      <c r="C54" s="30"/>
      <c r="D54" s="30"/>
      <c r="E54" s="30"/>
      <c r="F54" s="30"/>
      <c r="G54" s="30"/>
      <c r="H54" s="30"/>
      <c r="I54" s="30"/>
      <c r="J54" s="30"/>
      <c r="K54" s="30"/>
      <c r="L54" s="30"/>
      <c r="M54" s="30"/>
      <c r="N54" s="30"/>
      <c r="O54" s="30"/>
      <c r="P54" s="30"/>
      <c r="Q54" s="30"/>
      <c r="R54" s="30"/>
      <c r="S54" s="30"/>
      <c r="T54" s="30"/>
      <c r="U54" s="48"/>
      <c r="V54" s="48"/>
      <c r="W54" s="48"/>
      <c r="X54" s="48"/>
      <c r="Y54" s="48"/>
      <c r="Z54" s="48"/>
      <c r="AA54" s="48"/>
      <c r="AB54" s="48"/>
      <c r="AC54" s="48"/>
      <c r="AD54" s="48"/>
      <c r="AE54" s="48"/>
      <c r="AF54" s="48"/>
      <c r="AG54" s="48"/>
      <c r="AH54" s="48"/>
      <c r="AI54" s="48"/>
      <c r="AJ54" s="48"/>
      <c r="AK54" s="48"/>
      <c r="AL54" s="48"/>
      <c r="AM54" s="48"/>
      <c r="AN54" s="48"/>
      <c r="AO54" s="48"/>
      <c r="AP54" s="48"/>
      <c r="AQ54" s="48"/>
    </row>
    <row r="55" spans="1:43" x14ac:dyDescent="0.15">
      <c r="A55" s="30"/>
      <c r="B55" s="30"/>
      <c r="C55" s="30"/>
      <c r="D55" s="30"/>
      <c r="E55" s="30"/>
      <c r="F55" s="30"/>
      <c r="G55" s="30"/>
      <c r="H55" s="30"/>
      <c r="I55" s="30"/>
      <c r="J55" s="30"/>
      <c r="K55" s="30"/>
      <c r="L55" s="30"/>
      <c r="M55" s="30"/>
      <c r="N55" s="30"/>
      <c r="O55" s="30"/>
      <c r="P55" s="30"/>
      <c r="Q55" s="30"/>
      <c r="R55" s="30"/>
      <c r="S55" s="30"/>
      <c r="T55" s="30"/>
      <c r="U55" s="48"/>
      <c r="V55" s="48"/>
      <c r="W55" s="48"/>
      <c r="X55" s="48"/>
      <c r="Y55" s="48"/>
      <c r="Z55" s="48"/>
      <c r="AA55" s="48"/>
      <c r="AB55" s="48"/>
      <c r="AC55" s="48"/>
      <c r="AD55" s="48"/>
      <c r="AE55" s="48"/>
      <c r="AF55" s="48"/>
      <c r="AG55" s="48"/>
      <c r="AH55" s="48"/>
      <c r="AI55" s="48"/>
      <c r="AJ55" s="48"/>
      <c r="AK55" s="48"/>
      <c r="AL55" s="48"/>
      <c r="AM55" s="48"/>
      <c r="AN55" s="48"/>
      <c r="AO55" s="48"/>
      <c r="AP55" s="48"/>
      <c r="AQ55" s="48"/>
    </row>
    <row r="56" spans="1:43" x14ac:dyDescent="0.15">
      <c r="A56" s="30"/>
      <c r="B56" s="30"/>
      <c r="C56" s="30"/>
      <c r="D56" s="30"/>
      <c r="E56" s="30"/>
      <c r="F56" s="30"/>
      <c r="G56" s="30"/>
      <c r="H56" s="30"/>
      <c r="I56" s="30"/>
      <c r="J56" s="30"/>
      <c r="K56" s="30"/>
      <c r="L56" s="30"/>
      <c r="M56" s="30"/>
      <c r="N56" s="30"/>
      <c r="O56" s="30"/>
      <c r="P56" s="30"/>
      <c r="Q56" s="30"/>
      <c r="R56" s="30"/>
      <c r="S56" s="30"/>
      <c r="T56" s="30"/>
      <c r="U56" s="48"/>
      <c r="V56" s="48"/>
      <c r="W56" s="48"/>
      <c r="X56" s="48"/>
      <c r="Y56" s="48"/>
      <c r="Z56" s="48"/>
      <c r="AA56" s="48"/>
      <c r="AB56" s="48"/>
      <c r="AC56" s="48"/>
      <c r="AD56" s="48"/>
      <c r="AE56" s="48"/>
      <c r="AF56" s="48"/>
      <c r="AG56" s="48"/>
      <c r="AH56" s="48"/>
      <c r="AI56" s="48"/>
      <c r="AJ56" s="48"/>
      <c r="AK56" s="48"/>
      <c r="AL56" s="48"/>
      <c r="AM56" s="48"/>
      <c r="AN56" s="48"/>
      <c r="AO56" s="48"/>
      <c r="AP56" s="48"/>
      <c r="AQ56" s="48"/>
    </row>
    <row r="57" spans="1:43" x14ac:dyDescent="0.15">
      <c r="A57" s="30"/>
      <c r="B57" s="30"/>
      <c r="C57" s="30"/>
      <c r="D57" s="30"/>
      <c r="E57" s="30"/>
      <c r="F57" s="30"/>
      <c r="G57" s="30"/>
      <c r="H57" s="30"/>
      <c r="I57" s="30"/>
      <c r="J57" s="30"/>
      <c r="K57" s="30"/>
      <c r="L57" s="30"/>
      <c r="M57" s="30"/>
      <c r="N57" s="30"/>
      <c r="O57" s="30"/>
      <c r="P57" s="30"/>
      <c r="Q57" s="30"/>
      <c r="R57" s="30"/>
      <c r="S57" s="30"/>
      <c r="T57" s="30"/>
      <c r="U57" s="48"/>
      <c r="V57" s="48"/>
      <c r="W57" s="48"/>
      <c r="X57" s="48"/>
      <c r="Y57" s="48"/>
      <c r="Z57" s="48"/>
      <c r="AA57" s="48"/>
      <c r="AB57" s="48"/>
      <c r="AC57" s="48"/>
      <c r="AD57" s="48"/>
      <c r="AE57" s="48"/>
      <c r="AF57" s="48"/>
      <c r="AG57" s="48"/>
      <c r="AH57" s="48"/>
      <c r="AI57" s="48"/>
      <c r="AJ57" s="48"/>
      <c r="AK57" s="48"/>
      <c r="AL57" s="48"/>
      <c r="AM57" s="48"/>
      <c r="AN57" s="48"/>
      <c r="AO57" s="48"/>
      <c r="AP57" s="48"/>
      <c r="AQ57" s="48"/>
    </row>
    <row r="58" spans="1:43" x14ac:dyDescent="0.15">
      <c r="A58" s="30"/>
      <c r="B58" s="30"/>
      <c r="C58" s="30"/>
      <c r="D58" s="30"/>
      <c r="E58" s="30"/>
      <c r="F58" s="30"/>
      <c r="G58" s="30"/>
      <c r="H58" s="30"/>
      <c r="I58" s="30"/>
      <c r="J58" s="30"/>
      <c r="K58" s="30"/>
      <c r="L58" s="30"/>
      <c r="M58" s="30"/>
      <c r="N58" s="30"/>
      <c r="O58" s="30"/>
      <c r="P58" s="30"/>
      <c r="Q58" s="30"/>
      <c r="R58" s="30"/>
      <c r="S58" s="30"/>
      <c r="T58" s="30"/>
      <c r="U58" s="48"/>
      <c r="V58" s="48"/>
      <c r="W58" s="48"/>
      <c r="X58" s="48"/>
      <c r="Y58" s="48"/>
      <c r="Z58" s="48"/>
      <c r="AA58" s="48"/>
      <c r="AB58" s="48"/>
      <c r="AC58" s="48"/>
      <c r="AD58" s="48"/>
      <c r="AE58" s="48"/>
      <c r="AF58" s="48"/>
      <c r="AG58" s="48"/>
      <c r="AH58" s="48"/>
      <c r="AI58" s="48"/>
      <c r="AJ58" s="48"/>
      <c r="AK58" s="48"/>
      <c r="AL58" s="48"/>
      <c r="AM58" s="48"/>
      <c r="AN58" s="48"/>
      <c r="AO58" s="48"/>
      <c r="AP58" s="48"/>
      <c r="AQ58" s="48"/>
    </row>
    <row r="59" spans="1:43" x14ac:dyDescent="0.15">
      <c r="A59" s="30"/>
      <c r="B59" s="30"/>
      <c r="C59" s="30"/>
      <c r="D59" s="30"/>
      <c r="E59" s="30"/>
      <c r="F59" s="30"/>
      <c r="G59" s="30"/>
      <c r="H59" s="30"/>
      <c r="I59" s="30"/>
      <c r="J59" s="30"/>
      <c r="K59" s="30"/>
      <c r="L59" s="30"/>
      <c r="M59" s="30"/>
      <c r="N59" s="30"/>
      <c r="O59" s="30"/>
      <c r="P59" s="30"/>
      <c r="Q59" s="30"/>
      <c r="R59" s="30"/>
      <c r="S59" s="30"/>
      <c r="T59" s="30"/>
      <c r="U59" s="48"/>
      <c r="V59" s="48"/>
      <c r="W59" s="48"/>
      <c r="X59" s="48"/>
      <c r="Y59" s="48"/>
      <c r="Z59" s="48"/>
      <c r="AA59" s="48"/>
      <c r="AB59" s="48"/>
      <c r="AC59" s="48"/>
      <c r="AD59" s="48"/>
      <c r="AE59" s="48"/>
      <c r="AF59" s="48"/>
      <c r="AG59" s="48"/>
      <c r="AH59" s="48"/>
      <c r="AI59" s="48"/>
      <c r="AJ59" s="48"/>
      <c r="AK59" s="48"/>
      <c r="AL59" s="48"/>
      <c r="AM59" s="48"/>
      <c r="AN59" s="48"/>
      <c r="AO59" s="48"/>
      <c r="AP59" s="48"/>
      <c r="AQ59" s="48"/>
    </row>
    <row r="60" spans="1:43" x14ac:dyDescent="0.15">
      <c r="A60" s="30"/>
      <c r="B60" s="30"/>
      <c r="C60" s="30"/>
      <c r="D60" s="30"/>
      <c r="E60" s="30"/>
      <c r="F60" s="30"/>
      <c r="G60" s="30"/>
      <c r="H60" s="30"/>
      <c r="I60" s="30"/>
      <c r="J60" s="30"/>
      <c r="K60" s="30"/>
      <c r="L60" s="30"/>
      <c r="M60" s="30"/>
      <c r="N60" s="30"/>
      <c r="O60" s="30"/>
      <c r="P60" s="30"/>
      <c r="Q60" s="30"/>
      <c r="R60" s="30"/>
      <c r="S60" s="30"/>
      <c r="T60" s="30"/>
      <c r="U60" s="48"/>
      <c r="V60" s="48"/>
      <c r="W60" s="48"/>
      <c r="X60" s="48"/>
      <c r="Y60" s="48"/>
      <c r="Z60" s="48"/>
      <c r="AA60" s="48"/>
      <c r="AB60" s="48"/>
      <c r="AC60" s="48"/>
      <c r="AD60" s="48"/>
      <c r="AE60" s="48"/>
      <c r="AF60" s="48"/>
      <c r="AG60" s="48"/>
      <c r="AH60" s="48"/>
      <c r="AI60" s="48"/>
      <c r="AJ60" s="48"/>
      <c r="AK60" s="48"/>
      <c r="AL60" s="48"/>
      <c r="AM60" s="48"/>
      <c r="AN60" s="48"/>
      <c r="AO60" s="48"/>
      <c r="AP60" s="48"/>
      <c r="AQ60" s="48"/>
    </row>
    <row r="61" spans="1:43" x14ac:dyDescent="0.15">
      <c r="A61" s="30"/>
      <c r="B61" s="30"/>
      <c r="C61" s="30"/>
      <c r="D61" s="30"/>
      <c r="E61" s="30"/>
      <c r="F61" s="30"/>
      <c r="G61" s="30"/>
      <c r="H61" s="30"/>
      <c r="I61" s="30"/>
      <c r="J61" s="30"/>
      <c r="K61" s="30"/>
      <c r="L61" s="30"/>
      <c r="M61" s="30"/>
      <c r="N61" s="30"/>
      <c r="O61" s="30"/>
      <c r="P61" s="30"/>
      <c r="Q61" s="30"/>
      <c r="R61" s="30"/>
      <c r="S61" s="30"/>
      <c r="T61" s="30"/>
      <c r="U61" s="48"/>
      <c r="V61" s="48"/>
      <c r="W61" s="48"/>
      <c r="X61" s="48"/>
      <c r="Y61" s="48"/>
      <c r="Z61" s="48"/>
      <c r="AA61" s="48"/>
      <c r="AB61" s="48"/>
      <c r="AC61" s="48"/>
      <c r="AD61" s="48"/>
      <c r="AE61" s="48"/>
      <c r="AF61" s="48"/>
      <c r="AG61" s="48"/>
      <c r="AH61" s="48"/>
      <c r="AI61" s="48"/>
      <c r="AJ61" s="48"/>
      <c r="AK61" s="48"/>
      <c r="AL61" s="48"/>
      <c r="AM61" s="48"/>
      <c r="AN61" s="48"/>
      <c r="AO61" s="48"/>
      <c r="AP61" s="48"/>
      <c r="AQ61" s="48"/>
    </row>
    <row r="62" spans="1:43" x14ac:dyDescent="0.15">
      <c r="A62" s="30"/>
      <c r="B62" s="30"/>
      <c r="C62" s="30"/>
      <c r="D62" s="30"/>
      <c r="E62" s="30"/>
      <c r="F62" s="30"/>
      <c r="G62" s="30"/>
      <c r="H62" s="30"/>
      <c r="I62" s="30"/>
      <c r="J62" s="30"/>
      <c r="K62" s="30"/>
      <c r="L62" s="30"/>
      <c r="M62" s="30"/>
      <c r="N62" s="30"/>
      <c r="O62" s="30"/>
      <c r="P62" s="30"/>
      <c r="Q62" s="30"/>
      <c r="R62" s="30"/>
      <c r="S62" s="30"/>
      <c r="T62" s="30"/>
      <c r="U62" s="48"/>
      <c r="V62" s="48"/>
      <c r="W62" s="48"/>
      <c r="X62" s="48"/>
      <c r="Y62" s="48"/>
      <c r="Z62" s="48"/>
      <c r="AA62" s="48"/>
      <c r="AB62" s="48"/>
      <c r="AC62" s="48"/>
      <c r="AD62" s="48"/>
      <c r="AE62" s="48"/>
      <c r="AF62" s="48"/>
      <c r="AG62" s="48"/>
      <c r="AH62" s="48"/>
      <c r="AI62" s="48"/>
      <c r="AJ62" s="48"/>
      <c r="AK62" s="48"/>
      <c r="AL62" s="48"/>
      <c r="AM62" s="48"/>
      <c r="AN62" s="48"/>
      <c r="AO62" s="48"/>
      <c r="AP62" s="48"/>
      <c r="AQ62" s="48"/>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43EB-1C5A-7249-9B90-9B314A81195E}">
  <dimension ref="A1:F18"/>
  <sheetViews>
    <sheetView workbookViewId="0">
      <selection activeCell="C1" sqref="C1"/>
    </sheetView>
  </sheetViews>
  <sheetFormatPr baseColWidth="10" defaultColWidth="8.6640625" defaultRowHeight="13" x14ac:dyDescent="0.15"/>
  <cols>
    <col min="1" max="1" width="28.6640625" customWidth="1"/>
    <col min="2" max="2" width="30" customWidth="1"/>
    <col min="3" max="3" width="18.6640625" customWidth="1"/>
    <col min="4" max="4" width="25.1640625" customWidth="1"/>
    <col min="5" max="5" width="15.6640625" customWidth="1"/>
    <col min="6" max="6" width="20.33203125" customWidth="1"/>
  </cols>
  <sheetData>
    <row r="1" spans="1:6" ht="15" x14ac:dyDescent="0.2">
      <c r="A1" s="76" t="s">
        <v>410</v>
      </c>
      <c r="B1" s="76" t="s">
        <v>411</v>
      </c>
      <c r="C1" s="76" t="s">
        <v>412</v>
      </c>
      <c r="D1" s="76" t="s">
        <v>413</v>
      </c>
      <c r="E1" s="76" t="s">
        <v>385</v>
      </c>
      <c r="F1" s="76" t="s">
        <v>414</v>
      </c>
    </row>
    <row r="2" spans="1:6" ht="15" x14ac:dyDescent="0.2">
      <c r="A2" t="s">
        <v>364</v>
      </c>
      <c r="B2" t="s">
        <v>415</v>
      </c>
      <c r="C2" t="s">
        <v>416</v>
      </c>
      <c r="D2" t="s">
        <v>367</v>
      </c>
      <c r="E2" t="s">
        <v>372</v>
      </c>
      <c r="F2" s="77" t="s">
        <v>417</v>
      </c>
    </row>
    <row r="3" spans="1:6" x14ac:dyDescent="0.15">
      <c r="A3" t="s">
        <v>363</v>
      </c>
      <c r="B3" t="s">
        <v>370</v>
      </c>
      <c r="C3" t="s">
        <v>418</v>
      </c>
      <c r="D3" t="s">
        <v>419</v>
      </c>
      <c r="E3" t="s">
        <v>420</v>
      </c>
      <c r="F3" t="s">
        <v>421</v>
      </c>
    </row>
    <row r="4" spans="1:6" x14ac:dyDescent="0.15">
      <c r="A4" t="s">
        <v>407</v>
      </c>
      <c r="B4" t="s">
        <v>369</v>
      </c>
      <c r="C4" t="s">
        <v>422</v>
      </c>
      <c r="D4" t="s">
        <v>368</v>
      </c>
      <c r="E4" t="s">
        <v>371</v>
      </c>
      <c r="F4" t="s">
        <v>423</v>
      </c>
    </row>
    <row r="5" spans="1:6" x14ac:dyDescent="0.15">
      <c r="A5" t="s">
        <v>424</v>
      </c>
      <c r="B5" t="s">
        <v>425</v>
      </c>
      <c r="D5" t="s">
        <v>426</v>
      </c>
      <c r="E5" t="s">
        <v>427</v>
      </c>
      <c r="F5" t="s">
        <v>428</v>
      </c>
    </row>
    <row r="6" spans="1:6" ht="15" x14ac:dyDescent="0.2">
      <c r="A6" t="s">
        <v>429</v>
      </c>
      <c r="B6" t="s">
        <v>430</v>
      </c>
      <c r="F6" s="77" t="s">
        <v>431</v>
      </c>
    </row>
    <row r="7" spans="1:6" x14ac:dyDescent="0.15">
      <c r="A7" t="s">
        <v>432</v>
      </c>
      <c r="F7" t="s">
        <v>433</v>
      </c>
    </row>
    <row r="8" spans="1:6" x14ac:dyDescent="0.15">
      <c r="F8" t="s">
        <v>434</v>
      </c>
    </row>
    <row r="11" spans="1:6" x14ac:dyDescent="0.15">
      <c r="A11" t="s">
        <v>435</v>
      </c>
      <c r="B11" t="s">
        <v>436</v>
      </c>
      <c r="C11" t="s">
        <v>437</v>
      </c>
      <c r="D11" t="s">
        <v>438</v>
      </c>
      <c r="E11" t="s">
        <v>439</v>
      </c>
      <c r="F11" t="s">
        <v>440</v>
      </c>
    </row>
    <row r="12" spans="1:6" x14ac:dyDescent="0.15">
      <c r="A12" t="s">
        <v>441</v>
      </c>
      <c r="B12" t="s">
        <v>442</v>
      </c>
      <c r="C12" t="s">
        <v>443</v>
      </c>
      <c r="D12" t="s">
        <v>444</v>
      </c>
      <c r="E12" t="s">
        <v>445</v>
      </c>
      <c r="F12" t="s">
        <v>446</v>
      </c>
    </row>
    <row r="13" spans="1:6" x14ac:dyDescent="0.15">
      <c r="A13" t="s">
        <v>447</v>
      </c>
      <c r="C13" t="s">
        <v>448</v>
      </c>
      <c r="F13" t="s">
        <v>449</v>
      </c>
    </row>
    <row r="14" spans="1:6" x14ac:dyDescent="0.15">
      <c r="C14" t="s">
        <v>450</v>
      </c>
      <c r="F14" t="s">
        <v>451</v>
      </c>
    </row>
    <row r="15" spans="1:6" x14ac:dyDescent="0.15">
      <c r="C15" t="s">
        <v>452</v>
      </c>
    </row>
    <row r="16" spans="1:6" x14ac:dyDescent="0.15">
      <c r="C16" t="s">
        <v>453</v>
      </c>
    </row>
    <row r="17" spans="3:3" x14ac:dyDescent="0.15">
      <c r="C17" t="s">
        <v>454</v>
      </c>
    </row>
    <row r="18" spans="3:3" x14ac:dyDescent="0.15">
      <c r="C18"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39997558519241921"/>
  </sheetPr>
  <dimension ref="A1:DS206"/>
  <sheetViews>
    <sheetView tabSelected="1" zoomScale="110" zoomScaleNormal="110" workbookViewId="0">
      <pane xSplit="2" ySplit="2" topLeftCell="C3" activePane="bottomRight" state="frozen"/>
      <selection pane="topRight" activeCell="C1" sqref="C1"/>
      <selection pane="bottomLeft" activeCell="A3" sqref="A3"/>
      <selection pane="bottomRight" activeCell="E20" sqref="E20"/>
    </sheetView>
  </sheetViews>
  <sheetFormatPr baseColWidth="10" defaultColWidth="9.1640625" defaultRowHeight="13" x14ac:dyDescent="0.15"/>
  <cols>
    <col min="1" max="1" width="9.1640625" style="11"/>
    <col min="2" max="2" width="36.6640625" style="1" bestFit="1" customWidth="1"/>
    <col min="3" max="5" width="9.33203125" style="2" customWidth="1"/>
    <col min="6" max="15" width="12" style="2" customWidth="1"/>
    <col min="16" max="18" width="10.1640625" style="2" customWidth="1"/>
    <col min="19" max="19" width="11.1640625" style="2" customWidth="1"/>
    <col min="20" max="51" width="10.1640625" style="2" customWidth="1"/>
    <col min="52" max="55" width="12.1640625" style="2" customWidth="1"/>
    <col min="56" max="57" width="9.1640625" style="2" customWidth="1"/>
    <col min="58" max="58" width="11.6640625" style="2" customWidth="1"/>
    <col min="59" max="59" width="12" style="2" customWidth="1"/>
    <col min="60" max="60" width="10.83203125" style="2" customWidth="1"/>
    <col min="61" max="61" width="10.6640625" style="2" customWidth="1"/>
    <col min="62" max="67" width="9.1640625" style="2" customWidth="1"/>
    <col min="68" max="68" width="11.6640625" style="2" customWidth="1"/>
    <col min="69" max="69" width="10.6640625" style="2" customWidth="1"/>
    <col min="70" max="70" width="10.83203125" style="2" customWidth="1"/>
    <col min="71" max="71" width="10.1640625" style="2" customWidth="1"/>
    <col min="72" max="105" width="9.1640625" style="2" customWidth="1"/>
    <col min="106" max="16384" width="9.1640625" style="1"/>
  </cols>
  <sheetData>
    <row r="1" spans="1:123" x14ac:dyDescent="0.15">
      <c r="C1" s="19" t="s">
        <v>132</v>
      </c>
    </row>
    <row r="2" spans="1:123" s="52" customFormat="1" ht="102" x14ac:dyDescent="0.2">
      <c r="A2" s="79"/>
      <c r="B2" s="80" t="s">
        <v>0</v>
      </c>
      <c r="C2" s="81" t="s">
        <v>22</v>
      </c>
      <c r="D2" s="81" t="s">
        <v>23</v>
      </c>
      <c r="E2" s="81" t="s">
        <v>21</v>
      </c>
      <c r="F2" s="82" t="str">
        <f>INDEX('Create Composites'!$A$4:$A$103,COLUMN(A1),1)</f>
        <v>Similarities</v>
      </c>
      <c r="G2" s="82" t="str">
        <f>INDEX('Create Composites'!$A$4:$A$103,COLUMN(B1),1)</f>
        <v>Vocabulary</v>
      </c>
      <c r="H2" s="82" t="str">
        <f>INDEX('Create Composites'!$A$4:$A$103,COLUMN(C1),1)</f>
        <v>Information</v>
      </c>
      <c r="I2" s="82" t="str">
        <f>INDEX('Create Composites'!$A$4:$A$103,COLUMN(D1),1)</f>
        <v>Matrix Reasoning</v>
      </c>
      <c r="J2" s="82" t="str">
        <f>INDEX('Create Composites'!$A$4:$A$103,COLUMN(E1),1)</f>
        <v>Digit Span</v>
      </c>
      <c r="K2" s="82" t="str">
        <f>INDEX('Create Composites'!$A$4:$A$103,COLUMN(F1),1)</f>
        <v>Arithmetic</v>
      </c>
      <c r="L2" s="82" t="str">
        <f>INDEX('Create Composites'!$A$4:$A$103,COLUMN(G1),1)</f>
        <v>Block Design</v>
      </c>
      <c r="M2" s="82" t="str">
        <f>INDEX('Create Composites'!$A$4:$A$103,COLUMN(H1),1)</f>
        <v>Visual Puzzles</v>
      </c>
      <c r="N2" s="82" t="str">
        <f>INDEX('Create Composites'!$A$4:$A$103,COLUMN(I1),1)</f>
        <v>Symbol Search</v>
      </c>
      <c r="O2" s="82" t="str">
        <f>INDEX('Create Composites'!$A$4:$A$103,COLUMN(J1),1)</f>
        <v>Coding</v>
      </c>
      <c r="P2" s="82" t="str">
        <f>INDEX('Create Composites'!$A$4:$A$103,COLUMN(K1),1)</f>
        <v>NAB Categories</v>
      </c>
      <c r="Q2" s="82" t="str">
        <f>INDEX('Create Composites'!$A$4:$A$103,COLUMN(L1),1)</f>
        <v>NAB Judgment</v>
      </c>
      <c r="R2" s="82" t="str">
        <f>INDEX('Create Composites'!$A$4:$A$103,COLUMN(M1),1)</f>
        <v>NAB Mazes</v>
      </c>
      <c r="S2" s="82" t="str">
        <f>INDEX('Create Composites'!$A$4:$A$103,COLUMN(N1),1)</f>
        <v>NAB Word Generation</v>
      </c>
      <c r="T2" s="82" t="str">
        <f>INDEX('Create Composites'!$A$4:$A$103,COLUMN(O1),1)</f>
        <v>Digits Forward</v>
      </c>
      <c r="U2" s="82" t="str">
        <f>INDEX('Create Composites'!$A$4:$A$103,COLUMN(P1),1)</f>
        <v>Digits Backward</v>
      </c>
      <c r="V2" s="82" t="str">
        <f>INDEX('Create Composites'!$A$4:$A$103,COLUMN(Q1),1)</f>
        <v>Numbers &amp; Letters Speed A</v>
      </c>
      <c r="W2" s="82" t="str">
        <f>INDEX('Create Composites'!$A$4:$A$103,COLUMN(R1),1)</f>
        <v>Numbers &amp; Letters Accuracy A</v>
      </c>
      <c r="X2" s="82" t="str">
        <f>INDEX('Create Composites'!$A$4:$A$103,COLUMN(S1),1)</f>
        <v>Numbers &amp; Letters Efficiency A</v>
      </c>
      <c r="Y2" s="82" t="str">
        <f>INDEX('Create Composites'!$A$4:$A$103,COLUMN(T1),1)</f>
        <v>Numbers &amp; Letters Efficiency B</v>
      </c>
      <c r="Z2" s="82" t="str">
        <f>INDEX('Create Composites'!$A$4:$A$103,COLUMN(U1),1)</f>
        <v>Auditory Comprehension</v>
      </c>
      <c r="AA2" s="82" t="str">
        <f>INDEX('Create Composites'!$A$4:$A$103,COLUMN(V1),1)</f>
        <v>Naming</v>
      </c>
      <c r="AB2" s="82" t="str">
        <f>INDEX('Create Composites'!$A$4:$A$103,COLUMN(W1),1)</f>
        <v>Shape Learning Immediate-Recognition</v>
      </c>
      <c r="AC2" s="82" t="str">
        <f>INDEX('Create Composites'!$A$4:$A$103,COLUMN(X1),1)</f>
        <v>Shape Learning Delayed-Recognition</v>
      </c>
      <c r="AD2" s="82" t="str">
        <f>INDEX('Create Composites'!$A$4:$A$103,COLUMN(Y1),1)</f>
        <v>Story Learning Immediate-Recall</v>
      </c>
      <c r="AE2" s="82" t="str">
        <f>INDEX('Create Composites'!$A$4:$A$103,COLUMN(Z1),1)</f>
        <v>Story Learning Delayed-Recall</v>
      </c>
      <c r="AF2" s="82" t="str">
        <f>INDEX('Create Composites'!$A$4:$A$103,COLUMN(AA1),1)</f>
        <v>Visual Discrimination</v>
      </c>
      <c r="AG2" s="82" t="str">
        <f>INDEX('Create Composites'!$A$4:$A$103,COLUMN(AB1),1)</f>
        <v>Design Construction</v>
      </c>
      <c r="AH2" s="82" t="str">
        <f>INDEX('Create Composites'!$A$4:$A$103,COLUMN(AC1),1)</f>
        <v>Mazes</v>
      </c>
      <c r="AI2" s="82" t="str">
        <f>INDEX('Create Composites'!$A$4:$A$103,COLUMN(AD1),1)</f>
        <v>Word Generation</v>
      </c>
      <c r="AJ2" s="82" t="str">
        <f>INDEX('Create Composites'!$A$4:$A$103,COLUMN(AE1),1)</f>
        <v>Letter Fluency</v>
      </c>
      <c r="AK2" s="82" t="str">
        <f>INDEX('Create Composites'!$A$4:$A$103,COLUMN(AF1),1)</f>
        <v>Category Fluency</v>
      </c>
      <c r="AL2" s="82" t="str">
        <f>INDEX('Create Composites'!$A$4:$A$103,COLUMN(AG1),1)</f>
        <v>TOPF</v>
      </c>
      <c r="AM2" s="82" t="str">
        <f>INDEX('Create Composites'!$A$4:$A$103,COLUMN(AH1),1)</f>
        <v>Trails A</v>
      </c>
      <c r="AN2" s="82" t="str">
        <f>INDEX('Create Composites'!$A$4:$A$103,COLUMN(AI1),1)</f>
        <v>Trails B</v>
      </c>
      <c r="AO2" s="82" t="str">
        <f>INDEX('Create Composites'!$A$4:$A$103,COLUMN(AJ1),1)</f>
        <v>Unstructured Task (WT)</v>
      </c>
      <c r="AP2" s="82" t="str">
        <f>INDEX('Create Composites'!$A$4:$A$103,COLUMN(AK1),1)</f>
        <v>ROCFT Copy</v>
      </c>
      <c r="AQ2" s="82" t="str">
        <f>INDEX('Create Composites'!$A$4:$A$103,COLUMN(AL1),1)</f>
        <v>ROCFT Recall</v>
      </c>
      <c r="AR2" s="82" t="str">
        <f>INDEX('Create Composites'!$A$4:$A$103,COLUMN(AM1),1)</f>
        <v>CVLT-3 Brief Trials 1-4</v>
      </c>
      <c r="AS2" s="82" t="str">
        <f>INDEX('Create Composites'!$A$4:$A$103,COLUMN(AN1),1)</f>
        <v>CVLT-3 Brief SDFR</v>
      </c>
      <c r="AT2" s="82" t="str">
        <f>INDEX('Create Composites'!$A$4:$A$103,COLUMN(AO1),1)</f>
        <v>CVLT-3 Brief LDFR</v>
      </c>
      <c r="AU2" s="82" t="str">
        <f>INDEX('Create Composites'!$A$4:$A$103,COLUMN(AP1),1)</f>
        <v>Figure Weights</v>
      </c>
      <c r="AV2" s="82" t="str">
        <f>INDEX('Create Composites'!$A$4:$A$103,COLUMN(AQ1),1)</f>
        <v>Letter-Number Sequencing</v>
      </c>
      <c r="AW2" s="82" t="str">
        <f>INDEX('Create Composites'!$A$4:$A$103,COLUMN(AR1),1)</f>
        <v>Cancellation</v>
      </c>
      <c r="AX2" s="82" t="str">
        <f>INDEX('Create Composites'!$A$4:$A$103,COLUMN(AS1),1)</f>
        <v>Grooved Pegboard-Dominant</v>
      </c>
      <c r="AY2" s="82" t="str">
        <f>INDEX('Create Composites'!$A$4:$A$103,COLUMN(AT1),1)</f>
        <v>Grooved Pegboard-Nondominant</v>
      </c>
      <c r="AZ2" s="82" t="str">
        <f>INDEX('Create Composites'!$A$4:$A$103,COLUMN(AU1),1)</f>
        <v>Behavior Rating Scale</v>
      </c>
      <c r="BA2" s="82" t="str">
        <f>INDEX('Create Composites'!$A$4:$A$103,COLUMN(AV1),1)</f>
        <v>KTEA-3 Nonsense Word Decoding</v>
      </c>
      <c r="BB2" s="82" t="str">
        <f>INDEX('Create Composites'!$A$4:$A$103,COLUMN(AW1),1)</f>
        <v>KTEA-3 Decoding Fluency</v>
      </c>
      <c r="BC2" s="82" t="str">
        <f>INDEX('Create Composites'!$A$4:$A$103,COLUMN(AX1),1)</f>
        <v>KTEA-3 Reading Comprehension</v>
      </c>
      <c r="BD2" s="82" t="str">
        <f>INDEX('Create Composites'!$A$4:$A$103,COLUMN(AY1),1)</f>
        <v>WMS-IV Symbol Span</v>
      </c>
      <c r="BE2" s="82" t="str">
        <f>INDEX('Create Composites'!$A$4:$A$103,COLUMN(AZ1),1)</f>
        <v>WRAT5 Word Reading</v>
      </c>
      <c r="BF2" s="82" t="str">
        <f>INDEX('Create Composites'!$A$4:$A$103,COLUMN(BA1),1)</f>
        <v>WRAT5 Spelling</v>
      </c>
      <c r="BG2" s="82" t="str">
        <f>INDEX('Create Composites'!$A$4:$A$103,COLUMN(BB1),1)</f>
        <v>WRAT5 Math Computation</v>
      </c>
      <c r="BH2" s="82" t="str">
        <f>INDEX('Create Composites'!$A$4:$A$103,COLUMN(BC1),1)</f>
        <v>WRAT5 Sentence Comprehension</v>
      </c>
      <c r="BI2" s="82" t="str">
        <f>INDEX('Create Composites'!$A$4:$A$103,COLUMN(BD1),1)</f>
        <v>WRAT5 Reading Composite</v>
      </c>
      <c r="BJ2" s="82" t="str">
        <f>INDEX('Create Composites'!$A$4:$A$103,COLUMN(BE1),1)</f>
        <v>DKEFS CWI Color Naming</v>
      </c>
      <c r="BK2" s="82" t="str">
        <f>INDEX('Create Composites'!$A$4:$A$103,COLUMN(BF1),1)</f>
        <v>DKEFS CWI Word Reading</v>
      </c>
      <c r="BL2" s="82" t="str">
        <f>INDEX('Create Composites'!$A$4:$A$103,COLUMN(BG1),1)</f>
        <v>DKEFS CWI Inhibition</v>
      </c>
      <c r="BM2" s="82" t="str">
        <f>INDEX('Create Composites'!$A$4:$A$103,COLUMN(BH1),1)</f>
        <v>DKEFS CWI Switching</v>
      </c>
      <c r="BN2" s="82" t="str">
        <f>INDEX('Create Composites'!$A$4:$A$103,COLUMN(BI1),1)</f>
        <v>Unstructured Task (Total)</v>
      </c>
      <c r="BO2" s="82" t="str">
        <f>INDEX('Create Composites'!$A$4:$A$103,COLUMN(BJ1),1)</f>
        <v>Unstructured Task (HVC)</v>
      </c>
      <c r="BP2" s="82" t="str">
        <f>INDEX('Create Composites'!$A$4:$A$103,COLUMN(BK1),1)</f>
        <v>WASI-2 Similarities</v>
      </c>
      <c r="BQ2" s="82" t="str">
        <f>INDEX('Create Composites'!$A$4:$A$103,COLUMN(BL1),1)</f>
        <v>WASI-2 Vocabulary</v>
      </c>
      <c r="BR2" s="82" t="str">
        <f>INDEX('Create Composites'!$A$4:$A$103,COLUMN(BM1),1)</f>
        <v>WASI-2 Matrix Reasoning</v>
      </c>
      <c r="BS2" s="82" t="str">
        <f>INDEX('Create Composites'!$A$4:$A$103,COLUMN(BN1),1)</f>
        <v>WASI-2 Block Design</v>
      </c>
      <c r="BT2" s="82" t="str">
        <f>INDEX('Create Composites'!$A$4:$A$103,COLUMN(BO1),1)</f>
        <v>WISC-V Digit Span</v>
      </c>
      <c r="BU2" s="82" t="str">
        <f>INDEX('Create Composites'!$A$4:$A$103,COLUMN(BP1),1)</f>
        <v>WISC-V Picture Span</v>
      </c>
      <c r="BV2" s="82" t="str">
        <f>INDEX('Create Composites'!$A$4:$A$103,COLUMN(BQ1),1)</f>
        <v>WISC-V Coding</v>
      </c>
      <c r="BW2" s="82" t="str">
        <f>INDEX('Create Composites'!$A$4:$A$103,COLUMN(BR1),1)</f>
        <v>WISC-V Symbol Search</v>
      </c>
      <c r="BX2" s="82" t="str">
        <f>INDEX('Create Composites'!$A$4:$A$103,COLUMN(BS1),1)</f>
        <v>LWR</v>
      </c>
      <c r="BY2" s="82" t="str">
        <f>INDEX('Create Composites'!$A$4:$A$103,COLUMN(BT1),1)</f>
        <v>RC</v>
      </c>
      <c r="BZ2" s="82" t="str">
        <f>INDEX('Create Composites'!$A$4:$A$103,COLUMN(BU1),1)</f>
        <v>NWD</v>
      </c>
      <c r="CA2" s="82" t="str">
        <f>INDEX('Create Composites'!$A$4:$A$103,COLUMN(BV1),1)</f>
        <v>PP</v>
      </c>
      <c r="CB2" s="82" t="str">
        <f>INDEX('Create Composites'!$A$4:$A$103,COLUMN(BW1),1)</f>
        <v>WRF</v>
      </c>
      <c r="CC2" s="82" t="str">
        <f>INDEX('Create Composites'!$A$4:$A$103,COLUMN(BX1),1)</f>
        <v>DF</v>
      </c>
      <c r="CD2" s="82" t="str">
        <f>INDEX('Create Composites'!$A$4:$A$103,COLUMN(BY1),1)</f>
        <v>SRF</v>
      </c>
      <c r="CE2" s="82" t="str">
        <f>INDEX('Create Composites'!$A$4:$A$103,COLUMN(BZ1),1)</f>
        <v>RV</v>
      </c>
      <c r="CF2" s="82" t="str">
        <f>INDEX('Create Composites'!$A$4:$A$103,COLUMN(CA1),1)</f>
        <v>MCA</v>
      </c>
      <c r="CG2" s="82" t="str">
        <f>INDEX('Create Composites'!$A$4:$A$103,COLUMN(CB1),1)</f>
        <v>MC</v>
      </c>
      <c r="CH2" s="82" t="str">
        <f>INDEX('Create Composites'!$A$4:$A$103,COLUMN(CC1),1)</f>
        <v>MF</v>
      </c>
      <c r="CI2" s="82" t="str">
        <f>INDEX('Create Composites'!$A$4:$A$103,COLUMN(CD1),1)</f>
        <v>WE</v>
      </c>
      <c r="CJ2" s="82" t="str">
        <f>INDEX('Create Composites'!$A$4:$A$103,COLUMN(CE1),1)</f>
        <v>SP</v>
      </c>
      <c r="CK2" s="82" t="str">
        <f>INDEX('Create Composites'!$A$4:$A$103,COLUMN(CF1),1)</f>
        <v>WF</v>
      </c>
      <c r="CL2" s="82" t="str">
        <f>INDEX('Create Composites'!$A$4:$A$103,COLUMN(CG1),1)</f>
        <v>LC</v>
      </c>
      <c r="CM2" s="82" t="str">
        <f>INDEX('Create Composites'!$A$4:$A$103,COLUMN(CH1),1)</f>
        <v>OE</v>
      </c>
      <c r="CN2" s="82" t="str">
        <f>INDEX('Create Composites'!$A$4:$A$103,COLUMN(CI1),1)</f>
        <v>AF</v>
      </c>
      <c r="CO2" s="82" t="str">
        <f>INDEX('Create Composites'!$A$4:$A$103,COLUMN(CJ1),1)</f>
        <v>ONF</v>
      </c>
      <c r="CP2" s="82" t="str">
        <f>INDEX('Create Composites'!$A$4:$A$103,COLUMN(CK1),1)</f>
        <v>LNF</v>
      </c>
      <c r="CQ2" s="82" t="str">
        <f>INDEX('Create Composites'!$A$4:$A$103,COLUMN(CL1),1)</f>
        <v>RD</v>
      </c>
      <c r="CR2" s="82" t="str">
        <f>INDEX('Create Composites'!$A$4:$A$103,COLUMN(CM1),1)</f>
        <v>MA</v>
      </c>
      <c r="CS2" s="82" t="str">
        <f>INDEX('Create Composites'!$A$4:$A$103,COLUMN(CN1),1)</f>
        <v>WL</v>
      </c>
      <c r="CT2" s="82" t="str">
        <f>INDEX('Create Composites'!$A$4:$A$103,COLUMN(CO1),1)</f>
        <v>ASB</v>
      </c>
      <c r="CU2" s="82" t="str">
        <f>INDEX('Create Composites'!$A$4:$A$103,COLUMN(CP1),1)</f>
        <v>SY</v>
      </c>
      <c r="CV2" s="82" t="str">
        <f>INDEX('Create Composites'!$A$4:$A$103,COLUMN(CQ1),1)</f>
        <v>DC</v>
      </c>
      <c r="CW2" s="82" t="str">
        <f>INDEX('Create Composites'!$A$4:$A$103,COLUMN(CR1),1)</f>
        <v>RF</v>
      </c>
      <c r="CX2" s="82" t="str">
        <f>INDEX('Create Composites'!$A$4:$A$103,COLUMN(CS1),1)</f>
        <v>RU</v>
      </c>
      <c r="CY2" s="82" t="str">
        <f>INDEX('Create Composites'!$A$4:$A$103,COLUMN(CT1),1)</f>
        <v>OL</v>
      </c>
      <c r="CZ2" s="82" t="str">
        <f>INDEX('Create Composites'!$A$4:$A$103,COLUMN(CU1),1)</f>
        <v>OF</v>
      </c>
      <c r="DA2" s="82" t="str">
        <f>INDEX('Create Composites'!$A$4:$A$103,COLUMN(CV1),1)</f>
        <v>CM</v>
      </c>
      <c r="DB2" s="51"/>
      <c r="DC2" s="51"/>
      <c r="DD2" s="51"/>
      <c r="DE2" s="51"/>
      <c r="DF2" s="51"/>
      <c r="DG2" s="51"/>
      <c r="DH2" s="51"/>
      <c r="DI2" s="51"/>
      <c r="DJ2" s="51"/>
      <c r="DK2" s="51"/>
      <c r="DL2" s="51"/>
      <c r="DM2" s="51"/>
      <c r="DN2" s="51"/>
      <c r="DO2" s="51"/>
      <c r="DP2" s="51"/>
      <c r="DQ2" s="51"/>
      <c r="DR2" s="51"/>
      <c r="DS2" s="51"/>
    </row>
    <row r="3" spans="1:123" s="78" customFormat="1" ht="16" x14ac:dyDescent="0.2">
      <c r="A3" s="83" t="s">
        <v>1</v>
      </c>
      <c r="B3" s="84" t="s">
        <v>363</v>
      </c>
      <c r="C3" s="85">
        <v>10</v>
      </c>
      <c r="D3" s="85">
        <v>3</v>
      </c>
      <c r="E3" s="86">
        <v>0.87</v>
      </c>
      <c r="F3" s="87"/>
      <c r="G3" s="88"/>
      <c r="H3" s="88"/>
      <c r="I3" s="88"/>
      <c r="J3" s="88"/>
      <c r="K3" s="88"/>
      <c r="L3" s="88"/>
      <c r="M3" s="88"/>
      <c r="N3" s="88"/>
      <c r="O3" s="88"/>
      <c r="P3" s="88"/>
      <c r="Q3" s="89"/>
      <c r="R3" s="89"/>
      <c r="S3" s="89"/>
      <c r="T3" s="89"/>
      <c r="U3" s="89"/>
      <c r="V3" s="89"/>
      <c r="W3" s="89"/>
      <c r="X3" s="89"/>
      <c r="Y3" s="89"/>
      <c r="Z3" s="89"/>
      <c r="AA3" s="89"/>
      <c r="AB3" s="89"/>
      <c r="AC3" s="89"/>
      <c r="AD3" s="89"/>
      <c r="AE3" s="89"/>
      <c r="AF3" s="89"/>
      <c r="AG3" s="89"/>
      <c r="AH3" s="89"/>
      <c r="AI3" s="89"/>
      <c r="AJ3" s="89"/>
      <c r="AK3" s="89"/>
      <c r="AL3" s="89"/>
      <c r="AM3" s="89"/>
      <c r="AN3" s="89"/>
      <c r="AO3" s="88"/>
      <c r="AP3" s="88"/>
      <c r="AQ3" s="88"/>
      <c r="AR3" s="88"/>
      <c r="AS3" s="88"/>
      <c r="AT3" s="88"/>
      <c r="AU3" s="88"/>
      <c r="AV3" s="88"/>
      <c r="AW3" s="88"/>
      <c r="AX3" s="88"/>
      <c r="AY3" s="88"/>
      <c r="AZ3" s="68" t="s">
        <v>348</v>
      </c>
      <c r="BA3" s="68" t="s">
        <v>348</v>
      </c>
      <c r="BB3" s="68" t="s">
        <v>348</v>
      </c>
      <c r="BC3" s="68" t="s">
        <v>348</v>
      </c>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row>
    <row r="4" spans="1:123" s="78" customFormat="1" ht="16" x14ac:dyDescent="0.2">
      <c r="A4" s="83" t="s">
        <v>2</v>
      </c>
      <c r="B4" s="84" t="s">
        <v>364</v>
      </c>
      <c r="C4" s="85">
        <v>10</v>
      </c>
      <c r="D4" s="85">
        <v>3</v>
      </c>
      <c r="E4" s="86">
        <v>0.94</v>
      </c>
      <c r="F4" s="89">
        <v>0.60699999999999998</v>
      </c>
      <c r="G4" s="87"/>
      <c r="H4" s="88"/>
      <c r="I4" s="88"/>
      <c r="J4" s="88"/>
      <c r="K4" s="88"/>
      <c r="L4" s="88"/>
      <c r="M4" s="88"/>
      <c r="N4" s="88"/>
      <c r="O4" s="88"/>
      <c r="P4" s="88"/>
      <c r="Q4" s="89"/>
      <c r="R4" s="89"/>
      <c r="S4" s="89"/>
      <c r="T4" s="89"/>
      <c r="U4" s="89"/>
      <c r="V4" s="89"/>
      <c r="W4" s="89"/>
      <c r="X4" s="89"/>
      <c r="Y4" s="89"/>
      <c r="Z4" s="89"/>
      <c r="AA4" s="89"/>
      <c r="AB4" s="89"/>
      <c r="AC4" s="89"/>
      <c r="AD4" s="89"/>
      <c r="AE4" s="89"/>
      <c r="AF4" s="89"/>
      <c r="AG4" s="89"/>
      <c r="AH4" s="89"/>
      <c r="AI4" s="89"/>
      <c r="AJ4" s="89"/>
      <c r="AK4" s="89"/>
      <c r="AL4" s="89"/>
      <c r="AM4" s="89"/>
      <c r="AN4" s="89"/>
      <c r="AO4" s="88"/>
      <c r="AP4" s="88"/>
      <c r="AQ4" s="88"/>
      <c r="AR4" s="88"/>
      <c r="AS4" s="88"/>
      <c r="AT4" s="88"/>
      <c r="AU4" s="88"/>
      <c r="AV4" s="88"/>
      <c r="AW4" s="88"/>
      <c r="AX4" s="88"/>
      <c r="AY4" s="88"/>
      <c r="AZ4" s="68" t="s">
        <v>348</v>
      </c>
      <c r="BA4" s="68" t="s">
        <v>348</v>
      </c>
      <c r="BB4" s="68" t="s">
        <v>348</v>
      </c>
      <c r="BC4" s="68" t="s">
        <v>348</v>
      </c>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row>
    <row r="5" spans="1:123" s="78" customFormat="1" ht="16" x14ac:dyDescent="0.2">
      <c r="A5" s="83" t="s">
        <v>3</v>
      </c>
      <c r="B5" s="84" t="s">
        <v>365</v>
      </c>
      <c r="C5" s="85">
        <v>10</v>
      </c>
      <c r="D5" s="85">
        <v>3</v>
      </c>
      <c r="E5" s="86">
        <v>0.93</v>
      </c>
      <c r="F5" s="89">
        <v>0.55800000000000005</v>
      </c>
      <c r="G5" s="89">
        <v>0.56999999999999995</v>
      </c>
      <c r="H5" s="87"/>
      <c r="I5" s="88"/>
      <c r="J5" s="88"/>
      <c r="K5" s="88"/>
      <c r="L5" s="88"/>
      <c r="M5" s="88"/>
      <c r="N5" s="88"/>
      <c r="O5" s="88"/>
      <c r="P5" s="88"/>
      <c r="Q5" s="88"/>
      <c r="R5" s="88"/>
      <c r="S5" s="88"/>
      <c r="T5" s="88"/>
      <c r="U5" s="88"/>
      <c r="V5" s="88"/>
      <c r="W5" s="88"/>
      <c r="X5" s="88"/>
      <c r="Y5" s="88"/>
      <c r="Z5" s="88"/>
      <c r="AA5" s="88"/>
      <c r="AB5" s="88"/>
      <c r="AC5" s="88"/>
      <c r="AD5" s="88"/>
      <c r="AE5" s="113"/>
      <c r="AF5" s="113"/>
      <c r="AG5" s="113"/>
      <c r="AH5" s="113"/>
      <c r="AI5" s="113"/>
      <c r="AJ5" s="113"/>
      <c r="AK5" s="113"/>
      <c r="AL5" s="113"/>
      <c r="AM5" s="113"/>
      <c r="AN5" s="113"/>
      <c r="AO5" s="113"/>
      <c r="AP5" s="113"/>
      <c r="AQ5" s="113"/>
      <c r="AR5" s="113"/>
      <c r="AS5" s="113"/>
      <c r="AT5" s="113"/>
      <c r="AU5" s="113"/>
      <c r="AV5" s="113"/>
      <c r="AW5" s="113"/>
      <c r="AX5" s="113"/>
      <c r="AY5" s="113"/>
      <c r="AZ5" s="114" t="s">
        <v>348</v>
      </c>
      <c r="BA5" s="114" t="s">
        <v>348</v>
      </c>
      <c r="BB5" s="114" t="s">
        <v>348</v>
      </c>
      <c r="BC5" s="114" t="s">
        <v>348</v>
      </c>
      <c r="BD5" s="114"/>
      <c r="BE5" s="114"/>
      <c r="BF5" s="114"/>
      <c r="BG5" s="114"/>
      <c r="BH5" s="114"/>
      <c r="BI5" s="114"/>
      <c r="BJ5" s="114"/>
      <c r="BK5" s="114"/>
      <c r="BL5" s="114"/>
      <c r="BM5" s="114"/>
      <c r="BN5" s="114"/>
      <c r="BO5" s="114"/>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row>
    <row r="6" spans="1:123" s="78" customFormat="1" ht="16" x14ac:dyDescent="0.2">
      <c r="A6" s="83" t="s">
        <v>4</v>
      </c>
      <c r="B6" s="84" t="s">
        <v>366</v>
      </c>
      <c r="C6" s="85">
        <v>10</v>
      </c>
      <c r="D6" s="85">
        <v>3</v>
      </c>
      <c r="E6" s="86">
        <v>0.9</v>
      </c>
      <c r="F6" s="89">
        <v>0.51</v>
      </c>
      <c r="G6" s="89">
        <v>0.28100000000000003</v>
      </c>
      <c r="H6" s="89">
        <v>0.309</v>
      </c>
      <c r="I6" s="87"/>
      <c r="J6" s="88"/>
      <c r="K6" s="88"/>
      <c r="L6" s="88"/>
      <c r="M6" s="88"/>
      <c r="N6" s="88"/>
      <c r="O6" s="88"/>
      <c r="P6" s="88"/>
      <c r="Q6" s="88"/>
      <c r="R6" s="88"/>
      <c r="S6" s="88"/>
      <c r="T6" s="88"/>
      <c r="U6" s="88"/>
      <c r="V6" s="88"/>
      <c r="W6" s="88"/>
      <c r="X6" s="88"/>
      <c r="Y6" s="88"/>
      <c r="Z6" s="88"/>
      <c r="AA6" s="88"/>
      <c r="AB6" s="88"/>
      <c r="AC6" s="88"/>
      <c r="AD6" s="88"/>
      <c r="AE6" s="113"/>
      <c r="AF6" s="113"/>
      <c r="AG6" s="113"/>
      <c r="AH6" s="113"/>
      <c r="AI6" s="113"/>
      <c r="AJ6" s="113"/>
      <c r="AK6" s="113"/>
      <c r="AL6" s="113"/>
      <c r="AM6" s="113"/>
      <c r="AN6" s="113"/>
      <c r="AO6" s="113"/>
      <c r="AP6" s="113"/>
      <c r="AQ6" s="113"/>
      <c r="AR6" s="113"/>
      <c r="AS6" s="113"/>
      <c r="AT6" s="113"/>
      <c r="AU6" s="113"/>
      <c r="AV6" s="113"/>
      <c r="AW6" s="113"/>
      <c r="AX6" s="113"/>
      <c r="AY6" s="113"/>
      <c r="AZ6" s="114" t="s">
        <v>348</v>
      </c>
      <c r="BA6" s="114" t="s">
        <v>348</v>
      </c>
      <c r="BB6" s="114" t="s">
        <v>348</v>
      </c>
      <c r="BC6" s="114" t="s">
        <v>348</v>
      </c>
      <c r="BD6" s="114"/>
      <c r="BE6" s="114"/>
      <c r="BF6" s="114"/>
      <c r="BG6" s="114"/>
      <c r="BH6" s="114"/>
      <c r="BI6" s="114"/>
      <c r="BJ6" s="114"/>
      <c r="BK6" s="114"/>
      <c r="BL6" s="114"/>
      <c r="BM6" s="114"/>
      <c r="BN6" s="114"/>
      <c r="BO6" s="114"/>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row>
    <row r="7" spans="1:123" s="78" customFormat="1" ht="16" x14ac:dyDescent="0.2">
      <c r="A7" s="83" t="s">
        <v>5</v>
      </c>
      <c r="B7" s="84" t="s">
        <v>367</v>
      </c>
      <c r="C7" s="85">
        <v>10</v>
      </c>
      <c r="D7" s="85">
        <v>3</v>
      </c>
      <c r="E7" s="86">
        <v>0.93</v>
      </c>
      <c r="F7" s="89">
        <v>0.35099999999999998</v>
      </c>
      <c r="G7" s="89">
        <v>0.38100000000000001</v>
      </c>
      <c r="H7" s="89">
        <v>0.32800000000000001</v>
      </c>
      <c r="I7" s="89">
        <v>0.48699999999999999</v>
      </c>
      <c r="J7" s="87"/>
      <c r="K7" s="88"/>
      <c r="L7" s="88"/>
      <c r="M7" s="88"/>
      <c r="N7" s="88"/>
      <c r="O7" s="88"/>
      <c r="P7" s="88"/>
      <c r="Q7" s="88"/>
      <c r="R7" s="88"/>
      <c r="S7" s="88"/>
      <c r="T7" s="88"/>
      <c r="U7" s="88"/>
      <c r="V7" s="88"/>
      <c r="W7" s="88"/>
      <c r="X7" s="88"/>
      <c r="Y7" s="88"/>
      <c r="Z7" s="88"/>
      <c r="AA7" s="88"/>
      <c r="AB7" s="88"/>
      <c r="AC7" s="88"/>
      <c r="AD7" s="88"/>
      <c r="AE7" s="113"/>
      <c r="AF7" s="113"/>
      <c r="AG7" s="113"/>
      <c r="AH7" s="113"/>
      <c r="AI7" s="113"/>
      <c r="AJ7" s="113"/>
      <c r="AK7" s="113"/>
      <c r="AL7" s="113"/>
      <c r="AM7" s="113"/>
      <c r="AN7" s="113"/>
      <c r="AO7" s="113"/>
      <c r="AP7" s="113"/>
      <c r="AQ7" s="113"/>
      <c r="AR7" s="113"/>
      <c r="AS7" s="113"/>
      <c r="AT7" s="113"/>
      <c r="AU7" s="113"/>
      <c r="AV7" s="113"/>
      <c r="AW7" s="113"/>
      <c r="AX7" s="113"/>
      <c r="AY7" s="113"/>
      <c r="AZ7" s="114" t="s">
        <v>348</v>
      </c>
      <c r="BA7" s="114" t="s">
        <v>348</v>
      </c>
      <c r="BB7" s="114" t="s">
        <v>348</v>
      </c>
      <c r="BC7" s="114" t="s">
        <v>348</v>
      </c>
      <c r="BD7" s="114"/>
      <c r="BE7" s="114"/>
      <c r="BF7" s="114"/>
      <c r="BG7" s="114"/>
      <c r="BH7" s="114"/>
      <c r="BI7" s="114"/>
      <c r="BJ7" s="114"/>
      <c r="BK7" s="114"/>
      <c r="BL7" s="114"/>
      <c r="BM7" s="114"/>
      <c r="BN7" s="114"/>
      <c r="BO7" s="114"/>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row>
    <row r="8" spans="1:123" s="78" customFormat="1" ht="16" x14ac:dyDescent="0.2">
      <c r="A8" s="83" t="s">
        <v>6</v>
      </c>
      <c r="B8" s="84" t="s">
        <v>368</v>
      </c>
      <c r="C8" s="85">
        <v>10</v>
      </c>
      <c r="D8" s="85">
        <v>3</v>
      </c>
      <c r="E8" s="86">
        <v>0.88</v>
      </c>
      <c r="F8" s="89">
        <v>0.29499999999999998</v>
      </c>
      <c r="G8" s="89">
        <v>0.38100000000000001</v>
      </c>
      <c r="H8" s="89">
        <v>0.41399999999999998</v>
      </c>
      <c r="I8" s="89">
        <v>0.41099999999999998</v>
      </c>
      <c r="J8" s="89">
        <v>0.51500000000000001</v>
      </c>
      <c r="K8" s="87"/>
      <c r="L8" s="88"/>
      <c r="M8" s="88"/>
      <c r="N8" s="88"/>
      <c r="O8" s="88"/>
      <c r="P8" s="88"/>
      <c r="Q8" s="88"/>
      <c r="R8" s="88"/>
      <c r="S8" s="88"/>
      <c r="T8" s="88"/>
      <c r="U8" s="88"/>
      <c r="V8" s="88"/>
      <c r="W8" s="88"/>
      <c r="X8" s="88"/>
      <c r="Y8" s="88"/>
      <c r="Z8" s="88"/>
      <c r="AA8" s="88"/>
      <c r="AB8" s="88"/>
      <c r="AC8" s="88"/>
      <c r="AD8" s="88"/>
      <c r="AE8" s="113"/>
      <c r="AF8" s="113"/>
      <c r="AG8" s="113"/>
      <c r="AH8" s="113"/>
      <c r="AI8" s="113"/>
      <c r="AJ8" s="113"/>
      <c r="AK8" s="113"/>
      <c r="AL8" s="113"/>
      <c r="AM8" s="113"/>
      <c r="AN8" s="113"/>
      <c r="AO8" s="113"/>
      <c r="AP8" s="113"/>
      <c r="AQ8" s="113"/>
      <c r="AR8" s="113"/>
      <c r="AS8" s="113"/>
      <c r="AT8" s="113"/>
      <c r="AU8" s="113"/>
      <c r="AV8" s="113"/>
      <c r="AW8" s="113"/>
      <c r="AX8" s="113"/>
      <c r="AY8" s="113"/>
      <c r="AZ8" s="114" t="s">
        <v>348</v>
      </c>
      <c r="BA8" s="114" t="s">
        <v>348</v>
      </c>
      <c r="BB8" s="114" t="s">
        <v>348</v>
      </c>
      <c r="BC8" s="114" t="s">
        <v>348</v>
      </c>
      <c r="BD8" s="114"/>
      <c r="BE8" s="114"/>
      <c r="BF8" s="114"/>
      <c r="BG8" s="114"/>
      <c r="BH8" s="114"/>
      <c r="BI8" s="114"/>
      <c r="BJ8" s="114"/>
      <c r="BK8" s="114"/>
      <c r="BL8" s="114"/>
      <c r="BM8" s="114"/>
      <c r="BN8" s="114"/>
      <c r="BO8" s="114"/>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row>
    <row r="9" spans="1:123" s="78" customFormat="1" ht="16" x14ac:dyDescent="0.2">
      <c r="A9" s="83" t="s">
        <v>7</v>
      </c>
      <c r="B9" s="84" t="s">
        <v>369</v>
      </c>
      <c r="C9" s="85">
        <v>10</v>
      </c>
      <c r="D9" s="85">
        <v>3</v>
      </c>
      <c r="E9" s="86">
        <v>0.87</v>
      </c>
      <c r="F9" s="89">
        <v>0.48</v>
      </c>
      <c r="G9" s="89">
        <v>0.251</v>
      </c>
      <c r="H9" s="89">
        <v>0.27400000000000002</v>
      </c>
      <c r="I9" s="89">
        <v>0.33800000000000002</v>
      </c>
      <c r="J9" s="89">
        <v>0.311</v>
      </c>
      <c r="K9" s="89">
        <v>0.318</v>
      </c>
      <c r="L9" s="87"/>
      <c r="M9" s="89"/>
      <c r="N9" s="89"/>
      <c r="O9" s="89"/>
      <c r="P9" s="89"/>
      <c r="Q9" s="89"/>
      <c r="R9" s="89"/>
      <c r="S9" s="89"/>
      <c r="T9" s="89"/>
      <c r="U9" s="89"/>
      <c r="V9" s="88"/>
      <c r="W9" s="88"/>
      <c r="X9" s="88"/>
      <c r="Y9" s="88"/>
      <c r="Z9" s="88"/>
      <c r="AA9" s="88"/>
      <c r="AB9" s="88"/>
      <c r="AC9" s="88"/>
      <c r="AD9" s="88"/>
      <c r="AE9" s="113"/>
      <c r="AF9" s="113"/>
      <c r="AG9" s="113"/>
      <c r="AH9" s="113"/>
      <c r="AI9" s="113"/>
      <c r="AJ9" s="113"/>
      <c r="AK9" s="113"/>
      <c r="AL9" s="113"/>
      <c r="AM9" s="113"/>
      <c r="AN9" s="113"/>
      <c r="AO9" s="113"/>
      <c r="AP9" s="113"/>
      <c r="AQ9" s="113"/>
      <c r="AR9" s="113"/>
      <c r="AS9" s="113"/>
      <c r="AT9" s="113"/>
      <c r="AU9" s="113"/>
      <c r="AV9" s="113"/>
      <c r="AW9" s="113"/>
      <c r="AX9" s="113"/>
      <c r="AY9" s="113"/>
      <c r="AZ9" s="114" t="s">
        <v>348</v>
      </c>
      <c r="BA9" s="114" t="s">
        <v>348</v>
      </c>
      <c r="BB9" s="114" t="s">
        <v>348</v>
      </c>
      <c r="BC9" s="114" t="s">
        <v>348</v>
      </c>
      <c r="BD9" s="114"/>
      <c r="BE9" s="114"/>
      <c r="BF9" s="114"/>
      <c r="BG9" s="114"/>
      <c r="BH9" s="114"/>
      <c r="BI9" s="114"/>
      <c r="BJ9" s="114"/>
      <c r="BK9" s="114"/>
      <c r="BL9" s="114"/>
      <c r="BM9" s="114"/>
      <c r="BN9" s="114"/>
      <c r="BO9" s="114"/>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row>
    <row r="10" spans="1:123" s="78" customFormat="1" ht="16" x14ac:dyDescent="0.2">
      <c r="A10" s="83" t="s">
        <v>8</v>
      </c>
      <c r="B10" s="84" t="s">
        <v>370</v>
      </c>
      <c r="C10" s="85">
        <v>10</v>
      </c>
      <c r="D10" s="85">
        <v>3</v>
      </c>
      <c r="E10" s="86">
        <v>0.89</v>
      </c>
      <c r="F10" s="89">
        <v>0.224</v>
      </c>
      <c r="G10" s="89">
        <v>0.223</v>
      </c>
      <c r="H10" s="89">
        <v>0.253</v>
      </c>
      <c r="I10" s="89">
        <v>0.35899999999999999</v>
      </c>
      <c r="J10" s="89">
        <v>0.24399999999999999</v>
      </c>
      <c r="K10" s="89">
        <v>0.28699999999999998</v>
      </c>
      <c r="L10" s="89">
        <v>0.54200000000000004</v>
      </c>
      <c r="M10" s="87"/>
      <c r="N10" s="89"/>
      <c r="O10" s="89"/>
      <c r="P10" s="89"/>
      <c r="Q10" s="89"/>
      <c r="R10" s="89"/>
      <c r="S10" s="89"/>
      <c r="T10" s="89"/>
      <c r="U10" s="89"/>
      <c r="V10" s="88"/>
      <c r="W10" s="88"/>
      <c r="X10" s="88"/>
      <c r="Y10" s="88"/>
      <c r="Z10" s="88"/>
      <c r="AA10" s="88"/>
      <c r="AB10" s="88"/>
      <c r="AC10" s="88"/>
      <c r="AD10" s="88"/>
      <c r="AE10" s="113"/>
      <c r="AF10" s="113"/>
      <c r="AG10" s="113"/>
      <c r="AH10" s="113"/>
      <c r="AI10" s="113"/>
      <c r="AJ10" s="113"/>
      <c r="AK10" s="113"/>
      <c r="AL10" s="113"/>
      <c r="AM10" s="113"/>
      <c r="AN10" s="113"/>
      <c r="AO10" s="113"/>
      <c r="AP10" s="113"/>
      <c r="AQ10" s="113"/>
      <c r="AR10" s="113"/>
      <c r="AS10" s="113"/>
      <c r="AT10" s="113"/>
      <c r="AU10" s="113"/>
      <c r="AV10" s="113"/>
      <c r="AW10" s="113"/>
      <c r="AX10" s="113"/>
      <c r="AY10" s="113"/>
      <c r="AZ10" s="114" t="s">
        <v>348</v>
      </c>
      <c r="BA10" s="114" t="s">
        <v>348</v>
      </c>
      <c r="BB10" s="114" t="s">
        <v>348</v>
      </c>
      <c r="BC10" s="114" t="s">
        <v>348</v>
      </c>
      <c r="BD10" s="114"/>
      <c r="BE10" s="114"/>
      <c r="BF10" s="114"/>
      <c r="BG10" s="114"/>
      <c r="BH10" s="114"/>
      <c r="BI10" s="114"/>
      <c r="BJ10" s="114"/>
      <c r="BK10" s="114"/>
      <c r="BL10" s="114"/>
      <c r="BM10" s="114"/>
      <c r="BN10" s="114"/>
      <c r="BO10" s="114"/>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row>
    <row r="11" spans="1:123" s="78" customFormat="1" ht="16" x14ac:dyDescent="0.2">
      <c r="A11" s="83" t="s">
        <v>9</v>
      </c>
      <c r="B11" s="84" t="s">
        <v>371</v>
      </c>
      <c r="C11" s="85">
        <v>10</v>
      </c>
      <c r="D11" s="85">
        <v>3</v>
      </c>
      <c r="E11" s="86">
        <v>0.81</v>
      </c>
      <c r="F11" s="89">
        <v>0.26100000000000001</v>
      </c>
      <c r="G11" s="89">
        <v>0.24299999999999999</v>
      </c>
      <c r="H11" s="89">
        <v>0.223</v>
      </c>
      <c r="I11" s="89">
        <v>0.23</v>
      </c>
      <c r="J11" s="89">
        <v>0.27300000000000002</v>
      </c>
      <c r="K11" s="89">
        <v>0.23499999999999999</v>
      </c>
      <c r="L11" s="89">
        <v>0.375</v>
      </c>
      <c r="M11" s="89">
        <v>0.34</v>
      </c>
      <c r="N11" s="87"/>
      <c r="O11" s="89"/>
      <c r="P11" s="89"/>
      <c r="Q11" s="89"/>
      <c r="R11" s="89"/>
      <c r="S11" s="89"/>
      <c r="T11" s="89"/>
      <c r="U11" s="89"/>
      <c r="V11" s="88"/>
      <c r="W11" s="88"/>
      <c r="X11" s="88"/>
      <c r="Y11" s="88"/>
      <c r="Z11" s="88"/>
      <c r="AA11" s="88"/>
      <c r="AB11" s="88"/>
      <c r="AC11" s="88"/>
      <c r="AD11" s="88"/>
      <c r="AE11" s="113"/>
      <c r="AF11" s="113"/>
      <c r="AG11" s="113"/>
      <c r="AH11" s="113"/>
      <c r="AI11" s="113"/>
      <c r="AJ11" s="113"/>
      <c r="AK11" s="113"/>
      <c r="AL11" s="113"/>
      <c r="AM11" s="113"/>
      <c r="AN11" s="113"/>
      <c r="AO11" s="113"/>
      <c r="AP11" s="113"/>
      <c r="AQ11" s="113"/>
      <c r="AR11" s="113"/>
      <c r="AS11" s="113"/>
      <c r="AT11" s="113"/>
      <c r="AU11" s="113"/>
      <c r="AV11" s="113"/>
      <c r="AW11" s="113"/>
      <c r="AX11" s="113"/>
      <c r="AY11" s="113"/>
      <c r="AZ11" s="114" t="s">
        <v>348</v>
      </c>
      <c r="BA11" s="114" t="s">
        <v>348</v>
      </c>
      <c r="BB11" s="114" t="s">
        <v>348</v>
      </c>
      <c r="BC11" s="114" t="s">
        <v>348</v>
      </c>
      <c r="BD11" s="114"/>
      <c r="BE11" s="114"/>
      <c r="BF11" s="114"/>
      <c r="BG11" s="114"/>
      <c r="BH11" s="114"/>
      <c r="BI11" s="114"/>
      <c r="BJ11" s="114"/>
      <c r="BK11" s="114"/>
      <c r="BL11" s="114"/>
      <c r="BM11" s="114"/>
      <c r="BN11" s="114"/>
      <c r="BO11" s="114"/>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row>
    <row r="12" spans="1:123" s="78" customFormat="1" ht="16" x14ac:dyDescent="0.2">
      <c r="A12" s="83" t="s">
        <v>10</v>
      </c>
      <c r="B12" s="84" t="s">
        <v>372</v>
      </c>
      <c r="C12" s="85">
        <v>10</v>
      </c>
      <c r="D12" s="85">
        <v>3</v>
      </c>
      <c r="E12" s="86">
        <v>0.86</v>
      </c>
      <c r="F12" s="89">
        <v>0.38</v>
      </c>
      <c r="G12" s="89">
        <v>0.28599999999999998</v>
      </c>
      <c r="H12" s="89">
        <v>0.248</v>
      </c>
      <c r="I12" s="89">
        <v>0.33100000000000002</v>
      </c>
      <c r="J12" s="89">
        <v>0.38500000000000001</v>
      </c>
      <c r="K12" s="89">
        <v>0.30599999999999999</v>
      </c>
      <c r="L12" s="89">
        <v>0.27500000000000002</v>
      </c>
      <c r="M12" s="89">
        <v>0.22500000000000001</v>
      </c>
      <c r="N12" s="89">
        <v>0.56399999999999995</v>
      </c>
      <c r="O12" s="87"/>
      <c r="P12" s="89"/>
      <c r="Q12" s="89"/>
      <c r="R12" s="89"/>
      <c r="S12" s="89"/>
      <c r="T12" s="89"/>
      <c r="U12" s="89"/>
      <c r="V12" s="88"/>
      <c r="W12" s="88"/>
      <c r="X12" s="88"/>
      <c r="Y12" s="88"/>
      <c r="Z12" s="88"/>
      <c r="AA12" s="88"/>
      <c r="AB12" s="88"/>
      <c r="AC12" s="88"/>
      <c r="AD12" s="88"/>
      <c r="AE12" s="113"/>
      <c r="AF12" s="113"/>
      <c r="AG12" s="113"/>
      <c r="AH12" s="113"/>
      <c r="AI12" s="113"/>
      <c r="AJ12" s="113"/>
      <c r="AK12" s="113"/>
      <c r="AL12" s="113"/>
      <c r="AM12" s="113"/>
      <c r="AN12" s="113"/>
      <c r="AO12" s="113"/>
      <c r="AP12" s="113"/>
      <c r="AQ12" s="113"/>
      <c r="AR12" s="113"/>
      <c r="AS12" s="113"/>
      <c r="AT12" s="113"/>
      <c r="AU12" s="113"/>
      <c r="AV12" s="113"/>
      <c r="AW12" s="113"/>
      <c r="AX12" s="113"/>
      <c r="AY12" s="113"/>
      <c r="AZ12" s="114" t="s">
        <v>348</v>
      </c>
      <c r="BA12" s="114" t="s">
        <v>348</v>
      </c>
      <c r="BB12" s="114" t="s">
        <v>348</v>
      </c>
      <c r="BC12" s="114" t="s">
        <v>348</v>
      </c>
      <c r="BD12" s="114"/>
      <c r="BE12" s="114"/>
      <c r="BF12" s="114"/>
      <c r="BG12" s="114"/>
      <c r="BH12" s="114"/>
      <c r="BI12" s="114"/>
      <c r="BJ12" s="114"/>
      <c r="BK12" s="114"/>
      <c r="BL12" s="114"/>
      <c r="BM12" s="114"/>
      <c r="BN12" s="114"/>
      <c r="BO12" s="114"/>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row>
    <row r="13" spans="1:123" s="78" customFormat="1" ht="16" x14ac:dyDescent="0.2">
      <c r="A13" s="83" t="s">
        <v>11</v>
      </c>
      <c r="B13" s="84" t="s">
        <v>373</v>
      </c>
      <c r="C13" s="85">
        <v>50</v>
      </c>
      <c r="D13" s="85">
        <v>10</v>
      </c>
      <c r="E13" s="86">
        <v>0.89</v>
      </c>
      <c r="F13" s="89">
        <v>0.44600000000000001</v>
      </c>
      <c r="G13" s="89">
        <v>0.42099999999999999</v>
      </c>
      <c r="H13" s="89">
        <v>0.40400000000000003</v>
      </c>
      <c r="I13" s="89">
        <v>0.371</v>
      </c>
      <c r="J13" s="89">
        <v>0.29099999999999998</v>
      </c>
      <c r="K13" s="89">
        <v>0.35699999999999998</v>
      </c>
      <c r="L13" s="89">
        <v>0.26600000000000001</v>
      </c>
      <c r="M13" s="89">
        <v>0.254</v>
      </c>
      <c r="N13" s="89">
        <v>0.317</v>
      </c>
      <c r="O13" s="89">
        <v>0.35599999999999998</v>
      </c>
      <c r="P13" s="87"/>
      <c r="Q13" s="89"/>
      <c r="R13" s="89"/>
      <c r="S13" s="89"/>
      <c r="T13" s="89"/>
      <c r="U13" s="89"/>
      <c r="V13" s="88"/>
      <c r="W13" s="88"/>
      <c r="X13" s="88"/>
      <c r="Y13" s="88"/>
      <c r="Z13" s="88"/>
      <c r="AA13" s="88"/>
      <c r="AB13" s="88"/>
      <c r="AC13" s="88"/>
      <c r="AD13" s="88"/>
      <c r="AE13" s="113"/>
      <c r="AF13" s="113"/>
      <c r="AG13" s="113"/>
      <c r="AH13" s="113"/>
      <c r="AI13" s="113"/>
      <c r="AJ13" s="113"/>
      <c r="AK13" s="113"/>
      <c r="AL13" s="113"/>
      <c r="AM13" s="113"/>
      <c r="AN13" s="113"/>
      <c r="AO13" s="113"/>
      <c r="AP13" s="113"/>
      <c r="AQ13" s="113"/>
      <c r="AR13" s="113"/>
      <c r="AS13" s="113"/>
      <c r="AT13" s="113"/>
      <c r="AU13" s="113"/>
      <c r="AV13" s="113"/>
      <c r="AW13" s="113"/>
      <c r="AX13" s="113"/>
      <c r="AY13" s="113"/>
      <c r="AZ13" s="114" t="s">
        <v>348</v>
      </c>
      <c r="BA13" s="114" t="s">
        <v>348</v>
      </c>
      <c r="BB13" s="114" t="s">
        <v>348</v>
      </c>
      <c r="BC13" s="114" t="s">
        <v>348</v>
      </c>
      <c r="BD13" s="114"/>
      <c r="BE13" s="114"/>
      <c r="BF13" s="114"/>
      <c r="BG13" s="114"/>
      <c r="BH13" s="114"/>
      <c r="BI13" s="114"/>
      <c r="BJ13" s="114"/>
      <c r="BK13" s="114"/>
      <c r="BL13" s="114"/>
      <c r="BM13" s="114"/>
      <c r="BN13" s="114"/>
      <c r="BO13" s="114"/>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row>
    <row r="14" spans="1:123" s="78" customFormat="1" ht="16" x14ac:dyDescent="0.2">
      <c r="A14" s="83" t="s">
        <v>12</v>
      </c>
      <c r="B14" s="84" t="s">
        <v>374</v>
      </c>
      <c r="C14" s="85">
        <v>50</v>
      </c>
      <c r="D14" s="85">
        <v>10</v>
      </c>
      <c r="E14" s="86">
        <v>0.6</v>
      </c>
      <c r="F14" s="89">
        <v>0.22600000000000001</v>
      </c>
      <c r="G14" s="89">
        <v>0.254</v>
      </c>
      <c r="H14" s="89">
        <v>0.184</v>
      </c>
      <c r="I14" s="89">
        <v>0.27800000000000002</v>
      </c>
      <c r="J14" s="89">
        <v>0.218</v>
      </c>
      <c r="K14" s="89">
        <v>0.26400000000000001</v>
      </c>
      <c r="L14" s="89">
        <v>0.04</v>
      </c>
      <c r="M14" s="89">
        <v>0.129</v>
      </c>
      <c r="N14" s="89">
        <v>0.13300000000000001</v>
      </c>
      <c r="O14" s="89">
        <v>0.21099999999999999</v>
      </c>
      <c r="P14" s="89">
        <v>0.33</v>
      </c>
      <c r="Q14" s="87"/>
      <c r="R14" s="89"/>
      <c r="S14" s="89"/>
      <c r="T14" s="89"/>
      <c r="U14" s="89"/>
      <c r="V14" s="88"/>
      <c r="W14" s="88"/>
      <c r="X14" s="88"/>
      <c r="Y14" s="88"/>
      <c r="Z14" s="88"/>
      <c r="AA14" s="88"/>
      <c r="AB14" s="88"/>
      <c r="AC14" s="88"/>
      <c r="AD14" s="88"/>
      <c r="AE14" s="113"/>
      <c r="AF14" s="113"/>
      <c r="AG14" s="113"/>
      <c r="AH14" s="113"/>
      <c r="AI14" s="113"/>
      <c r="AJ14" s="113"/>
      <c r="AK14" s="113"/>
      <c r="AL14" s="113"/>
      <c r="AM14" s="113"/>
      <c r="AN14" s="113"/>
      <c r="AO14" s="113"/>
      <c r="AP14" s="113"/>
      <c r="AQ14" s="113"/>
      <c r="AR14" s="113"/>
      <c r="AS14" s="113"/>
      <c r="AT14" s="113"/>
      <c r="AU14" s="113"/>
      <c r="AV14" s="113"/>
      <c r="AW14" s="113"/>
      <c r="AX14" s="113"/>
      <c r="AY14" s="113"/>
      <c r="AZ14" s="114" t="s">
        <v>348</v>
      </c>
      <c r="BA14" s="114" t="s">
        <v>348</v>
      </c>
      <c r="BB14" s="114" t="s">
        <v>348</v>
      </c>
      <c r="BC14" s="114" t="s">
        <v>348</v>
      </c>
      <c r="BD14" s="114"/>
      <c r="BE14" s="114"/>
      <c r="BF14" s="114"/>
      <c r="BG14" s="114"/>
      <c r="BH14" s="114"/>
      <c r="BI14" s="114"/>
      <c r="BJ14" s="114"/>
      <c r="BK14" s="114"/>
      <c r="BL14" s="114"/>
      <c r="BM14" s="114"/>
      <c r="BN14" s="114"/>
      <c r="BO14" s="114"/>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row>
    <row r="15" spans="1:123" s="78" customFormat="1" ht="16" x14ac:dyDescent="0.2">
      <c r="A15" s="83" t="s">
        <v>13</v>
      </c>
      <c r="B15" s="84" t="s">
        <v>375</v>
      </c>
      <c r="C15" s="85">
        <v>50</v>
      </c>
      <c r="D15" s="85">
        <v>10</v>
      </c>
      <c r="E15" s="86">
        <v>0.95</v>
      </c>
      <c r="F15" s="89">
        <v>0.1</v>
      </c>
      <c r="G15" s="89">
        <v>9.5000000000000001E-2</v>
      </c>
      <c r="H15" s="89">
        <v>9.9000000000000005E-2</v>
      </c>
      <c r="I15" s="89">
        <v>0.157</v>
      </c>
      <c r="J15" s="89">
        <v>0.23200000000000001</v>
      </c>
      <c r="K15" s="89">
        <v>0.17699999999999999</v>
      </c>
      <c r="L15" s="89">
        <v>0.39400000000000002</v>
      </c>
      <c r="M15" s="89">
        <v>0.30599999999999999</v>
      </c>
      <c r="N15" s="89">
        <v>0.41199999999999998</v>
      </c>
      <c r="O15" s="89">
        <v>0.29499999999999998</v>
      </c>
      <c r="P15" s="89">
        <v>0.36</v>
      </c>
      <c r="Q15" s="89">
        <v>0.17</v>
      </c>
      <c r="R15" s="87"/>
      <c r="S15" s="89"/>
      <c r="T15" s="89"/>
      <c r="U15" s="89"/>
      <c r="V15" s="88"/>
      <c r="W15" s="88"/>
      <c r="X15" s="88"/>
      <c r="Y15" s="88"/>
      <c r="Z15" s="88"/>
      <c r="AA15" s="88"/>
      <c r="AB15" s="88"/>
      <c r="AC15" s="88"/>
      <c r="AD15" s="88"/>
      <c r="AE15" s="113"/>
      <c r="AF15" s="113"/>
      <c r="AG15" s="113"/>
      <c r="AH15" s="113"/>
      <c r="AI15" s="113"/>
      <c r="AJ15" s="113"/>
      <c r="AK15" s="113"/>
      <c r="AL15" s="113"/>
      <c r="AM15" s="113"/>
      <c r="AN15" s="113"/>
      <c r="AO15" s="113"/>
      <c r="AP15" s="113"/>
      <c r="AQ15" s="113"/>
      <c r="AR15" s="113"/>
      <c r="AS15" s="113"/>
      <c r="AT15" s="113"/>
      <c r="AU15" s="113"/>
      <c r="AV15" s="113"/>
      <c r="AW15" s="113"/>
      <c r="AX15" s="113"/>
      <c r="AY15" s="113"/>
      <c r="AZ15" s="114" t="s">
        <v>348</v>
      </c>
      <c r="BA15" s="114" t="s">
        <v>348</v>
      </c>
      <c r="BB15" s="114" t="s">
        <v>348</v>
      </c>
      <c r="BC15" s="114" t="s">
        <v>348</v>
      </c>
      <c r="BD15" s="114"/>
      <c r="BE15" s="114"/>
      <c r="BF15" s="114"/>
      <c r="BG15" s="114"/>
      <c r="BH15" s="114"/>
      <c r="BI15" s="114"/>
      <c r="BJ15" s="114"/>
      <c r="BK15" s="114"/>
      <c r="BL15" s="114"/>
      <c r="BM15" s="114"/>
      <c r="BN15" s="114"/>
      <c r="BO15" s="114"/>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row>
    <row r="16" spans="1:123" s="78" customFormat="1" ht="16" x14ac:dyDescent="0.2">
      <c r="A16" s="83" t="s">
        <v>14</v>
      </c>
      <c r="B16" s="84" t="s">
        <v>376</v>
      </c>
      <c r="C16" s="85">
        <v>50</v>
      </c>
      <c r="D16" s="85">
        <v>10</v>
      </c>
      <c r="E16" s="86">
        <v>0.77</v>
      </c>
      <c r="F16" s="89">
        <v>0.35199999999999998</v>
      </c>
      <c r="G16" s="89">
        <v>0.33400000000000002</v>
      </c>
      <c r="H16" s="89">
        <v>0.37</v>
      </c>
      <c r="I16" s="89">
        <v>0.33300000000000002</v>
      </c>
      <c r="J16" s="89">
        <v>0.33100000000000002</v>
      </c>
      <c r="K16" s="89">
        <v>0.33300000000000002</v>
      </c>
      <c r="L16" s="89">
        <v>0.373</v>
      </c>
      <c r="M16" s="89">
        <v>0.35199999999999998</v>
      </c>
      <c r="N16" s="89">
        <v>0.41899999999999998</v>
      </c>
      <c r="O16" s="89">
        <v>0.371</v>
      </c>
      <c r="P16" s="89">
        <v>0.48</v>
      </c>
      <c r="Q16" s="89">
        <v>0.25</v>
      </c>
      <c r="R16" s="89">
        <v>0.307</v>
      </c>
      <c r="S16" s="90"/>
      <c r="T16" s="89"/>
      <c r="U16" s="89"/>
      <c r="V16" s="88"/>
      <c r="W16" s="88"/>
      <c r="X16" s="88"/>
      <c r="Y16" s="88"/>
      <c r="Z16" s="88"/>
      <c r="AA16" s="88"/>
      <c r="AB16" s="88"/>
      <c r="AC16" s="88"/>
      <c r="AD16" s="88"/>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4" t="s">
        <v>348</v>
      </c>
      <c r="BA16" s="114" t="s">
        <v>348</v>
      </c>
      <c r="BB16" s="114" t="s">
        <v>348</v>
      </c>
      <c r="BC16" s="114" t="s">
        <v>348</v>
      </c>
      <c r="BD16" s="114"/>
      <c r="BE16" s="114"/>
      <c r="BF16" s="114"/>
      <c r="BG16" s="114"/>
      <c r="BH16" s="114"/>
      <c r="BI16" s="114"/>
      <c r="BJ16" s="114"/>
      <c r="BK16" s="114"/>
      <c r="BL16" s="114"/>
      <c r="BM16" s="114"/>
      <c r="BN16" s="114"/>
      <c r="BO16" s="114"/>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row>
    <row r="17" spans="1:105" s="78" customFormat="1" ht="16" x14ac:dyDescent="0.2">
      <c r="A17" s="83" t="s">
        <v>15</v>
      </c>
      <c r="B17" s="84" t="s">
        <v>352</v>
      </c>
      <c r="C17" s="85">
        <v>50</v>
      </c>
      <c r="D17" s="85">
        <v>10</v>
      </c>
      <c r="E17" s="86">
        <v>0.87</v>
      </c>
      <c r="F17" s="53">
        <v>0.29099999999999998</v>
      </c>
      <c r="G17" s="53">
        <v>0.29399999999999998</v>
      </c>
      <c r="H17" s="109">
        <v>0.31</v>
      </c>
      <c r="I17" s="53">
        <v>0.27800000000000002</v>
      </c>
      <c r="J17" s="109">
        <v>0.79</v>
      </c>
      <c r="K17" s="54">
        <v>0.43</v>
      </c>
      <c r="L17" s="53">
        <v>0.29699999999999999</v>
      </c>
      <c r="M17" s="109">
        <v>0.24</v>
      </c>
      <c r="N17" s="109">
        <v>0.25</v>
      </c>
      <c r="O17" s="54">
        <v>0.28999999999999998</v>
      </c>
      <c r="P17" s="89"/>
      <c r="Q17" s="89"/>
      <c r="R17" s="89"/>
      <c r="S17" s="89"/>
      <c r="T17" s="87"/>
      <c r="U17" s="89"/>
      <c r="V17" s="88"/>
      <c r="W17" s="88"/>
      <c r="X17" s="88"/>
      <c r="Y17" s="88"/>
      <c r="Z17" s="88"/>
      <c r="AA17" s="88"/>
      <c r="AB17" s="88"/>
      <c r="AC17" s="88"/>
      <c r="AD17" s="88"/>
      <c r="AE17" s="113"/>
      <c r="AF17" s="113"/>
      <c r="AG17" s="113"/>
      <c r="AH17" s="113"/>
      <c r="AI17" s="113"/>
      <c r="AJ17" s="115"/>
      <c r="AK17" s="115"/>
      <c r="AL17" s="115"/>
      <c r="AM17" s="115"/>
      <c r="AN17" s="115"/>
      <c r="AO17" s="113"/>
      <c r="AP17" s="113"/>
      <c r="AQ17" s="113"/>
      <c r="AR17" s="113"/>
      <c r="AS17" s="113"/>
      <c r="AT17" s="113"/>
      <c r="AU17" s="113"/>
      <c r="AV17" s="113"/>
      <c r="AW17" s="113"/>
      <c r="AX17" s="113"/>
      <c r="AY17" s="113"/>
      <c r="AZ17" s="114" t="s">
        <v>348</v>
      </c>
      <c r="BA17" s="114" t="s">
        <v>348</v>
      </c>
      <c r="BB17" s="114" t="s">
        <v>348</v>
      </c>
      <c r="BC17" s="114" t="s">
        <v>348</v>
      </c>
      <c r="BD17" s="114"/>
      <c r="BE17" s="114"/>
      <c r="BF17" s="114"/>
      <c r="BG17" s="114"/>
      <c r="BH17" s="114"/>
      <c r="BI17" s="114"/>
      <c r="BJ17" s="114"/>
      <c r="BK17" s="114"/>
      <c r="BL17" s="114"/>
      <c r="BM17" s="114"/>
      <c r="BN17" s="114"/>
      <c r="BO17" s="114"/>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row>
    <row r="18" spans="1:105" s="123" customFormat="1" ht="16" x14ac:dyDescent="0.2">
      <c r="A18" s="121" t="s">
        <v>16</v>
      </c>
      <c r="B18" s="124" t="s">
        <v>353</v>
      </c>
      <c r="C18" s="125">
        <v>50</v>
      </c>
      <c r="D18" s="125">
        <v>10</v>
      </c>
      <c r="E18" s="126">
        <v>0.88</v>
      </c>
      <c r="F18" s="53">
        <v>0.39</v>
      </c>
      <c r="G18" s="53">
        <v>0.43</v>
      </c>
      <c r="H18" s="109">
        <v>0.36</v>
      </c>
      <c r="I18" s="53">
        <v>0.43</v>
      </c>
      <c r="J18" s="109">
        <v>0.83</v>
      </c>
      <c r="K18" s="54">
        <v>0.51</v>
      </c>
      <c r="L18" s="53">
        <v>0.37</v>
      </c>
      <c r="M18" s="109">
        <v>0.33</v>
      </c>
      <c r="N18" s="109">
        <v>0.31</v>
      </c>
      <c r="O18" s="54">
        <v>0.37</v>
      </c>
      <c r="P18" s="89"/>
      <c r="Q18" s="89"/>
      <c r="R18" s="89"/>
      <c r="S18" s="89"/>
      <c r="T18" s="89">
        <v>0.5</v>
      </c>
      <c r="U18" s="89"/>
      <c r="V18" s="89"/>
      <c r="W18" s="89"/>
      <c r="X18" s="89"/>
      <c r="Y18" s="89"/>
      <c r="Z18" s="89"/>
      <c r="AA18" s="89"/>
      <c r="AB18" s="89"/>
      <c r="AC18" s="89"/>
      <c r="AD18" s="89"/>
      <c r="AE18" s="89"/>
      <c r="AF18" s="89"/>
      <c r="AG18" s="89"/>
      <c r="AH18" s="89"/>
      <c r="AI18" s="89"/>
      <c r="AJ18" s="104"/>
      <c r="AK18" s="104"/>
      <c r="AL18" s="104"/>
      <c r="AM18" s="104"/>
      <c r="AN18" s="104"/>
      <c r="AO18" s="89"/>
      <c r="AP18" s="89"/>
      <c r="AQ18" s="89"/>
      <c r="AR18" s="89"/>
      <c r="AS18" s="89"/>
      <c r="AT18" s="89"/>
      <c r="AU18" s="89"/>
      <c r="AV18" s="89"/>
      <c r="AW18" s="89"/>
      <c r="AX18" s="89"/>
      <c r="AY18" s="89"/>
      <c r="AZ18" s="122" t="s">
        <v>348</v>
      </c>
      <c r="BA18" s="122" t="s">
        <v>348</v>
      </c>
      <c r="BB18" s="122" t="s">
        <v>348</v>
      </c>
      <c r="BC18" s="122" t="s">
        <v>348</v>
      </c>
      <c r="BD18" s="122"/>
      <c r="BE18" s="122"/>
      <c r="BF18" s="122"/>
      <c r="BG18" s="122"/>
      <c r="BH18" s="122"/>
      <c r="BI18" s="122"/>
      <c r="BJ18" s="122"/>
      <c r="BK18" s="122"/>
      <c r="BL18" s="122"/>
      <c r="BM18" s="122"/>
      <c r="BN18" s="122"/>
      <c r="BO18" s="122"/>
      <c r="BP18" s="122"/>
      <c r="BQ18" s="122"/>
      <c r="BR18" s="122"/>
      <c r="BS18" s="122"/>
      <c r="BT18" s="122"/>
      <c r="BU18" s="122"/>
      <c r="BV18" s="122"/>
      <c r="BW18" s="122"/>
      <c r="BX18" s="122"/>
      <c r="BY18" s="122"/>
      <c r="BZ18" s="122"/>
      <c r="CA18" s="122"/>
      <c r="CB18" s="122"/>
      <c r="CC18" s="122"/>
      <c r="CD18" s="122"/>
      <c r="CE18" s="122"/>
      <c r="CF18" s="122"/>
      <c r="CG18" s="122"/>
      <c r="CH18" s="122"/>
      <c r="CI18" s="122"/>
      <c r="CJ18" s="122"/>
      <c r="CK18" s="122"/>
      <c r="CL18" s="122"/>
      <c r="CM18" s="122"/>
      <c r="CN18" s="122"/>
      <c r="CO18" s="122"/>
      <c r="CP18" s="122"/>
      <c r="CQ18" s="122"/>
      <c r="CR18" s="122"/>
      <c r="CS18" s="122"/>
      <c r="CT18" s="122"/>
      <c r="CU18" s="122"/>
      <c r="CV18" s="122"/>
      <c r="CW18" s="122"/>
      <c r="CX18" s="122"/>
      <c r="CY18" s="122"/>
      <c r="CZ18" s="122"/>
      <c r="DA18" s="122"/>
    </row>
    <row r="19" spans="1:105" s="78" customFormat="1" ht="16" x14ac:dyDescent="0.2">
      <c r="A19" s="83" t="s">
        <v>17</v>
      </c>
      <c r="B19" s="84" t="s">
        <v>397</v>
      </c>
      <c r="C19" s="85">
        <v>50</v>
      </c>
      <c r="D19" s="85">
        <v>10</v>
      </c>
      <c r="E19" s="86">
        <v>0.88</v>
      </c>
      <c r="F19" s="109"/>
      <c r="G19" s="109"/>
      <c r="H19" s="109"/>
      <c r="I19" s="109"/>
      <c r="J19" s="109"/>
      <c r="K19" s="109"/>
      <c r="L19" s="109">
        <v>0.34</v>
      </c>
      <c r="M19" s="109"/>
      <c r="N19" s="109"/>
      <c r="O19" s="109">
        <v>0.5</v>
      </c>
      <c r="P19" s="89"/>
      <c r="Q19" s="89"/>
      <c r="R19" s="89"/>
      <c r="S19" s="89"/>
      <c r="T19" s="89">
        <v>0.1</v>
      </c>
      <c r="U19" s="89">
        <v>0.1</v>
      </c>
      <c r="V19" s="87"/>
      <c r="W19" s="89"/>
      <c r="X19" s="89"/>
      <c r="Y19" s="89"/>
      <c r="Z19" s="89"/>
      <c r="AA19" s="89"/>
      <c r="AB19" s="89"/>
      <c r="AC19" s="89"/>
      <c r="AD19" s="89"/>
      <c r="AE19" s="113"/>
      <c r="AF19" s="113"/>
      <c r="AG19" s="113"/>
      <c r="AH19" s="113"/>
      <c r="AI19" s="113"/>
      <c r="AJ19" s="113"/>
      <c r="AK19" s="113"/>
      <c r="AL19" s="113"/>
      <c r="AM19" s="113"/>
      <c r="AN19" s="113"/>
      <c r="AO19" s="113"/>
      <c r="AP19" s="113"/>
      <c r="AQ19" s="113"/>
      <c r="AR19" s="113"/>
      <c r="AS19" s="113"/>
      <c r="AT19" s="113"/>
      <c r="AU19" s="113"/>
      <c r="AV19" s="113"/>
      <c r="AW19" s="113"/>
      <c r="AX19" s="113"/>
      <c r="AY19" s="113"/>
      <c r="AZ19" s="114" t="s">
        <v>348</v>
      </c>
      <c r="BA19" s="114" t="s">
        <v>348</v>
      </c>
      <c r="BB19" s="114" t="s">
        <v>348</v>
      </c>
      <c r="BC19" s="114" t="s">
        <v>348</v>
      </c>
      <c r="BD19" s="114"/>
      <c r="BE19" s="114"/>
      <c r="BF19" s="114"/>
      <c r="BG19" s="114"/>
      <c r="BH19" s="114"/>
      <c r="BI19" s="114"/>
      <c r="BJ19" s="114"/>
      <c r="BK19" s="114"/>
      <c r="BL19" s="114"/>
      <c r="BM19" s="114"/>
      <c r="BN19" s="114"/>
      <c r="BO19" s="114"/>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row>
    <row r="20" spans="1:105" s="78" customFormat="1" ht="16" x14ac:dyDescent="0.2">
      <c r="A20" s="83" t="s">
        <v>18</v>
      </c>
      <c r="B20" s="84" t="s">
        <v>398</v>
      </c>
      <c r="C20" s="85">
        <v>50</v>
      </c>
      <c r="D20" s="85">
        <v>10</v>
      </c>
      <c r="E20" s="120">
        <v>0.75</v>
      </c>
      <c r="F20" s="109"/>
      <c r="G20" s="109"/>
      <c r="H20" s="109"/>
      <c r="I20" s="109"/>
      <c r="J20" s="109"/>
      <c r="K20" s="109"/>
      <c r="L20" s="109">
        <v>0.17</v>
      </c>
      <c r="M20" s="109"/>
      <c r="N20" s="109"/>
      <c r="O20" s="109">
        <v>0.28000000000000003</v>
      </c>
      <c r="P20" s="89"/>
      <c r="Q20" s="89"/>
      <c r="R20" s="89"/>
      <c r="S20" s="89"/>
      <c r="T20" s="89">
        <v>0.13</v>
      </c>
      <c r="U20" s="89">
        <v>0.17</v>
      </c>
      <c r="V20" s="89">
        <v>-0.1</v>
      </c>
      <c r="W20" s="87"/>
      <c r="X20" s="89"/>
      <c r="Y20" s="89"/>
      <c r="Z20" s="89"/>
      <c r="AA20" s="89"/>
      <c r="AB20" s="89"/>
      <c r="AC20" s="89"/>
      <c r="AD20" s="89"/>
      <c r="AE20" s="113"/>
      <c r="AF20" s="113"/>
      <c r="AG20" s="113"/>
      <c r="AH20" s="113"/>
      <c r="AI20" s="113"/>
      <c r="AJ20" s="113"/>
      <c r="AK20" s="113"/>
      <c r="AL20" s="113"/>
      <c r="AM20" s="113"/>
      <c r="AN20" s="113"/>
      <c r="AO20" s="113"/>
      <c r="AP20" s="113"/>
      <c r="AQ20" s="113"/>
      <c r="AR20" s="113"/>
      <c r="AS20" s="113"/>
      <c r="AT20" s="113"/>
      <c r="AU20" s="113"/>
      <c r="AV20" s="113"/>
      <c r="AW20" s="113"/>
      <c r="AX20" s="113"/>
      <c r="AY20" s="113"/>
      <c r="AZ20" s="114" t="s">
        <v>348</v>
      </c>
      <c r="BA20" s="114" t="s">
        <v>348</v>
      </c>
      <c r="BB20" s="114" t="s">
        <v>348</v>
      </c>
      <c r="BC20" s="114" t="s">
        <v>348</v>
      </c>
      <c r="BD20" s="114"/>
      <c r="BE20" s="114"/>
      <c r="BF20" s="114"/>
      <c r="BG20" s="114"/>
      <c r="BH20" s="114"/>
      <c r="BI20" s="114"/>
      <c r="BJ20" s="114"/>
      <c r="BK20" s="114"/>
      <c r="BL20" s="114"/>
      <c r="BM20" s="114"/>
      <c r="BN20" s="114"/>
      <c r="BO20" s="114"/>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row>
    <row r="21" spans="1:105" s="78" customFormat="1" ht="16" x14ac:dyDescent="0.2">
      <c r="A21" s="83" t="s">
        <v>19</v>
      </c>
      <c r="B21" s="84" t="s">
        <v>399</v>
      </c>
      <c r="C21" s="85">
        <v>50</v>
      </c>
      <c r="D21" s="85">
        <v>10</v>
      </c>
      <c r="E21" s="86">
        <v>0.9</v>
      </c>
      <c r="F21" s="53">
        <v>0.23499999999999999</v>
      </c>
      <c r="G21" s="109">
        <v>0.48299999999999998</v>
      </c>
      <c r="H21" s="109"/>
      <c r="I21" s="53">
        <v>0.60399999999999998</v>
      </c>
      <c r="J21" s="109"/>
      <c r="K21" s="109"/>
      <c r="L21" s="109">
        <v>0.34</v>
      </c>
      <c r="M21" s="109"/>
      <c r="N21" s="109"/>
      <c r="O21" s="109">
        <v>0.42</v>
      </c>
      <c r="P21" s="89"/>
      <c r="Q21" s="89"/>
      <c r="R21" s="89"/>
      <c r="S21" s="89"/>
      <c r="T21" s="89">
        <v>0.13</v>
      </c>
      <c r="U21" s="89">
        <v>0.14000000000000001</v>
      </c>
      <c r="V21" s="89">
        <v>0.96</v>
      </c>
      <c r="W21" s="89">
        <v>0.12</v>
      </c>
      <c r="X21" s="87"/>
      <c r="Y21" s="89"/>
      <c r="Z21" s="89"/>
      <c r="AA21" s="89"/>
      <c r="AB21" s="89"/>
      <c r="AC21" s="89"/>
      <c r="AD21" s="89"/>
      <c r="AE21" s="113"/>
      <c r="AF21" s="113"/>
      <c r="AG21" s="113"/>
      <c r="AH21" s="113"/>
      <c r="AI21" s="113"/>
      <c r="AJ21" s="113"/>
      <c r="AK21" s="113"/>
      <c r="AL21" s="113"/>
      <c r="AM21" s="113"/>
      <c r="AN21" s="113"/>
      <c r="AO21" s="113"/>
      <c r="AP21" s="113"/>
      <c r="AQ21" s="113"/>
      <c r="AR21" s="113"/>
      <c r="AS21" s="113"/>
      <c r="AT21" s="113"/>
      <c r="AU21" s="113"/>
      <c r="AV21" s="113"/>
      <c r="AW21" s="113"/>
      <c r="AX21" s="113"/>
      <c r="AY21" s="113"/>
      <c r="AZ21" s="114" t="s">
        <v>348</v>
      </c>
      <c r="BA21" s="114" t="s">
        <v>348</v>
      </c>
      <c r="BB21" s="114" t="s">
        <v>348</v>
      </c>
      <c r="BC21" s="114" t="s">
        <v>348</v>
      </c>
      <c r="BD21" s="114"/>
      <c r="BE21" s="114"/>
      <c r="BF21" s="114"/>
      <c r="BG21" s="114"/>
      <c r="BH21" s="114"/>
      <c r="BI21" s="114"/>
      <c r="BJ21" s="114"/>
      <c r="BK21" s="114"/>
      <c r="BL21" s="114"/>
      <c r="BM21" s="114"/>
      <c r="BN21" s="114"/>
      <c r="BO21" s="114"/>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row>
    <row r="22" spans="1:105" s="78" customFormat="1" ht="16" x14ac:dyDescent="0.2">
      <c r="A22" s="83" t="s">
        <v>20</v>
      </c>
      <c r="B22" s="84" t="s">
        <v>400</v>
      </c>
      <c r="C22" s="85">
        <v>50</v>
      </c>
      <c r="D22" s="85">
        <v>10</v>
      </c>
      <c r="E22" s="86">
        <v>0.75</v>
      </c>
      <c r="F22" s="53">
        <v>0.14599999999999999</v>
      </c>
      <c r="G22" s="109">
        <v>0.33</v>
      </c>
      <c r="H22" s="109"/>
      <c r="I22" s="53">
        <v>0.57299999999999995</v>
      </c>
      <c r="J22" s="109"/>
      <c r="K22" s="109"/>
      <c r="L22" s="109">
        <v>0.47</v>
      </c>
      <c r="M22" s="109"/>
      <c r="N22" s="109"/>
      <c r="O22" s="109">
        <v>0.47</v>
      </c>
      <c r="P22" s="89"/>
      <c r="Q22" s="89"/>
      <c r="R22" s="89"/>
      <c r="S22" s="89"/>
      <c r="T22" s="89">
        <v>0.1</v>
      </c>
      <c r="U22" s="89">
        <v>0.1</v>
      </c>
      <c r="V22" s="89">
        <v>0.41</v>
      </c>
      <c r="W22" s="89">
        <v>-0.01</v>
      </c>
      <c r="X22" s="89">
        <v>0.41</v>
      </c>
      <c r="Y22" s="87"/>
      <c r="Z22" s="89"/>
      <c r="AA22" s="89"/>
      <c r="AB22" s="89"/>
      <c r="AC22" s="89"/>
      <c r="AD22" s="89"/>
      <c r="AE22" s="113"/>
      <c r="AF22" s="113"/>
      <c r="AG22" s="113"/>
      <c r="AH22" s="113"/>
      <c r="AI22" s="113"/>
      <c r="AJ22" s="113"/>
      <c r="AK22" s="113"/>
      <c r="AL22" s="113"/>
      <c r="AM22" s="113"/>
      <c r="AN22" s="113"/>
      <c r="AO22" s="113"/>
      <c r="AP22" s="113"/>
      <c r="AQ22" s="113"/>
      <c r="AR22" s="113"/>
      <c r="AS22" s="113"/>
      <c r="AT22" s="113"/>
      <c r="AU22" s="113"/>
      <c r="AV22" s="113"/>
      <c r="AW22" s="113"/>
      <c r="AX22" s="113"/>
      <c r="AY22" s="113"/>
      <c r="AZ22" s="114" t="s">
        <v>348</v>
      </c>
      <c r="BA22" s="114" t="s">
        <v>348</v>
      </c>
      <c r="BB22" s="114" t="s">
        <v>348</v>
      </c>
      <c r="BC22" s="114" t="s">
        <v>348</v>
      </c>
      <c r="BD22" s="114"/>
      <c r="BE22" s="114"/>
      <c r="BF22" s="114"/>
      <c r="BG22" s="114"/>
      <c r="BH22" s="114"/>
      <c r="BI22" s="114"/>
      <c r="BJ22" s="114"/>
      <c r="BK22" s="114"/>
      <c r="BL22" s="114"/>
      <c r="BM22" s="114"/>
      <c r="BN22" s="114"/>
      <c r="BO22" s="114"/>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row>
    <row r="23" spans="1:105" s="78" customFormat="1" ht="16" x14ac:dyDescent="0.2">
      <c r="A23" s="83" t="s">
        <v>42</v>
      </c>
      <c r="B23" s="84" t="s">
        <v>354</v>
      </c>
      <c r="C23" s="85">
        <v>50</v>
      </c>
      <c r="D23" s="85">
        <v>10</v>
      </c>
      <c r="E23" s="151">
        <v>0.54</v>
      </c>
      <c r="F23" s="109">
        <v>0.14599999999999999</v>
      </c>
      <c r="G23" s="109">
        <v>0.13600000000000001</v>
      </c>
      <c r="H23" s="109"/>
      <c r="I23" s="110">
        <v>-0.17799999999999999</v>
      </c>
      <c r="J23" s="109"/>
      <c r="K23" s="109"/>
      <c r="L23" s="109">
        <v>0.43</v>
      </c>
      <c r="M23" s="109"/>
      <c r="N23" s="109"/>
      <c r="O23" s="109">
        <v>0.04</v>
      </c>
      <c r="P23" s="89"/>
      <c r="Q23" s="89"/>
      <c r="R23" s="89"/>
      <c r="S23" s="89"/>
      <c r="T23" s="89">
        <v>0.14000000000000001</v>
      </c>
      <c r="U23" s="89">
        <v>0.14000000000000001</v>
      </c>
      <c r="V23" s="89">
        <v>-0.02</v>
      </c>
      <c r="W23" s="89">
        <v>7.0000000000000007E-2</v>
      </c>
      <c r="X23" s="89">
        <v>0.01</v>
      </c>
      <c r="Y23" s="89">
        <v>0.02</v>
      </c>
      <c r="Z23" s="87"/>
      <c r="AA23" s="89"/>
      <c r="AB23" s="89"/>
      <c r="AC23" s="89"/>
      <c r="AD23" s="89"/>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4" t="s">
        <v>348</v>
      </c>
      <c r="BA23" s="114" t="s">
        <v>348</v>
      </c>
      <c r="BB23" s="114" t="s">
        <v>348</v>
      </c>
      <c r="BC23" s="114" t="s">
        <v>348</v>
      </c>
      <c r="BD23" s="114"/>
      <c r="BE23" s="114"/>
      <c r="BF23" s="114"/>
      <c r="BG23" s="114"/>
      <c r="BH23" s="114"/>
      <c r="BI23" s="114"/>
      <c r="BJ23" s="114"/>
      <c r="BK23" s="114"/>
      <c r="BL23" s="114"/>
      <c r="BM23" s="114"/>
      <c r="BN23" s="114"/>
      <c r="BO23" s="114"/>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row>
    <row r="24" spans="1:105" s="78" customFormat="1" ht="16" x14ac:dyDescent="0.2">
      <c r="A24" s="83" t="s">
        <v>43</v>
      </c>
      <c r="B24" s="84" t="s">
        <v>355</v>
      </c>
      <c r="C24" s="85">
        <v>50</v>
      </c>
      <c r="D24" s="85">
        <v>10</v>
      </c>
      <c r="E24" s="151">
        <v>0.72</v>
      </c>
      <c r="F24" s="109">
        <v>0.42899999999999999</v>
      </c>
      <c r="G24" s="109">
        <v>0.71</v>
      </c>
      <c r="H24" s="109"/>
      <c r="I24" s="110">
        <v>-0.06</v>
      </c>
      <c r="J24" s="109"/>
      <c r="K24" s="109"/>
      <c r="L24" s="109">
        <v>0.3</v>
      </c>
      <c r="M24" s="109"/>
      <c r="N24" s="109"/>
      <c r="O24" s="109">
        <v>7.0000000000000007E-2</v>
      </c>
      <c r="P24" s="89"/>
      <c r="Q24" s="89"/>
      <c r="R24" s="89"/>
      <c r="S24" s="89">
        <v>0.76</v>
      </c>
      <c r="T24" s="89">
        <v>0.15</v>
      </c>
      <c r="U24" s="89">
        <v>0.18</v>
      </c>
      <c r="V24" s="89">
        <v>0.05</v>
      </c>
      <c r="W24" s="89">
        <v>-0.01</v>
      </c>
      <c r="X24" s="89">
        <v>7.0000000000000007E-2</v>
      </c>
      <c r="Y24" s="89">
        <v>0.08</v>
      </c>
      <c r="Z24" s="89">
        <v>0.19</v>
      </c>
      <c r="AA24" s="87"/>
      <c r="AB24" s="89"/>
      <c r="AC24" s="89"/>
      <c r="AD24" s="89"/>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4" t="s">
        <v>348</v>
      </c>
      <c r="BA24" s="114" t="s">
        <v>348</v>
      </c>
      <c r="BB24" s="114" t="s">
        <v>348</v>
      </c>
      <c r="BC24" s="114" t="s">
        <v>348</v>
      </c>
      <c r="BD24" s="114"/>
      <c r="BE24" s="114"/>
      <c r="BF24" s="114"/>
      <c r="BG24" s="114"/>
      <c r="BH24" s="114"/>
      <c r="BI24" s="114"/>
      <c r="BJ24" s="114"/>
      <c r="BK24" s="114"/>
      <c r="BL24" s="114"/>
      <c r="BM24" s="114"/>
      <c r="BN24" s="114"/>
      <c r="BO24" s="114"/>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row>
    <row r="25" spans="1:105" s="78" customFormat="1" ht="16" x14ac:dyDescent="0.2">
      <c r="A25" s="83" t="s">
        <v>44</v>
      </c>
      <c r="B25" s="84" t="s">
        <v>403</v>
      </c>
      <c r="C25" s="85">
        <v>50</v>
      </c>
      <c r="D25" s="85">
        <v>10</v>
      </c>
      <c r="E25" s="151">
        <v>0.73</v>
      </c>
      <c r="F25" s="109">
        <v>0.19800000000000001</v>
      </c>
      <c r="G25" s="109"/>
      <c r="H25" s="109"/>
      <c r="I25" s="109">
        <v>0.42599999999999999</v>
      </c>
      <c r="J25" s="109"/>
      <c r="K25" s="109"/>
      <c r="L25" s="109">
        <v>0.39</v>
      </c>
      <c r="M25" s="109"/>
      <c r="N25" s="109"/>
      <c r="O25" s="109">
        <v>0.26</v>
      </c>
      <c r="P25" s="89"/>
      <c r="Q25" s="89"/>
      <c r="R25" s="89"/>
      <c r="S25" s="89"/>
      <c r="T25" s="89">
        <v>0.11</v>
      </c>
      <c r="U25" s="89">
        <v>0.1</v>
      </c>
      <c r="V25" s="89">
        <v>7.0000000000000007E-2</v>
      </c>
      <c r="W25" s="89">
        <v>0.03</v>
      </c>
      <c r="X25" s="89">
        <v>0.08</v>
      </c>
      <c r="Y25" s="89">
        <v>0.08</v>
      </c>
      <c r="Z25" s="89">
        <v>0.08</v>
      </c>
      <c r="AA25" s="89">
        <v>0.12</v>
      </c>
      <c r="AB25" s="87"/>
      <c r="AC25" s="89"/>
      <c r="AD25" s="89"/>
      <c r="AE25" s="89"/>
      <c r="AF25" s="89"/>
      <c r="AG25" s="89"/>
      <c r="AH25" s="89"/>
      <c r="AI25" s="89"/>
      <c r="AJ25" s="89"/>
      <c r="AK25" s="89"/>
      <c r="AL25" s="89"/>
      <c r="AM25" s="89"/>
      <c r="AN25" s="89"/>
      <c r="AO25" s="88"/>
      <c r="AP25" s="88"/>
      <c r="AQ25" s="88"/>
      <c r="AR25" s="88"/>
      <c r="AS25" s="88"/>
      <c r="AT25" s="88"/>
      <c r="AU25" s="88"/>
      <c r="AV25" s="88"/>
      <c r="AW25" s="88"/>
      <c r="AX25" s="88"/>
      <c r="AY25" s="88"/>
      <c r="AZ25" s="68" t="s">
        <v>348</v>
      </c>
      <c r="BA25" s="68" t="s">
        <v>348</v>
      </c>
      <c r="BB25" s="68" t="s">
        <v>348</v>
      </c>
      <c r="BC25" s="68" t="s">
        <v>348</v>
      </c>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row>
    <row r="26" spans="1:105" s="78" customFormat="1" ht="16" x14ac:dyDescent="0.2">
      <c r="A26" s="83" t="s">
        <v>45</v>
      </c>
      <c r="B26" s="84" t="s">
        <v>404</v>
      </c>
      <c r="C26" s="85">
        <v>50</v>
      </c>
      <c r="D26" s="85">
        <v>10</v>
      </c>
      <c r="E26" s="152">
        <v>0.74</v>
      </c>
      <c r="F26" s="109">
        <v>4.5999999999999999E-2</v>
      </c>
      <c r="G26" s="109"/>
      <c r="H26" s="109"/>
      <c r="I26" s="109">
        <v>0.34300000000000003</v>
      </c>
      <c r="J26" s="109"/>
      <c r="K26" s="109"/>
      <c r="L26" s="109">
        <v>0.33</v>
      </c>
      <c r="M26" s="109"/>
      <c r="N26" s="109"/>
      <c r="O26" s="109">
        <v>0.01</v>
      </c>
      <c r="P26" s="89"/>
      <c r="Q26" s="89"/>
      <c r="R26" s="89"/>
      <c r="S26" s="89"/>
      <c r="T26" s="89">
        <v>0.1</v>
      </c>
      <c r="U26" s="89">
        <v>0.13</v>
      </c>
      <c r="V26" s="89">
        <v>0.05</v>
      </c>
      <c r="W26" s="89">
        <v>0.04</v>
      </c>
      <c r="X26" s="89">
        <v>0.06</v>
      </c>
      <c r="Y26" s="89">
        <v>0.01</v>
      </c>
      <c r="Z26" s="89">
        <v>0.06</v>
      </c>
      <c r="AA26" s="89">
        <v>0.11</v>
      </c>
      <c r="AB26" s="89">
        <v>0.34</v>
      </c>
      <c r="AC26" s="87"/>
      <c r="AD26" s="89"/>
      <c r="AE26" s="89"/>
      <c r="AF26" s="89"/>
      <c r="AG26" s="89"/>
      <c r="AH26" s="89"/>
      <c r="AI26" s="89"/>
      <c r="AJ26" s="89"/>
      <c r="AK26" s="89"/>
      <c r="AL26" s="89"/>
      <c r="AM26" s="89"/>
      <c r="AN26" s="89"/>
      <c r="AO26" s="88"/>
      <c r="AP26" s="88"/>
      <c r="AQ26" s="88"/>
      <c r="AR26" s="88"/>
      <c r="AS26" s="88"/>
      <c r="AT26" s="88"/>
      <c r="AU26" s="88"/>
      <c r="AV26" s="88"/>
      <c r="AW26" s="88"/>
      <c r="AX26" s="88"/>
      <c r="AY26" s="88"/>
      <c r="AZ26" s="68" t="s">
        <v>348</v>
      </c>
      <c r="BA26" s="68" t="s">
        <v>348</v>
      </c>
      <c r="BB26" s="68" t="s">
        <v>348</v>
      </c>
      <c r="BC26" s="68" t="s">
        <v>348</v>
      </c>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row>
    <row r="27" spans="1:105" s="78" customFormat="1" ht="16" x14ac:dyDescent="0.2">
      <c r="A27" s="83" t="s">
        <v>46</v>
      </c>
      <c r="B27" s="84" t="s">
        <v>402</v>
      </c>
      <c r="C27" s="85">
        <v>50</v>
      </c>
      <c r="D27" s="85">
        <v>10</v>
      </c>
      <c r="E27" s="86">
        <v>0.74</v>
      </c>
      <c r="F27" s="109">
        <v>0.42799999999999999</v>
      </c>
      <c r="G27" s="109"/>
      <c r="H27" s="109"/>
      <c r="I27" s="109">
        <v>0.47499999999999998</v>
      </c>
      <c r="J27" s="109"/>
      <c r="K27" s="109"/>
      <c r="L27" s="109">
        <v>0.2</v>
      </c>
      <c r="M27" s="109"/>
      <c r="N27" s="109"/>
      <c r="O27" s="109">
        <v>0.06</v>
      </c>
      <c r="P27" s="89"/>
      <c r="Q27" s="89"/>
      <c r="R27" s="89"/>
      <c r="S27" s="89"/>
      <c r="T27" s="89">
        <v>0.25</v>
      </c>
      <c r="U27" s="89">
        <v>0.26</v>
      </c>
      <c r="V27" s="89">
        <v>0.04</v>
      </c>
      <c r="W27" s="89">
        <v>0.12</v>
      </c>
      <c r="X27" s="89">
        <v>7.0000000000000007E-2</v>
      </c>
      <c r="Y27" s="89">
        <v>0.02</v>
      </c>
      <c r="Z27" s="89">
        <v>0.18</v>
      </c>
      <c r="AA27" s="89">
        <v>0.14000000000000001</v>
      </c>
      <c r="AB27" s="89">
        <v>0.14000000000000001</v>
      </c>
      <c r="AC27" s="89">
        <v>0.13</v>
      </c>
      <c r="AD27" s="87"/>
      <c r="AE27" s="89"/>
      <c r="AF27" s="89"/>
      <c r="AG27" s="89"/>
      <c r="AH27" s="89"/>
      <c r="AI27" s="89"/>
      <c r="AJ27" s="89"/>
      <c r="AK27" s="89"/>
      <c r="AL27" s="89"/>
      <c r="AM27" s="89"/>
      <c r="AN27" s="89"/>
      <c r="AO27" s="88"/>
      <c r="AP27" s="88"/>
      <c r="AQ27" s="88"/>
      <c r="AR27" s="88"/>
      <c r="AS27" s="88"/>
      <c r="AT27" s="88"/>
      <c r="AU27" s="88"/>
      <c r="AV27" s="88"/>
      <c r="AW27" s="88"/>
      <c r="AX27" s="88"/>
      <c r="AY27" s="8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row>
    <row r="28" spans="1:105" s="78" customFormat="1" ht="16" x14ac:dyDescent="0.2">
      <c r="A28" s="83" t="s">
        <v>47</v>
      </c>
      <c r="B28" s="84" t="s">
        <v>401</v>
      </c>
      <c r="C28" s="85">
        <v>50</v>
      </c>
      <c r="D28" s="85">
        <v>10</v>
      </c>
      <c r="E28" s="86">
        <v>0.81</v>
      </c>
      <c r="F28" s="109">
        <v>0.41899999999999998</v>
      </c>
      <c r="G28" s="109"/>
      <c r="H28" s="109"/>
      <c r="I28" s="109">
        <v>0.47899999999999998</v>
      </c>
      <c r="J28" s="109"/>
      <c r="K28" s="109"/>
      <c r="L28" s="109">
        <v>0.26</v>
      </c>
      <c r="M28" s="109"/>
      <c r="N28" s="109"/>
      <c r="O28" s="109">
        <v>0.19</v>
      </c>
      <c r="P28" s="89"/>
      <c r="Q28" s="89"/>
      <c r="R28" s="89"/>
      <c r="S28" s="89"/>
      <c r="T28" s="89">
        <v>0.2</v>
      </c>
      <c r="U28" s="89">
        <v>0.22</v>
      </c>
      <c r="V28" s="89">
        <v>0.08</v>
      </c>
      <c r="W28" s="89">
        <v>0.17</v>
      </c>
      <c r="X28" s="89">
        <v>0.12</v>
      </c>
      <c r="Y28" s="89">
        <v>0.08</v>
      </c>
      <c r="Z28" s="89">
        <v>0.16</v>
      </c>
      <c r="AA28" s="89">
        <v>0.15</v>
      </c>
      <c r="AB28" s="89">
        <v>0.18</v>
      </c>
      <c r="AC28" s="89">
        <v>0.15</v>
      </c>
      <c r="AD28" s="89">
        <v>0.79</v>
      </c>
      <c r="AE28" s="87"/>
      <c r="AF28" s="89"/>
      <c r="AG28" s="89"/>
      <c r="AH28" s="89"/>
      <c r="AI28" s="89"/>
      <c r="AJ28" s="89"/>
      <c r="AK28" s="89"/>
      <c r="AL28" s="89"/>
      <c r="AM28" s="89"/>
      <c r="AN28" s="89"/>
      <c r="AO28" s="88"/>
      <c r="AP28" s="88"/>
      <c r="AQ28" s="88"/>
      <c r="AR28" s="88"/>
      <c r="AS28" s="88"/>
      <c r="AT28" s="88"/>
      <c r="AU28" s="88"/>
      <c r="AV28" s="88"/>
      <c r="AW28" s="88"/>
      <c r="AX28" s="88"/>
      <c r="AY28" s="8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row>
    <row r="29" spans="1:105" s="78" customFormat="1" ht="16" x14ac:dyDescent="0.2">
      <c r="A29" s="83" t="s">
        <v>48</v>
      </c>
      <c r="B29" s="84" t="s">
        <v>356</v>
      </c>
      <c r="C29" s="85">
        <v>50</v>
      </c>
      <c r="D29" s="85">
        <v>10</v>
      </c>
      <c r="E29" s="152">
        <v>0.68</v>
      </c>
      <c r="F29" s="109">
        <v>0.28699999999999998</v>
      </c>
      <c r="G29" s="109"/>
      <c r="H29" s="109"/>
      <c r="I29" s="109">
        <v>0.41099999999999998</v>
      </c>
      <c r="J29" s="109"/>
      <c r="K29" s="109"/>
      <c r="L29" s="109">
        <v>0.2</v>
      </c>
      <c r="M29" s="109"/>
      <c r="N29" s="109"/>
      <c r="O29" s="109">
        <v>0.17</v>
      </c>
      <c r="P29" s="89"/>
      <c r="Q29" s="89"/>
      <c r="R29" s="89"/>
      <c r="S29" s="89"/>
      <c r="T29" s="89">
        <v>0.09</v>
      </c>
      <c r="U29" s="89">
        <v>0.14000000000000001</v>
      </c>
      <c r="V29" s="89">
        <v>0</v>
      </c>
      <c r="W29" s="89">
        <v>0.09</v>
      </c>
      <c r="X29" s="89">
        <v>0.03</v>
      </c>
      <c r="Y29" s="89">
        <v>0</v>
      </c>
      <c r="Z29" s="89">
        <v>0.14000000000000001</v>
      </c>
      <c r="AA29" s="89">
        <v>0.13</v>
      </c>
      <c r="AB29" s="89">
        <v>0.08</v>
      </c>
      <c r="AC29" s="89">
        <v>0.03</v>
      </c>
      <c r="AD29" s="89">
        <v>0.1</v>
      </c>
      <c r="AE29" s="89">
        <v>0.1</v>
      </c>
      <c r="AF29" s="87"/>
      <c r="AG29" s="89"/>
      <c r="AH29" s="89"/>
      <c r="AI29" s="89"/>
      <c r="AJ29" s="89"/>
      <c r="AK29" s="89"/>
      <c r="AL29" s="89"/>
      <c r="AM29" s="89"/>
      <c r="AN29" s="89"/>
      <c r="AO29" s="88"/>
      <c r="AP29" s="88"/>
      <c r="AQ29" s="88"/>
      <c r="AR29" s="88"/>
      <c r="AS29" s="88"/>
      <c r="AT29" s="88"/>
      <c r="AU29" s="88"/>
      <c r="AV29" s="88"/>
      <c r="AW29" s="88"/>
      <c r="AX29" s="88"/>
      <c r="AY29" s="8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row>
    <row r="30" spans="1:105" s="78" customFormat="1" ht="16" x14ac:dyDescent="0.2">
      <c r="A30" s="83" t="s">
        <v>49</v>
      </c>
      <c r="B30" s="84" t="s">
        <v>357</v>
      </c>
      <c r="C30" s="85">
        <v>50</v>
      </c>
      <c r="D30" s="85">
        <v>10</v>
      </c>
      <c r="E30" s="120">
        <v>0.92</v>
      </c>
      <c r="F30" s="109">
        <v>0.51400000000000001</v>
      </c>
      <c r="G30" s="109">
        <v>0.60199999999999998</v>
      </c>
      <c r="H30" s="109"/>
      <c r="I30" s="109">
        <v>0.24</v>
      </c>
      <c r="J30" s="109"/>
      <c r="K30" s="109"/>
      <c r="L30" s="111">
        <v>0.78</v>
      </c>
      <c r="M30" s="109"/>
      <c r="N30" s="109"/>
      <c r="O30" s="109">
        <v>0.255</v>
      </c>
      <c r="P30" s="89"/>
      <c r="Q30" s="89"/>
      <c r="R30" s="89"/>
      <c r="S30" s="89"/>
      <c r="T30" s="89">
        <v>0.2</v>
      </c>
      <c r="U30" s="89">
        <v>0.22</v>
      </c>
      <c r="V30" s="89">
        <v>0.12</v>
      </c>
      <c r="W30" s="89">
        <v>0.08</v>
      </c>
      <c r="X30" s="89">
        <v>0.14000000000000001</v>
      </c>
      <c r="Y30" s="89">
        <v>0.08</v>
      </c>
      <c r="Z30" s="89">
        <v>0.11</v>
      </c>
      <c r="AA30" s="89">
        <v>0.16</v>
      </c>
      <c r="AB30" s="89">
        <v>0.17</v>
      </c>
      <c r="AC30" s="89">
        <v>0.12</v>
      </c>
      <c r="AD30" s="89">
        <v>0.17</v>
      </c>
      <c r="AE30" s="89">
        <v>0.16</v>
      </c>
      <c r="AF30" s="89">
        <v>0.17</v>
      </c>
      <c r="AG30" s="87"/>
      <c r="AH30" s="89"/>
      <c r="AI30" s="89"/>
      <c r="AJ30" s="89"/>
      <c r="AK30" s="89"/>
      <c r="AL30" s="89"/>
      <c r="AM30" s="89"/>
      <c r="AN30" s="89"/>
      <c r="AO30" s="88"/>
      <c r="AP30" s="88"/>
      <c r="AQ30" s="88"/>
      <c r="AR30" s="88"/>
      <c r="AS30" s="88"/>
      <c r="AT30" s="88"/>
      <c r="AU30" s="88"/>
      <c r="AV30" s="88"/>
      <c r="AW30" s="88"/>
      <c r="AX30" s="88"/>
      <c r="AY30" s="8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row>
    <row r="31" spans="1:105" s="78" customFormat="1" ht="16" x14ac:dyDescent="0.2">
      <c r="A31" s="83" t="s">
        <v>50</v>
      </c>
      <c r="B31" s="84" t="s">
        <v>358</v>
      </c>
      <c r="C31" s="85">
        <v>50</v>
      </c>
      <c r="D31" s="85">
        <v>10</v>
      </c>
      <c r="E31" s="120">
        <v>0.95</v>
      </c>
      <c r="F31" s="112">
        <v>0.1</v>
      </c>
      <c r="G31" s="112">
        <v>9.5000000000000001E-2</v>
      </c>
      <c r="H31" s="112">
        <v>9.9000000000000005E-2</v>
      </c>
      <c r="I31" s="112">
        <v>0.47099999999999997</v>
      </c>
      <c r="J31" s="112">
        <v>0.23200000000000001</v>
      </c>
      <c r="K31" s="112">
        <v>0.17699999999999999</v>
      </c>
      <c r="L31" s="109">
        <v>0.4</v>
      </c>
      <c r="M31" s="112">
        <v>0.30599999999999999</v>
      </c>
      <c r="N31" s="112">
        <v>0.41199999999999998</v>
      </c>
      <c r="O31" s="109">
        <v>0.29499999999999998</v>
      </c>
      <c r="P31" s="89">
        <v>0.36</v>
      </c>
      <c r="Q31" s="89">
        <v>0.17</v>
      </c>
      <c r="R31" s="91"/>
      <c r="S31" s="91"/>
      <c r="T31" s="89">
        <v>0.11</v>
      </c>
      <c r="U31" s="89">
        <v>0.11</v>
      </c>
      <c r="V31" s="89">
        <v>0.36</v>
      </c>
      <c r="W31" s="89">
        <v>0.05</v>
      </c>
      <c r="X31" s="89">
        <v>0.37</v>
      </c>
      <c r="Y31" s="89">
        <v>0.24</v>
      </c>
      <c r="Z31" s="89">
        <v>0.08</v>
      </c>
      <c r="AA31" s="89">
        <v>0.15</v>
      </c>
      <c r="AB31" s="89">
        <v>7.0000000000000007E-2</v>
      </c>
      <c r="AC31" s="89">
        <v>0.05</v>
      </c>
      <c r="AD31" s="89">
        <v>0.1</v>
      </c>
      <c r="AE31" s="89">
        <v>0.13</v>
      </c>
      <c r="AF31" s="89">
        <v>7.0000000000000007E-2</v>
      </c>
      <c r="AG31" s="89">
        <v>0.3</v>
      </c>
      <c r="AH31" s="87"/>
      <c r="AI31" s="89"/>
      <c r="AJ31" s="89"/>
      <c r="AK31" s="89"/>
      <c r="AL31" s="89"/>
      <c r="AM31" s="89"/>
      <c r="AN31" s="89"/>
      <c r="AO31" s="88"/>
      <c r="AP31" s="88"/>
      <c r="AQ31" s="88"/>
      <c r="AR31" s="88"/>
      <c r="AS31" s="88"/>
      <c r="AT31" s="88"/>
      <c r="AU31" s="88"/>
      <c r="AV31" s="88"/>
      <c r="AW31" s="88"/>
      <c r="AX31" s="88"/>
      <c r="AY31" s="8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row>
    <row r="32" spans="1:105" s="78" customFormat="1" ht="16" x14ac:dyDescent="0.2">
      <c r="A32" s="83" t="s">
        <v>51</v>
      </c>
      <c r="B32" s="84" t="s">
        <v>359</v>
      </c>
      <c r="C32" s="85">
        <v>50</v>
      </c>
      <c r="D32" s="85">
        <v>10</v>
      </c>
      <c r="E32" s="120">
        <v>0.77</v>
      </c>
      <c r="F32" s="112">
        <v>0.35199999999999998</v>
      </c>
      <c r="G32" s="112">
        <v>0.33400000000000002</v>
      </c>
      <c r="H32" s="112">
        <v>0.37</v>
      </c>
      <c r="I32" s="112">
        <v>0.26200000000000001</v>
      </c>
      <c r="J32" s="112">
        <v>0.33100000000000002</v>
      </c>
      <c r="K32" s="112">
        <v>0.33300000000000002</v>
      </c>
      <c r="L32" s="109">
        <v>0.42</v>
      </c>
      <c r="M32" s="112">
        <v>0.35199999999999998</v>
      </c>
      <c r="N32" s="112">
        <v>0.41899999999999998</v>
      </c>
      <c r="O32" s="109">
        <v>0.371</v>
      </c>
      <c r="P32" s="89">
        <v>0.48</v>
      </c>
      <c r="Q32" s="89">
        <v>0.25</v>
      </c>
      <c r="R32" s="89">
        <v>0.307</v>
      </c>
      <c r="S32" s="91"/>
      <c r="T32" s="89">
        <v>0.3</v>
      </c>
      <c r="U32" s="89">
        <v>0.34</v>
      </c>
      <c r="V32" s="89">
        <v>0.16</v>
      </c>
      <c r="W32" s="89">
        <v>0.21</v>
      </c>
      <c r="X32" s="89">
        <v>0.21</v>
      </c>
      <c r="Y32" s="89">
        <v>0.13</v>
      </c>
      <c r="Z32" s="89">
        <v>0.13</v>
      </c>
      <c r="AA32" s="89">
        <v>0.16</v>
      </c>
      <c r="AB32" s="89">
        <v>0.18</v>
      </c>
      <c r="AC32" s="89">
        <v>0.14000000000000001</v>
      </c>
      <c r="AD32" s="89">
        <v>0.26</v>
      </c>
      <c r="AE32" s="89">
        <v>0.3</v>
      </c>
      <c r="AF32" s="89">
        <v>0.13</v>
      </c>
      <c r="AG32" s="89">
        <v>0.26</v>
      </c>
      <c r="AH32" s="89">
        <v>0.21</v>
      </c>
      <c r="AI32" s="87"/>
      <c r="AJ32" s="89"/>
      <c r="AK32" s="89"/>
      <c r="AL32" s="89"/>
      <c r="AM32" s="89"/>
      <c r="AN32" s="89"/>
      <c r="AO32" s="88"/>
      <c r="AP32" s="88"/>
      <c r="AQ32" s="88"/>
      <c r="AR32" s="88"/>
      <c r="AS32" s="88"/>
      <c r="AT32" s="88"/>
      <c r="AU32" s="88"/>
      <c r="AV32" s="88"/>
      <c r="AW32" s="88"/>
      <c r="AX32" s="88"/>
      <c r="AY32" s="8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row>
    <row r="33" spans="1:105" s="78" customFormat="1" ht="16" x14ac:dyDescent="0.2">
      <c r="A33" s="83" t="s">
        <v>52</v>
      </c>
      <c r="B33" s="84" t="s">
        <v>407</v>
      </c>
      <c r="C33" s="85">
        <v>50</v>
      </c>
      <c r="D33" s="85">
        <v>10</v>
      </c>
      <c r="E33" s="85">
        <v>0.81399999999999995</v>
      </c>
      <c r="F33" s="54">
        <v>0.20899999999999999</v>
      </c>
      <c r="G33" s="55">
        <v>0.38900000000000001</v>
      </c>
      <c r="H33" s="55">
        <v>0.35499999999999998</v>
      </c>
      <c r="I33" s="55">
        <v>0.215</v>
      </c>
      <c r="J33" s="55">
        <v>0.40300000000000002</v>
      </c>
      <c r="K33" s="54">
        <v>0.28199999999999997</v>
      </c>
      <c r="L33" s="53">
        <v>0.24399999999999999</v>
      </c>
      <c r="M33" s="55">
        <v>0.19500000000000001</v>
      </c>
      <c r="N33" s="55">
        <v>0.19800000000000001</v>
      </c>
      <c r="O33" s="53">
        <v>0.311</v>
      </c>
      <c r="P33" s="58">
        <v>0.42</v>
      </c>
      <c r="Q33" s="58">
        <v>0.46</v>
      </c>
      <c r="R33" s="58">
        <v>7.0000000000000007E-2</v>
      </c>
      <c r="S33" s="58">
        <v>0.44</v>
      </c>
      <c r="T33" s="91">
        <v>0.4</v>
      </c>
      <c r="U33" s="89">
        <v>0.43</v>
      </c>
      <c r="V33" s="89">
        <v>-0.01</v>
      </c>
      <c r="W33" s="89">
        <v>0.11</v>
      </c>
      <c r="X33" s="89">
        <v>0.05</v>
      </c>
      <c r="Y33" s="89">
        <v>7.0000000000000007E-2</v>
      </c>
      <c r="Z33" s="89">
        <v>-0.03</v>
      </c>
      <c r="AA33" s="89">
        <v>0.44</v>
      </c>
      <c r="AB33" s="89">
        <v>0.35</v>
      </c>
      <c r="AC33" s="89">
        <v>0.19</v>
      </c>
      <c r="AD33" s="89">
        <v>0.28000000000000003</v>
      </c>
      <c r="AE33" s="89">
        <v>0.23</v>
      </c>
      <c r="AF33" s="89">
        <v>0.18</v>
      </c>
      <c r="AG33" s="89">
        <v>-0.04</v>
      </c>
      <c r="AH33" s="89">
        <v>0.26</v>
      </c>
      <c r="AI33" s="89">
        <v>0.56000000000000005</v>
      </c>
      <c r="AJ33" s="87"/>
      <c r="AK33" s="89"/>
      <c r="AL33" s="89"/>
      <c r="AM33" s="89"/>
      <c r="AN33" s="89"/>
      <c r="AO33" s="88"/>
      <c r="AP33" s="88"/>
      <c r="AQ33" s="88"/>
      <c r="AR33" s="88"/>
      <c r="AS33" s="88"/>
      <c r="AT33" s="88"/>
      <c r="AU33" s="88"/>
      <c r="AV33" s="88"/>
      <c r="AW33" s="88"/>
      <c r="AX33" s="88"/>
      <c r="AY33" s="8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row>
    <row r="34" spans="1:105" s="78" customFormat="1" ht="16" x14ac:dyDescent="0.2">
      <c r="A34" s="83" t="s">
        <v>53</v>
      </c>
      <c r="B34" s="84" t="s">
        <v>408</v>
      </c>
      <c r="C34" s="85">
        <v>50</v>
      </c>
      <c r="D34" s="85">
        <v>10</v>
      </c>
      <c r="E34" s="85">
        <v>0.98399999999999999</v>
      </c>
      <c r="F34" s="53">
        <v>0.47</v>
      </c>
      <c r="G34" s="53">
        <v>0.45700000000000002</v>
      </c>
      <c r="H34" s="89"/>
      <c r="I34" s="53">
        <v>0.38600000000000001</v>
      </c>
      <c r="J34" s="53">
        <v>0.32800000000000001</v>
      </c>
      <c r="K34" s="54">
        <v>0.30299999999999999</v>
      </c>
      <c r="L34" s="53">
        <v>0.36899999999999999</v>
      </c>
      <c r="M34" s="89"/>
      <c r="N34" s="89"/>
      <c r="O34" s="53">
        <v>0.16300000000000001</v>
      </c>
      <c r="P34" s="89">
        <v>0.1</v>
      </c>
      <c r="Q34" s="89">
        <v>0.04</v>
      </c>
      <c r="R34" s="89">
        <v>0.35</v>
      </c>
      <c r="S34" s="89">
        <v>7.0000000000000007E-2</v>
      </c>
      <c r="T34" s="89">
        <v>0.14000000000000001</v>
      </c>
      <c r="U34" s="89">
        <v>0.17</v>
      </c>
      <c r="V34" s="89">
        <v>0.2</v>
      </c>
      <c r="W34" s="89">
        <v>0.11</v>
      </c>
      <c r="X34" s="89">
        <v>0.24</v>
      </c>
      <c r="Y34" s="89">
        <v>0.24</v>
      </c>
      <c r="Z34" s="89">
        <v>0.1</v>
      </c>
      <c r="AA34" s="89">
        <v>0.64</v>
      </c>
      <c r="AB34" s="89">
        <v>0.25</v>
      </c>
      <c r="AC34" s="89">
        <v>0.02</v>
      </c>
      <c r="AD34" s="89">
        <v>0.02</v>
      </c>
      <c r="AE34" s="89">
        <v>0.16</v>
      </c>
      <c r="AF34" s="89">
        <v>0.26</v>
      </c>
      <c r="AG34" s="89">
        <v>0.04</v>
      </c>
      <c r="AH34" s="89">
        <v>0.17</v>
      </c>
      <c r="AI34" s="89">
        <v>0.12</v>
      </c>
      <c r="AJ34" s="54">
        <v>0.48899999999999999</v>
      </c>
      <c r="AK34" s="87"/>
      <c r="AL34" s="89"/>
      <c r="AM34" s="89"/>
      <c r="AN34" s="89"/>
      <c r="AO34" s="88"/>
      <c r="AP34" s="88"/>
      <c r="AQ34" s="88"/>
      <c r="AR34" s="88"/>
      <c r="AS34" s="88"/>
      <c r="AT34" s="88"/>
      <c r="AU34" s="88"/>
      <c r="AV34" s="88"/>
      <c r="AW34" s="88"/>
      <c r="AX34" s="88"/>
      <c r="AY34" s="8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row>
    <row r="35" spans="1:105" s="78" customFormat="1" ht="16" x14ac:dyDescent="0.2">
      <c r="A35" s="83" t="s">
        <v>54</v>
      </c>
      <c r="B35" s="84" t="s">
        <v>377</v>
      </c>
      <c r="C35" s="85">
        <v>100</v>
      </c>
      <c r="D35" s="85">
        <v>15</v>
      </c>
      <c r="E35" s="85">
        <v>0.98</v>
      </c>
      <c r="F35" s="91">
        <v>0.61</v>
      </c>
      <c r="G35" s="91">
        <v>0.73</v>
      </c>
      <c r="H35" s="91">
        <v>0.66</v>
      </c>
      <c r="I35" s="91">
        <v>0.47</v>
      </c>
      <c r="J35" s="91">
        <v>0.52</v>
      </c>
      <c r="K35" s="91">
        <v>0.56999999999999995</v>
      </c>
      <c r="L35" s="91">
        <v>0.42</v>
      </c>
      <c r="M35" s="91">
        <v>0.37</v>
      </c>
      <c r="N35" s="91">
        <v>0.3</v>
      </c>
      <c r="O35" s="91">
        <v>0.37</v>
      </c>
      <c r="P35" s="89"/>
      <c r="Q35" s="89"/>
      <c r="R35" s="89"/>
      <c r="S35" s="89"/>
      <c r="T35" s="89">
        <v>0.36870000000000003</v>
      </c>
      <c r="U35" s="89">
        <v>0.35299999999999998</v>
      </c>
      <c r="V35" s="89"/>
      <c r="W35" s="89"/>
      <c r="X35" s="89"/>
      <c r="Y35" s="89"/>
      <c r="Z35" s="89"/>
      <c r="AA35" s="89"/>
      <c r="AB35" s="89"/>
      <c r="AC35" s="89"/>
      <c r="AD35" s="89">
        <v>0.38</v>
      </c>
      <c r="AE35" s="89">
        <v>0.36</v>
      </c>
      <c r="AF35" s="89"/>
      <c r="AG35" s="89"/>
      <c r="AH35" s="89"/>
      <c r="AI35" s="89"/>
      <c r="AJ35" s="54">
        <v>0.46899999999999997</v>
      </c>
      <c r="AK35" s="54">
        <v>0.3</v>
      </c>
      <c r="AL35" s="87"/>
      <c r="AM35" s="89"/>
      <c r="AN35" s="89"/>
      <c r="AO35" s="89"/>
      <c r="AP35" s="89"/>
      <c r="AQ35" s="88"/>
      <c r="AR35" s="88"/>
      <c r="AS35" s="88"/>
      <c r="AT35" s="88"/>
      <c r="AU35" s="88"/>
      <c r="AV35" s="88"/>
      <c r="AW35" s="88"/>
      <c r="AX35" s="88"/>
      <c r="AY35" s="8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row>
    <row r="36" spans="1:105" s="78" customFormat="1" ht="16" x14ac:dyDescent="0.2">
      <c r="A36" s="83" t="s">
        <v>55</v>
      </c>
      <c r="B36" s="84" t="s">
        <v>361</v>
      </c>
      <c r="C36" s="85">
        <v>50</v>
      </c>
      <c r="D36" s="85">
        <v>10</v>
      </c>
      <c r="E36" s="85">
        <v>0.8</v>
      </c>
      <c r="F36" s="54">
        <v>0.161</v>
      </c>
      <c r="G36" s="89"/>
      <c r="H36" s="89"/>
      <c r="I36" s="89"/>
      <c r="J36" s="89"/>
      <c r="K36" s="54">
        <v>0.214</v>
      </c>
      <c r="L36" s="89"/>
      <c r="M36" s="89"/>
      <c r="N36" s="89"/>
      <c r="O36" s="91">
        <v>0.35499999999999998</v>
      </c>
      <c r="P36" s="89"/>
      <c r="Q36" s="89"/>
      <c r="R36" s="89"/>
      <c r="S36" s="89"/>
      <c r="T36" s="89">
        <v>0.19</v>
      </c>
      <c r="U36" s="89">
        <v>0.49</v>
      </c>
      <c r="V36" s="89">
        <v>0.33</v>
      </c>
      <c r="W36" s="89">
        <v>0.36</v>
      </c>
      <c r="X36" s="89">
        <v>0.42</v>
      </c>
      <c r="Y36" s="89">
        <v>0.33</v>
      </c>
      <c r="Z36" s="89">
        <v>0.17</v>
      </c>
      <c r="AA36" s="89">
        <v>0.13</v>
      </c>
      <c r="AB36" s="89">
        <v>0.24</v>
      </c>
      <c r="AC36" s="89">
        <v>0.02</v>
      </c>
      <c r="AD36" s="89">
        <v>-0.13</v>
      </c>
      <c r="AE36" s="89">
        <v>-0.13</v>
      </c>
      <c r="AF36" s="89">
        <v>0.28999999999999998</v>
      </c>
      <c r="AG36" s="89">
        <v>0.33</v>
      </c>
      <c r="AH36" s="57">
        <v>0.41</v>
      </c>
      <c r="AI36" s="89">
        <v>0.12</v>
      </c>
      <c r="AJ36" s="54">
        <v>0.186</v>
      </c>
      <c r="AK36" s="54">
        <v>0.28399999999999997</v>
      </c>
      <c r="AL36" s="54">
        <v>0.19</v>
      </c>
      <c r="AM36" s="87"/>
      <c r="AN36" s="54"/>
      <c r="AO36" s="89"/>
      <c r="AP36" s="89"/>
      <c r="AQ36" s="88"/>
      <c r="AR36" s="88"/>
      <c r="AS36" s="88"/>
      <c r="AT36" s="88"/>
      <c r="AU36" s="88"/>
      <c r="AV36" s="88"/>
      <c r="AW36" s="88"/>
      <c r="AX36" s="88"/>
      <c r="AY36" s="8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row>
    <row r="37" spans="1:105" s="78" customFormat="1" ht="16" x14ac:dyDescent="0.2">
      <c r="A37" s="83" t="s">
        <v>56</v>
      </c>
      <c r="B37" s="84" t="s">
        <v>362</v>
      </c>
      <c r="C37" s="85">
        <v>50</v>
      </c>
      <c r="D37" s="85">
        <v>10</v>
      </c>
      <c r="E37" s="85">
        <v>0.8</v>
      </c>
      <c r="F37" s="54">
        <v>0.22500000000000001</v>
      </c>
      <c r="G37" s="89"/>
      <c r="H37" s="89"/>
      <c r="I37" s="89"/>
      <c r="J37" s="89"/>
      <c r="K37" s="54">
        <v>0.42299999999999999</v>
      </c>
      <c r="L37" s="89"/>
      <c r="M37" s="89"/>
      <c r="N37" s="89"/>
      <c r="O37" s="91">
        <v>0.433</v>
      </c>
      <c r="P37" s="89">
        <v>0.35</v>
      </c>
      <c r="Q37" s="89">
        <v>0.3</v>
      </c>
      <c r="R37" s="89">
        <v>0.36</v>
      </c>
      <c r="S37" s="89">
        <v>0.43</v>
      </c>
      <c r="T37" s="89">
        <v>0.49</v>
      </c>
      <c r="U37" s="89">
        <v>0.56000000000000005</v>
      </c>
      <c r="V37" s="89">
        <v>0.3</v>
      </c>
      <c r="W37" s="89">
        <v>0.41</v>
      </c>
      <c r="X37" s="89">
        <v>0.37</v>
      </c>
      <c r="Y37" s="89">
        <v>0.43</v>
      </c>
      <c r="Z37" s="89">
        <v>0.18</v>
      </c>
      <c r="AA37" s="89">
        <v>0.12</v>
      </c>
      <c r="AB37" s="89">
        <v>0.19</v>
      </c>
      <c r="AC37" s="89">
        <v>-0.04</v>
      </c>
      <c r="AD37" s="89">
        <v>0.3</v>
      </c>
      <c r="AE37" s="89">
        <v>0.25</v>
      </c>
      <c r="AF37" s="89">
        <v>0.3</v>
      </c>
      <c r="AG37" s="89">
        <v>0.45</v>
      </c>
      <c r="AH37" s="57">
        <v>0.43</v>
      </c>
      <c r="AI37" s="89">
        <v>0.41</v>
      </c>
      <c r="AJ37" s="54">
        <v>0.23599999999999999</v>
      </c>
      <c r="AK37" s="54">
        <v>0.318</v>
      </c>
      <c r="AL37" s="54">
        <v>0.40100000000000002</v>
      </c>
      <c r="AM37" s="54">
        <v>0.51500000000000001</v>
      </c>
      <c r="AN37" s="87"/>
      <c r="AO37" s="89"/>
      <c r="AP37" s="89"/>
      <c r="AQ37" s="88"/>
      <c r="AR37" s="88"/>
      <c r="AS37" s="88"/>
      <c r="AT37" s="88"/>
      <c r="AU37" s="88"/>
      <c r="AV37" s="88"/>
      <c r="AW37" s="88"/>
      <c r="AX37" s="88"/>
      <c r="AY37" s="8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row>
    <row r="38" spans="1:105" s="78" customFormat="1" ht="16" x14ac:dyDescent="0.2">
      <c r="A38" s="83" t="s">
        <v>57</v>
      </c>
      <c r="B38" s="84" t="s">
        <v>468</v>
      </c>
      <c r="C38" s="85">
        <v>50</v>
      </c>
      <c r="D38" s="85">
        <v>10</v>
      </c>
      <c r="E38" s="85">
        <v>0.71</v>
      </c>
      <c r="F38" s="89"/>
      <c r="G38" s="57">
        <v>0.36499999999999999</v>
      </c>
      <c r="H38" s="89"/>
      <c r="I38" s="108">
        <v>0.46</v>
      </c>
      <c r="J38" s="89"/>
      <c r="K38" s="89"/>
      <c r="L38" s="89"/>
      <c r="M38" s="89"/>
      <c r="N38" s="89"/>
      <c r="O38" s="89">
        <v>0.45700000000000002</v>
      </c>
      <c r="P38" s="89"/>
      <c r="Q38" s="89"/>
      <c r="R38" s="89"/>
      <c r="S38" s="89"/>
      <c r="T38" s="89"/>
      <c r="U38" s="89"/>
      <c r="V38" s="89"/>
      <c r="W38" s="89"/>
      <c r="X38" s="89"/>
      <c r="Y38" s="89"/>
      <c r="Z38" s="89"/>
      <c r="AA38" s="89"/>
      <c r="AB38" s="89"/>
      <c r="AC38" s="89"/>
      <c r="AD38" s="89"/>
      <c r="AE38" s="89"/>
      <c r="AF38" s="89"/>
      <c r="AG38" s="89"/>
      <c r="AH38" s="89"/>
      <c r="AI38" s="89"/>
      <c r="AJ38" s="89">
        <v>0.27600000000000002</v>
      </c>
      <c r="AK38" s="89">
        <v>0.34300000000000003</v>
      </c>
      <c r="AL38" s="89">
        <v>0.39800000000000002</v>
      </c>
      <c r="AM38" s="89"/>
      <c r="AN38" s="89"/>
      <c r="AO38" s="87"/>
      <c r="AP38" s="89"/>
      <c r="AQ38" s="88"/>
      <c r="AR38" s="88"/>
      <c r="AS38" s="88"/>
      <c r="AT38" s="88"/>
      <c r="AU38" s="88"/>
      <c r="AV38" s="88"/>
      <c r="AW38" s="88"/>
      <c r="AX38" s="88"/>
      <c r="AY38" s="8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row>
    <row r="39" spans="1:105" s="78" customFormat="1" ht="16" x14ac:dyDescent="0.2">
      <c r="A39" s="83" t="s">
        <v>58</v>
      </c>
      <c r="B39" s="84" t="s">
        <v>378</v>
      </c>
      <c r="C39" s="85">
        <v>50</v>
      </c>
      <c r="D39" s="85">
        <v>10</v>
      </c>
      <c r="E39" s="85">
        <v>0.61</v>
      </c>
      <c r="F39" s="53">
        <v>0.30599999999999999</v>
      </c>
      <c r="G39" s="53">
        <v>0.28799999999999998</v>
      </c>
      <c r="H39" s="89"/>
      <c r="I39" s="53">
        <v>0.42399999999999999</v>
      </c>
      <c r="J39" s="53">
        <v>0.23400000000000001</v>
      </c>
      <c r="K39" s="89"/>
      <c r="L39" s="53">
        <v>0.41399999999999998</v>
      </c>
      <c r="M39" s="89"/>
      <c r="N39" s="89"/>
      <c r="O39" s="53">
        <v>0.31969999999999998</v>
      </c>
      <c r="P39" s="89"/>
      <c r="Q39" s="89"/>
      <c r="R39" s="89"/>
      <c r="S39" s="89"/>
      <c r="T39" s="54">
        <v>0.14072000000000001</v>
      </c>
      <c r="U39" s="54">
        <v>0.23469999999999999</v>
      </c>
      <c r="V39" s="89"/>
      <c r="W39" s="89"/>
      <c r="X39" s="89"/>
      <c r="Y39" s="89"/>
      <c r="Z39" s="89"/>
      <c r="AA39" s="89"/>
      <c r="AB39" s="89"/>
      <c r="AC39" s="89"/>
      <c r="AD39" s="56">
        <v>0.27139999999999997</v>
      </c>
      <c r="AE39" s="56">
        <v>0.27579999999999999</v>
      </c>
      <c r="AF39" s="89"/>
      <c r="AG39" s="89"/>
      <c r="AH39" s="89"/>
      <c r="AI39" s="89"/>
      <c r="AJ39" s="54">
        <v>0.23449999999999999</v>
      </c>
      <c r="AK39" s="54">
        <v>0.223</v>
      </c>
      <c r="AL39" s="54">
        <v>0.2339</v>
      </c>
      <c r="AM39" s="89"/>
      <c r="AN39" s="89"/>
      <c r="AO39" s="89"/>
      <c r="AP39" s="87"/>
      <c r="AQ39" s="88"/>
      <c r="AR39" s="88"/>
      <c r="AS39" s="88"/>
      <c r="AT39" s="88"/>
      <c r="AU39" s="88"/>
      <c r="AV39" s="88"/>
      <c r="AW39" s="88"/>
      <c r="AX39" s="88"/>
      <c r="AY39" s="8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row>
    <row r="40" spans="1:105" s="78" customFormat="1" ht="16" x14ac:dyDescent="0.2">
      <c r="A40" s="83" t="s">
        <v>59</v>
      </c>
      <c r="B40" s="84" t="s">
        <v>379</v>
      </c>
      <c r="C40" s="85">
        <v>50</v>
      </c>
      <c r="D40" s="85">
        <v>10</v>
      </c>
      <c r="E40" s="85">
        <v>0.81</v>
      </c>
      <c r="F40" s="53">
        <v>0.34499999999999997</v>
      </c>
      <c r="G40" s="53">
        <v>0.30399999999999999</v>
      </c>
      <c r="H40" s="89"/>
      <c r="I40" s="53">
        <v>0.42099999999999999</v>
      </c>
      <c r="J40" s="53">
        <v>0.25800000000000001</v>
      </c>
      <c r="K40" s="89"/>
      <c r="L40" s="53">
        <v>0.45700000000000002</v>
      </c>
      <c r="M40" s="89"/>
      <c r="N40" s="89"/>
      <c r="O40" s="53">
        <v>0.39660000000000001</v>
      </c>
      <c r="P40" s="89"/>
      <c r="Q40" s="89"/>
      <c r="R40" s="89"/>
      <c r="S40" s="89"/>
      <c r="T40" s="53">
        <v>0.16012000000000001</v>
      </c>
      <c r="U40" s="53">
        <v>0.27210000000000001</v>
      </c>
      <c r="V40" s="89"/>
      <c r="W40" s="89"/>
      <c r="X40" s="89"/>
      <c r="Y40" s="89"/>
      <c r="Z40" s="89"/>
      <c r="AA40" s="89"/>
      <c r="AB40" s="89"/>
      <c r="AC40" s="89"/>
      <c r="AD40" s="56">
        <v>0.35099999999999998</v>
      </c>
      <c r="AE40" s="56">
        <v>0.37059999999999998</v>
      </c>
      <c r="AF40" s="89"/>
      <c r="AG40" s="89"/>
      <c r="AH40" s="89"/>
      <c r="AI40" s="89"/>
      <c r="AJ40" s="54">
        <v>0.254</v>
      </c>
      <c r="AK40" s="54">
        <v>0.30499999999999999</v>
      </c>
      <c r="AL40" s="54">
        <v>0.248</v>
      </c>
      <c r="AM40" s="89"/>
      <c r="AN40" s="89"/>
      <c r="AO40" s="89"/>
      <c r="AP40" s="54">
        <v>0.39589999999999997</v>
      </c>
      <c r="AQ40" s="87"/>
      <c r="AR40" s="89"/>
      <c r="AS40" s="89"/>
      <c r="AT40" s="88"/>
      <c r="AU40" s="88"/>
      <c r="AV40" s="88"/>
      <c r="AW40" s="88"/>
      <c r="AX40" s="88"/>
      <c r="AY40" s="8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row>
    <row r="41" spans="1:105" s="78" customFormat="1" ht="16" x14ac:dyDescent="0.2">
      <c r="A41" s="83" t="s">
        <v>60</v>
      </c>
      <c r="B41" s="84" t="s">
        <v>380</v>
      </c>
      <c r="C41" s="85">
        <v>100</v>
      </c>
      <c r="D41" s="85">
        <v>15</v>
      </c>
      <c r="E41" s="85">
        <v>0.71</v>
      </c>
      <c r="F41" s="53">
        <v>0.42099999999999999</v>
      </c>
      <c r="G41" s="53">
        <v>0.46100000000000002</v>
      </c>
      <c r="H41" s="89"/>
      <c r="I41" s="53">
        <v>0.38900000000000001</v>
      </c>
      <c r="J41" s="53">
        <v>0.315</v>
      </c>
      <c r="K41" s="54">
        <v>0.26500000000000001</v>
      </c>
      <c r="L41" s="53">
        <v>0.224</v>
      </c>
      <c r="M41" s="89"/>
      <c r="N41" s="89"/>
      <c r="O41" s="53">
        <v>0.36399999999999999</v>
      </c>
      <c r="P41" s="89"/>
      <c r="Q41" s="89"/>
      <c r="R41" s="89"/>
      <c r="S41" s="89"/>
      <c r="T41" s="89">
        <v>0.36</v>
      </c>
      <c r="U41" s="89">
        <v>0.26</v>
      </c>
      <c r="V41" s="89">
        <v>0.28000000000000003</v>
      </c>
      <c r="W41" s="89">
        <v>-0.01</v>
      </c>
      <c r="X41" s="89">
        <v>0.25</v>
      </c>
      <c r="Y41" s="89">
        <v>0.33</v>
      </c>
      <c r="Z41" s="89">
        <v>0.28999999999999998</v>
      </c>
      <c r="AA41" s="89">
        <v>0.48</v>
      </c>
      <c r="AB41" s="89">
        <v>0.49</v>
      </c>
      <c r="AC41" s="89">
        <v>0.18</v>
      </c>
      <c r="AD41" s="89">
        <v>0.31</v>
      </c>
      <c r="AE41" s="89">
        <v>0.38</v>
      </c>
      <c r="AF41" s="89">
        <v>0.18</v>
      </c>
      <c r="AG41" s="89">
        <v>0.24</v>
      </c>
      <c r="AH41" s="89">
        <v>0.26</v>
      </c>
      <c r="AI41" s="89">
        <v>0.41</v>
      </c>
      <c r="AJ41" s="54">
        <v>0.184</v>
      </c>
      <c r="AK41" s="54">
        <v>0.36299999999999999</v>
      </c>
      <c r="AL41" s="54">
        <v>0.32579999999999998</v>
      </c>
      <c r="AM41" s="54">
        <v>0.17899999999999999</v>
      </c>
      <c r="AN41" s="54">
        <v>0.34599999999999997</v>
      </c>
      <c r="AO41" s="89"/>
      <c r="AP41" s="54">
        <v>0.2994</v>
      </c>
      <c r="AQ41" s="54">
        <v>0.40710000000000002</v>
      </c>
      <c r="AR41" s="87"/>
      <c r="AS41" s="89"/>
      <c r="AT41" s="88"/>
      <c r="AU41" s="88"/>
      <c r="AV41" s="88"/>
      <c r="AW41" s="88"/>
      <c r="AX41" s="88"/>
      <c r="AY41" s="8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row>
    <row r="42" spans="1:105" s="78" customFormat="1" ht="16" x14ac:dyDescent="0.2">
      <c r="A42" s="83" t="s">
        <v>61</v>
      </c>
      <c r="B42" s="84" t="s">
        <v>381</v>
      </c>
      <c r="C42" s="85">
        <v>10</v>
      </c>
      <c r="D42" s="85">
        <v>3</v>
      </c>
      <c r="E42" s="85">
        <v>0.67</v>
      </c>
      <c r="F42" s="53">
        <v>0.40500000000000003</v>
      </c>
      <c r="G42" s="53">
        <v>0.432</v>
      </c>
      <c r="H42" s="89"/>
      <c r="I42" s="53">
        <v>0.38400000000000001</v>
      </c>
      <c r="J42" s="53">
        <v>0.27600000000000002</v>
      </c>
      <c r="K42" s="89"/>
      <c r="L42" s="53">
        <v>0.24199999999999999</v>
      </c>
      <c r="M42" s="89"/>
      <c r="N42" s="89"/>
      <c r="O42" s="53">
        <v>0.312</v>
      </c>
      <c r="P42" s="89"/>
      <c r="Q42" s="89"/>
      <c r="R42" s="89"/>
      <c r="S42" s="89"/>
      <c r="T42" s="89">
        <v>0.38</v>
      </c>
      <c r="U42" s="89">
        <v>0.14000000000000001</v>
      </c>
      <c r="V42" s="89">
        <v>0.38</v>
      </c>
      <c r="W42" s="89">
        <v>-0.03</v>
      </c>
      <c r="X42" s="89">
        <v>0.36</v>
      </c>
      <c r="Y42" s="89">
        <v>0.39</v>
      </c>
      <c r="Z42" s="89">
        <v>0.31</v>
      </c>
      <c r="AA42" s="89">
        <v>0.42</v>
      </c>
      <c r="AB42" s="89">
        <v>0.32</v>
      </c>
      <c r="AC42" s="89">
        <v>0.13</v>
      </c>
      <c r="AD42" s="89">
        <v>0.1</v>
      </c>
      <c r="AE42" s="89">
        <v>0.26</v>
      </c>
      <c r="AF42" s="89">
        <v>0.18</v>
      </c>
      <c r="AG42" s="89">
        <v>0.26</v>
      </c>
      <c r="AH42" s="89">
        <v>0.26</v>
      </c>
      <c r="AI42" s="89">
        <v>0.4</v>
      </c>
      <c r="AJ42" s="54">
        <v>0.38150000000000001</v>
      </c>
      <c r="AK42" s="54">
        <v>0.40988999999999998</v>
      </c>
      <c r="AL42" s="54">
        <v>0.2802</v>
      </c>
      <c r="AM42" s="89"/>
      <c r="AN42" s="89"/>
      <c r="AO42" s="89"/>
      <c r="AP42" s="54">
        <v>0.2782</v>
      </c>
      <c r="AQ42" s="54">
        <v>0.39739999999999998</v>
      </c>
      <c r="AR42" s="54">
        <v>0.84670000000000001</v>
      </c>
      <c r="AS42" s="87"/>
      <c r="AT42" s="88"/>
      <c r="AU42" s="88"/>
      <c r="AV42" s="88"/>
      <c r="AW42" s="88"/>
      <c r="AX42" s="88"/>
      <c r="AY42" s="8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row>
    <row r="43" spans="1:105" s="78" customFormat="1" ht="16" x14ac:dyDescent="0.2">
      <c r="A43" s="83" t="s">
        <v>62</v>
      </c>
      <c r="B43" s="84" t="s">
        <v>382</v>
      </c>
      <c r="C43" s="85">
        <v>10</v>
      </c>
      <c r="D43" s="85">
        <v>3</v>
      </c>
      <c r="E43" s="85">
        <v>0.59</v>
      </c>
      <c r="F43" s="53">
        <v>0.38800000000000001</v>
      </c>
      <c r="G43" s="53">
        <v>0.42699999999999999</v>
      </c>
      <c r="H43" s="89"/>
      <c r="I43" s="53">
        <v>0.35299999999999998</v>
      </c>
      <c r="J43" s="53">
        <v>0.26300000000000001</v>
      </c>
      <c r="K43" s="89"/>
      <c r="L43" s="53">
        <v>0.20200000000000001</v>
      </c>
      <c r="M43" s="89"/>
      <c r="N43" s="89"/>
      <c r="O43" s="53">
        <v>0.313</v>
      </c>
      <c r="P43" s="89"/>
      <c r="Q43" s="89"/>
      <c r="R43" s="89"/>
      <c r="S43" s="89"/>
      <c r="T43" s="89">
        <v>0.4</v>
      </c>
      <c r="U43" s="89">
        <v>0.31</v>
      </c>
      <c r="V43" s="89">
        <v>0.34</v>
      </c>
      <c r="W43" s="89">
        <v>0.1</v>
      </c>
      <c r="X43" s="89">
        <v>0.36</v>
      </c>
      <c r="Y43" s="89">
        <v>0.35</v>
      </c>
      <c r="Z43" s="89">
        <v>0.22</v>
      </c>
      <c r="AA43" s="89">
        <v>0.4</v>
      </c>
      <c r="AB43" s="89">
        <v>0.46</v>
      </c>
      <c r="AC43" s="89">
        <v>0.25</v>
      </c>
      <c r="AD43" s="89">
        <v>0.17</v>
      </c>
      <c r="AE43" s="89">
        <v>0.24</v>
      </c>
      <c r="AF43" s="89">
        <v>0.21</v>
      </c>
      <c r="AG43" s="89">
        <v>0.27</v>
      </c>
      <c r="AH43" s="89">
        <v>0.33</v>
      </c>
      <c r="AI43" s="89">
        <v>0.33</v>
      </c>
      <c r="AJ43" s="54">
        <v>0.38619999999999999</v>
      </c>
      <c r="AK43" s="54">
        <v>0.41883999999999999</v>
      </c>
      <c r="AL43" s="54">
        <v>0.29930000000000001</v>
      </c>
      <c r="AM43" s="89"/>
      <c r="AN43" s="89"/>
      <c r="AO43" s="89"/>
      <c r="AP43" s="54">
        <v>0.28389999999999999</v>
      </c>
      <c r="AQ43" s="54">
        <v>0.40560000000000002</v>
      </c>
      <c r="AR43" s="54">
        <v>0.85609999999999997</v>
      </c>
      <c r="AS43" s="54">
        <v>0.89929999999999999</v>
      </c>
      <c r="AT43" s="87"/>
      <c r="AU43" s="89"/>
      <c r="AV43" s="89"/>
      <c r="AW43" s="89"/>
      <c r="AX43" s="89"/>
      <c r="AY43" s="8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row>
    <row r="44" spans="1:105" s="78" customFormat="1" ht="16" x14ac:dyDescent="0.2">
      <c r="A44" s="83" t="s">
        <v>63</v>
      </c>
      <c r="B44" s="84" t="s">
        <v>383</v>
      </c>
      <c r="C44" s="85">
        <v>10</v>
      </c>
      <c r="D44" s="85">
        <v>3</v>
      </c>
      <c r="E44" s="86">
        <v>0.9</v>
      </c>
      <c r="F44" s="89">
        <v>0.53</v>
      </c>
      <c r="G44" s="89">
        <v>0.53</v>
      </c>
      <c r="H44" s="89">
        <v>0.51</v>
      </c>
      <c r="I44" s="89">
        <v>0.56999999999999995</v>
      </c>
      <c r="J44" s="89">
        <v>0.5</v>
      </c>
      <c r="K44" s="89">
        <v>0.61</v>
      </c>
      <c r="L44" s="89">
        <v>0.56000000000000005</v>
      </c>
      <c r="M44" s="89">
        <v>0.57999999999999996</v>
      </c>
      <c r="N44" s="89">
        <v>0.34</v>
      </c>
      <c r="O44" s="89">
        <v>0.36</v>
      </c>
      <c r="P44" s="89"/>
      <c r="Q44" s="89"/>
      <c r="R44" s="89"/>
      <c r="S44" s="89"/>
      <c r="T44" s="89">
        <v>0.34</v>
      </c>
      <c r="U44" s="89">
        <v>0.43</v>
      </c>
      <c r="V44" s="89"/>
      <c r="W44" s="89"/>
      <c r="X44" s="89"/>
      <c r="Y44" s="89"/>
      <c r="Z44" s="89"/>
      <c r="AA44" s="89"/>
      <c r="AB44" s="89"/>
      <c r="AC44" s="89"/>
      <c r="AD44" s="89"/>
      <c r="AE44" s="89"/>
      <c r="AF44" s="89"/>
      <c r="AG44" s="89"/>
      <c r="AH44" s="89"/>
      <c r="AI44" s="89"/>
      <c r="AJ44" s="89"/>
      <c r="AK44" s="89"/>
      <c r="AL44" s="54">
        <v>0.48349999999999999</v>
      </c>
      <c r="AM44" s="89"/>
      <c r="AN44" s="89"/>
      <c r="AO44" s="89"/>
      <c r="AP44" s="89"/>
      <c r="AQ44" s="89"/>
      <c r="AR44" s="89"/>
      <c r="AS44" s="89"/>
      <c r="AT44" s="89"/>
      <c r="AU44" s="87"/>
      <c r="AV44" s="89"/>
      <c r="AW44" s="89"/>
      <c r="AX44" s="89"/>
      <c r="AY44" s="8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row>
    <row r="45" spans="1:105" s="78" customFormat="1" ht="16" x14ac:dyDescent="0.2">
      <c r="A45" s="83" t="s">
        <v>64</v>
      </c>
      <c r="B45" s="84" t="s">
        <v>409</v>
      </c>
      <c r="C45" s="85">
        <v>10</v>
      </c>
      <c r="D45" s="85">
        <v>3</v>
      </c>
      <c r="E45" s="85">
        <v>0.88</v>
      </c>
      <c r="F45" s="54">
        <v>0.45300000000000001</v>
      </c>
      <c r="G45" s="53">
        <v>0.46800000000000003</v>
      </c>
      <c r="H45" s="89">
        <v>0.43</v>
      </c>
      <c r="I45" s="54">
        <v>0.43569999999999998</v>
      </c>
      <c r="J45" s="54">
        <v>0.69</v>
      </c>
      <c r="K45" s="54">
        <v>0.56000000000000005</v>
      </c>
      <c r="L45" s="53">
        <v>0.42</v>
      </c>
      <c r="M45" s="89">
        <v>0.41</v>
      </c>
      <c r="N45" s="89">
        <v>0.37</v>
      </c>
      <c r="O45" s="54">
        <v>0.38</v>
      </c>
      <c r="P45" s="89"/>
      <c r="Q45" s="89"/>
      <c r="R45" s="91">
        <v>0.4</v>
      </c>
      <c r="S45" s="89">
        <v>0.33</v>
      </c>
      <c r="T45" s="89">
        <v>0.51</v>
      </c>
      <c r="U45" s="89">
        <v>0.59</v>
      </c>
      <c r="V45" s="89">
        <v>0.28000000000000003</v>
      </c>
      <c r="W45" s="89">
        <v>0.41</v>
      </c>
      <c r="X45" s="89">
        <v>0.38</v>
      </c>
      <c r="Y45" s="89">
        <v>0.43</v>
      </c>
      <c r="Z45" s="89">
        <v>0.13</v>
      </c>
      <c r="AA45" s="89">
        <v>0.16</v>
      </c>
      <c r="AB45" s="89">
        <v>0.34</v>
      </c>
      <c r="AC45" s="91">
        <v>0.1</v>
      </c>
      <c r="AD45" s="91">
        <v>0.3</v>
      </c>
      <c r="AE45" s="89">
        <v>0.38</v>
      </c>
      <c r="AF45" s="89">
        <v>0.28999999999999998</v>
      </c>
      <c r="AG45" s="89">
        <v>0.21</v>
      </c>
      <c r="AH45" s="91">
        <v>0.4</v>
      </c>
      <c r="AI45" s="89">
        <v>0.33</v>
      </c>
      <c r="AJ45" s="54">
        <v>0.24</v>
      </c>
      <c r="AK45" s="54">
        <v>0.183</v>
      </c>
      <c r="AL45" s="89">
        <v>0.48</v>
      </c>
      <c r="AM45" s="54">
        <v>0.26600000000000001</v>
      </c>
      <c r="AN45" s="54">
        <v>0.43099999999999999</v>
      </c>
      <c r="AO45" s="104">
        <v>0.25</v>
      </c>
      <c r="AP45" s="54">
        <v>0.32290000000000002</v>
      </c>
      <c r="AQ45" s="54">
        <v>0.37359999999999999</v>
      </c>
      <c r="AR45" s="89">
        <v>0.4098</v>
      </c>
      <c r="AS45" s="89">
        <v>0.38240000000000002</v>
      </c>
      <c r="AT45" s="89">
        <v>0.3836</v>
      </c>
      <c r="AU45" s="89"/>
      <c r="AV45" s="87"/>
      <c r="AW45" s="89"/>
      <c r="AX45" s="89"/>
      <c r="AY45" s="8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row>
    <row r="46" spans="1:105" s="78" customFormat="1" ht="16" x14ac:dyDescent="0.2">
      <c r="A46" s="83" t="s">
        <v>65</v>
      </c>
      <c r="B46" s="84" t="s">
        <v>384</v>
      </c>
      <c r="C46" s="85">
        <v>10</v>
      </c>
      <c r="D46" s="85">
        <v>3</v>
      </c>
      <c r="E46" s="85">
        <v>0.78</v>
      </c>
      <c r="F46" s="89">
        <v>0.23</v>
      </c>
      <c r="G46" s="89">
        <v>0.24</v>
      </c>
      <c r="H46" s="89">
        <v>0.22</v>
      </c>
      <c r="I46" s="89">
        <v>0.26</v>
      </c>
      <c r="J46" s="89">
        <v>0.34</v>
      </c>
      <c r="K46" s="89">
        <v>0.31</v>
      </c>
      <c r="L46" s="89">
        <v>0.34</v>
      </c>
      <c r="M46" s="89">
        <v>0.32</v>
      </c>
      <c r="N46" s="89">
        <v>0.46</v>
      </c>
      <c r="O46" s="89">
        <v>0.42</v>
      </c>
      <c r="P46" s="89"/>
      <c r="Q46" s="89"/>
      <c r="R46" s="89"/>
      <c r="S46" s="89"/>
      <c r="T46" s="89">
        <v>0.23</v>
      </c>
      <c r="U46" s="89">
        <v>0.27</v>
      </c>
      <c r="V46" s="89"/>
      <c r="W46" s="89"/>
      <c r="X46" s="89"/>
      <c r="Y46" s="89"/>
      <c r="Z46" s="89"/>
      <c r="AA46" s="89"/>
      <c r="AB46" s="89"/>
      <c r="AC46" s="89"/>
      <c r="AD46" s="89"/>
      <c r="AE46" s="89"/>
      <c r="AF46" s="89"/>
      <c r="AG46" s="89"/>
      <c r="AH46" s="89"/>
      <c r="AI46" s="89"/>
      <c r="AJ46" s="89"/>
      <c r="AK46" s="89"/>
      <c r="AL46" s="89">
        <v>0.24</v>
      </c>
      <c r="AM46" s="89"/>
      <c r="AN46" s="89"/>
      <c r="AO46" s="89"/>
      <c r="AP46" s="89"/>
      <c r="AQ46" s="89"/>
      <c r="AR46" s="89"/>
      <c r="AS46" s="89"/>
      <c r="AT46" s="89"/>
      <c r="AU46" s="89"/>
      <c r="AV46" s="89"/>
      <c r="AW46" s="87"/>
      <c r="AX46" s="89"/>
      <c r="AY46" s="8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row>
    <row r="47" spans="1:105" s="78" customFormat="1" ht="16" x14ac:dyDescent="0.2">
      <c r="A47" s="83" t="s">
        <v>66</v>
      </c>
      <c r="B47" s="84" t="s">
        <v>405</v>
      </c>
      <c r="C47" s="85">
        <v>50</v>
      </c>
      <c r="D47" s="85">
        <v>10</v>
      </c>
      <c r="E47" s="85">
        <v>0.91</v>
      </c>
      <c r="F47" s="53">
        <v>0.25900000000000001</v>
      </c>
      <c r="G47" s="53">
        <v>0.23100000000000001</v>
      </c>
      <c r="H47" s="89"/>
      <c r="I47" s="53">
        <v>0.41460000000000002</v>
      </c>
      <c r="J47" s="53">
        <v>0.2016</v>
      </c>
      <c r="K47" s="89"/>
      <c r="L47" s="53">
        <v>0.42799999999999999</v>
      </c>
      <c r="M47" s="89"/>
      <c r="N47" s="89"/>
      <c r="O47" s="53">
        <v>0.50449999999999995</v>
      </c>
      <c r="P47" s="89"/>
      <c r="Q47" s="89"/>
      <c r="R47" s="89"/>
      <c r="S47" s="89"/>
      <c r="T47" s="53">
        <v>0.16275999999999999</v>
      </c>
      <c r="U47" s="53">
        <v>0.2051</v>
      </c>
      <c r="V47" s="89"/>
      <c r="W47" s="89"/>
      <c r="X47" s="89"/>
      <c r="Y47" s="89"/>
      <c r="Z47" s="89"/>
      <c r="AA47" s="89"/>
      <c r="AB47" s="89"/>
      <c r="AC47" s="89"/>
      <c r="AD47" s="89"/>
      <c r="AE47" s="89"/>
      <c r="AF47" s="89"/>
      <c r="AG47" s="89"/>
      <c r="AH47" s="89"/>
      <c r="AI47" s="89"/>
      <c r="AJ47" s="53">
        <v>0.26819999999999999</v>
      </c>
      <c r="AK47" s="53">
        <v>0.33883000000000002</v>
      </c>
      <c r="AL47" s="54">
        <v>0.1439</v>
      </c>
      <c r="AM47" s="89"/>
      <c r="AN47" s="89"/>
      <c r="AO47" s="89"/>
      <c r="AP47" s="54">
        <v>0.40670000000000001</v>
      </c>
      <c r="AQ47" s="54">
        <v>0.38800000000000001</v>
      </c>
      <c r="AR47" s="54">
        <v>0.33429999999999999</v>
      </c>
      <c r="AS47" s="54">
        <v>0.30320000000000003</v>
      </c>
      <c r="AT47" s="54">
        <v>0.32269999999999999</v>
      </c>
      <c r="AU47" s="89"/>
      <c r="AV47" s="54">
        <v>0.32469999999999999</v>
      </c>
      <c r="AW47" s="89"/>
      <c r="AX47" s="87"/>
      <c r="AY47" s="8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row>
    <row r="48" spans="1:105" s="78" customFormat="1" ht="16" x14ac:dyDescent="0.2">
      <c r="A48" s="83" t="s">
        <v>67</v>
      </c>
      <c r="B48" s="84" t="s">
        <v>406</v>
      </c>
      <c r="C48" s="85">
        <v>50</v>
      </c>
      <c r="D48" s="85">
        <v>10</v>
      </c>
      <c r="E48" s="85">
        <v>0.85</v>
      </c>
      <c r="F48" s="53">
        <v>0.28399999999999997</v>
      </c>
      <c r="G48" s="53">
        <v>0.248</v>
      </c>
      <c r="H48" s="89"/>
      <c r="I48" s="53">
        <v>0.39689999999999998</v>
      </c>
      <c r="J48" s="53">
        <v>0.21690000000000001</v>
      </c>
      <c r="K48" s="89"/>
      <c r="L48" s="53">
        <v>0.42599999999999999</v>
      </c>
      <c r="M48" s="89"/>
      <c r="N48" s="89"/>
      <c r="O48" s="53">
        <v>0.47520000000000001</v>
      </c>
      <c r="P48" s="89"/>
      <c r="Q48" s="89"/>
      <c r="R48" s="89"/>
      <c r="S48" s="89"/>
      <c r="T48" s="53">
        <v>0.18765999999999999</v>
      </c>
      <c r="U48" s="53">
        <v>0.2137</v>
      </c>
      <c r="V48" s="89"/>
      <c r="W48" s="89"/>
      <c r="X48" s="89"/>
      <c r="Y48" s="89"/>
      <c r="Z48" s="89"/>
      <c r="AA48" s="89"/>
      <c r="AB48" s="89"/>
      <c r="AC48" s="89"/>
      <c r="AD48" s="89"/>
      <c r="AE48" s="89"/>
      <c r="AF48" s="89"/>
      <c r="AG48" s="89"/>
      <c r="AH48" s="89"/>
      <c r="AI48" s="89"/>
      <c r="AJ48" s="53">
        <v>0.22900000000000001</v>
      </c>
      <c r="AK48" s="53">
        <v>0.32528000000000001</v>
      </c>
      <c r="AL48" s="54">
        <v>0.17330000000000001</v>
      </c>
      <c r="AM48" s="89"/>
      <c r="AN48" s="89"/>
      <c r="AO48" s="89"/>
      <c r="AP48" s="54">
        <v>0.3589</v>
      </c>
      <c r="AQ48" s="54">
        <v>0.34889999999999999</v>
      </c>
      <c r="AR48" s="54">
        <v>0.30669999999999997</v>
      </c>
      <c r="AS48" s="54">
        <v>0.27729999999999999</v>
      </c>
      <c r="AT48" s="54">
        <v>0.29299999999999998</v>
      </c>
      <c r="AU48" s="89"/>
      <c r="AV48" s="54">
        <v>0.32590000000000002</v>
      </c>
      <c r="AW48" s="89"/>
      <c r="AX48" s="54">
        <v>0.80100000000000005</v>
      </c>
      <c r="AY48" s="87"/>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row>
    <row r="49" spans="1:105" s="78" customFormat="1" ht="16" x14ac:dyDescent="0.2">
      <c r="A49" s="83" t="s">
        <v>68</v>
      </c>
      <c r="B49" s="84" t="s">
        <v>462</v>
      </c>
      <c r="C49" s="85">
        <v>0.185</v>
      </c>
      <c r="D49" s="85">
        <v>0.72399999999999998</v>
      </c>
      <c r="E49" s="85">
        <v>0.76</v>
      </c>
      <c r="F49" s="92"/>
      <c r="G49" s="105"/>
      <c r="H49" s="92"/>
      <c r="I49" s="92"/>
      <c r="J49" s="92"/>
      <c r="K49" s="92"/>
      <c r="L49" s="92"/>
      <c r="M49" s="92"/>
      <c r="N49" s="92"/>
      <c r="O49" s="92"/>
      <c r="P49" s="92"/>
      <c r="Q49" s="92"/>
      <c r="R49" s="92"/>
      <c r="S49" s="92"/>
      <c r="T49" s="92"/>
      <c r="U49" s="92"/>
      <c r="V49" s="92"/>
      <c r="W49" s="92"/>
      <c r="X49" s="92"/>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row>
    <row r="50" spans="1:105" s="78" customFormat="1" ht="16" x14ac:dyDescent="0.2">
      <c r="A50" s="83" t="s">
        <v>69</v>
      </c>
      <c r="B50" s="84" t="s">
        <v>388</v>
      </c>
      <c r="C50" s="85">
        <v>100</v>
      </c>
      <c r="D50" s="85">
        <v>15</v>
      </c>
      <c r="E50" s="85">
        <v>0.96</v>
      </c>
      <c r="F50" s="92">
        <v>0.43</v>
      </c>
      <c r="G50" s="92"/>
      <c r="H50" s="92"/>
      <c r="I50" s="92">
        <v>0.32</v>
      </c>
      <c r="J50" s="92"/>
      <c r="K50" s="92"/>
      <c r="L50" s="92"/>
      <c r="M50" s="92"/>
      <c r="N50" s="92"/>
      <c r="O50" s="92">
        <v>0.01</v>
      </c>
      <c r="P50" s="92"/>
      <c r="Q50" s="92"/>
      <c r="R50" s="92"/>
      <c r="S50" s="92"/>
      <c r="T50" s="93">
        <v>0.53</v>
      </c>
      <c r="U50" s="93">
        <v>0.53</v>
      </c>
      <c r="V50" s="92"/>
      <c r="W50" s="92"/>
      <c r="X50" s="92"/>
      <c r="Y50" s="68"/>
      <c r="Z50" s="68"/>
      <c r="AA50" s="68"/>
      <c r="AB50" s="68"/>
      <c r="AC50" s="68"/>
      <c r="AD50" s="68"/>
      <c r="AE50" s="68"/>
      <c r="AF50" s="68"/>
      <c r="AG50" s="68"/>
      <c r="AH50" s="68"/>
      <c r="AI50" s="68"/>
      <c r="AJ50" s="68"/>
      <c r="AK50" s="68"/>
      <c r="AL50" s="68">
        <v>0.84</v>
      </c>
      <c r="AM50" s="68"/>
      <c r="AN50" s="68"/>
      <c r="AO50" s="68"/>
      <c r="AP50" s="68"/>
      <c r="AQ50" s="68"/>
      <c r="AR50" s="68"/>
      <c r="AS50" s="68"/>
      <c r="AT50" s="68"/>
      <c r="AU50" s="68"/>
      <c r="AV50" s="68">
        <v>0.43</v>
      </c>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row>
    <row r="51" spans="1:105" s="78" customFormat="1" ht="16" x14ac:dyDescent="0.2">
      <c r="A51" s="83" t="s">
        <v>70</v>
      </c>
      <c r="B51" s="84" t="s">
        <v>389</v>
      </c>
      <c r="C51" s="85">
        <v>100</v>
      </c>
      <c r="D51" s="85">
        <v>15</v>
      </c>
      <c r="E51" s="85">
        <v>0.84</v>
      </c>
      <c r="F51" s="92">
        <v>0.39</v>
      </c>
      <c r="G51" s="92"/>
      <c r="H51" s="92"/>
      <c r="I51" s="92">
        <v>0.27</v>
      </c>
      <c r="J51" s="92"/>
      <c r="K51" s="92"/>
      <c r="L51" s="92"/>
      <c r="M51" s="92"/>
      <c r="N51" s="92"/>
      <c r="O51" s="92">
        <v>0.28999999999999998</v>
      </c>
      <c r="P51" s="92"/>
      <c r="Q51" s="92"/>
      <c r="R51" s="92"/>
      <c r="S51" s="92"/>
      <c r="T51" s="93">
        <v>0.57999999999999996</v>
      </c>
      <c r="U51" s="93">
        <v>0.57999999999999996</v>
      </c>
      <c r="V51" s="92"/>
      <c r="W51" s="92"/>
      <c r="X51" s="92"/>
      <c r="Y51" s="68"/>
      <c r="Z51" s="68"/>
      <c r="AA51" s="68"/>
      <c r="AB51" s="68"/>
      <c r="AC51" s="68"/>
      <c r="AD51" s="68"/>
      <c r="AE51" s="68"/>
      <c r="AF51" s="68"/>
      <c r="AG51" s="68"/>
      <c r="AH51" s="68"/>
      <c r="AI51" s="68"/>
      <c r="AJ51" s="68"/>
      <c r="AK51" s="68"/>
      <c r="AL51" s="68">
        <v>0.69</v>
      </c>
      <c r="AM51" s="68"/>
      <c r="AN51" s="68"/>
      <c r="AO51" s="68"/>
      <c r="AP51" s="68"/>
      <c r="AQ51" s="68"/>
      <c r="AR51" s="68"/>
      <c r="AS51" s="68"/>
      <c r="AT51" s="68"/>
      <c r="AU51" s="68"/>
      <c r="AV51" s="68">
        <v>0.4</v>
      </c>
      <c r="AW51" s="68"/>
      <c r="AX51" s="68"/>
      <c r="AY51" s="68"/>
      <c r="AZ51" s="68"/>
      <c r="BA51" s="68">
        <v>0.7</v>
      </c>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row>
    <row r="52" spans="1:105" s="78" customFormat="1" ht="16" x14ac:dyDescent="0.2">
      <c r="A52" s="83" t="s">
        <v>71</v>
      </c>
      <c r="B52" s="84" t="s">
        <v>390</v>
      </c>
      <c r="C52" s="85">
        <v>100</v>
      </c>
      <c r="D52" s="85">
        <v>15</v>
      </c>
      <c r="E52" s="85">
        <v>0.89</v>
      </c>
      <c r="F52" s="92">
        <v>0.62</v>
      </c>
      <c r="G52" s="92"/>
      <c r="H52" s="92"/>
      <c r="I52" s="92">
        <v>0.47</v>
      </c>
      <c r="J52" s="92"/>
      <c r="K52" s="92"/>
      <c r="L52" s="92"/>
      <c r="M52" s="92"/>
      <c r="N52" s="92"/>
      <c r="O52" s="92">
        <v>0.08</v>
      </c>
      <c r="P52" s="92"/>
      <c r="Q52" s="92"/>
      <c r="R52" s="92"/>
      <c r="S52" s="92"/>
      <c r="T52" s="93">
        <v>0.49</v>
      </c>
      <c r="U52" s="93">
        <v>0.49</v>
      </c>
      <c r="V52" s="92"/>
      <c r="W52" s="92"/>
      <c r="X52" s="92"/>
      <c r="Y52" s="68"/>
      <c r="Z52" s="68"/>
      <c r="AA52" s="68"/>
      <c r="AB52" s="68"/>
      <c r="AC52" s="68"/>
      <c r="AD52" s="68"/>
      <c r="AE52" s="68"/>
      <c r="AF52" s="68"/>
      <c r="AG52" s="68"/>
      <c r="AH52" s="68"/>
      <c r="AI52" s="68"/>
      <c r="AJ52" s="68"/>
      <c r="AK52" s="68"/>
      <c r="AL52" s="68">
        <v>0.71</v>
      </c>
      <c r="AM52" s="68"/>
      <c r="AN52" s="68"/>
      <c r="AO52" s="68"/>
      <c r="AP52" s="68"/>
      <c r="AQ52" s="68"/>
      <c r="AR52" s="68"/>
      <c r="AS52" s="68"/>
      <c r="AT52" s="68"/>
      <c r="AU52" s="68"/>
      <c r="AV52" s="68">
        <v>0.47</v>
      </c>
      <c r="AW52" s="68"/>
      <c r="AX52" s="68"/>
      <c r="AY52" s="68"/>
      <c r="AZ52" s="68"/>
      <c r="BA52" s="68">
        <v>0.55000000000000004</v>
      </c>
      <c r="BB52" s="68">
        <v>0.36</v>
      </c>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row>
    <row r="53" spans="1:105" ht="16" x14ac:dyDescent="0.2">
      <c r="A53" s="83" t="s">
        <v>72</v>
      </c>
      <c r="B53" s="84" t="s">
        <v>456</v>
      </c>
      <c r="C53" s="85">
        <v>10</v>
      </c>
      <c r="D53" s="85">
        <v>3</v>
      </c>
      <c r="E53" s="85">
        <v>0.88</v>
      </c>
      <c r="F53" s="92">
        <v>0.28000000000000003</v>
      </c>
      <c r="G53" s="92">
        <v>0.28999999999999998</v>
      </c>
      <c r="H53" s="92">
        <v>0.26</v>
      </c>
      <c r="I53" s="92">
        <v>0.38</v>
      </c>
      <c r="J53" s="92">
        <v>0.37</v>
      </c>
      <c r="K53" s="92">
        <v>0.33</v>
      </c>
      <c r="L53" s="92">
        <v>0.35</v>
      </c>
      <c r="M53" s="92">
        <v>0.39</v>
      </c>
      <c r="N53" s="92">
        <v>0.34</v>
      </c>
      <c r="O53" s="92">
        <v>0.34</v>
      </c>
      <c r="P53" s="92"/>
      <c r="Q53" s="92"/>
      <c r="R53" s="92"/>
      <c r="S53" s="92"/>
      <c r="T53" s="92"/>
      <c r="U53" s="92"/>
      <c r="V53" s="92"/>
      <c r="W53" s="92"/>
      <c r="X53" s="92"/>
      <c r="Y53" s="68"/>
      <c r="Z53" s="94"/>
      <c r="AA53" s="94">
        <v>0.33</v>
      </c>
      <c r="AB53" s="68"/>
      <c r="AC53" s="68"/>
      <c r="AD53" s="68"/>
      <c r="AE53" s="68"/>
      <c r="AF53" s="94">
        <v>0.45</v>
      </c>
      <c r="AG53" s="94">
        <v>0.45</v>
      </c>
      <c r="AH53" s="68"/>
      <c r="AI53" s="68"/>
      <c r="AJ53" s="95">
        <v>0.3</v>
      </c>
      <c r="AK53" s="68">
        <v>0.25</v>
      </c>
      <c r="AL53" s="68"/>
      <c r="AM53" s="68">
        <v>0.32</v>
      </c>
      <c r="AN53" s="68">
        <v>0.41</v>
      </c>
      <c r="AO53" s="68"/>
      <c r="AP53" s="68"/>
      <c r="AQ53" s="68"/>
      <c r="AR53" s="68"/>
      <c r="AS53" s="68"/>
      <c r="AT53" s="68"/>
      <c r="AU53" s="68">
        <v>0.47</v>
      </c>
      <c r="AV53" s="68">
        <v>0.44</v>
      </c>
      <c r="AW53" s="68">
        <v>0.28999999999999998</v>
      </c>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row>
    <row r="54" spans="1:105" ht="16" x14ac:dyDescent="0.2">
      <c r="A54" s="83" t="s">
        <v>73</v>
      </c>
      <c r="B54" s="117" t="s">
        <v>457</v>
      </c>
      <c r="C54" s="118">
        <v>100</v>
      </c>
      <c r="D54" s="118">
        <v>15</v>
      </c>
      <c r="E54" s="118">
        <v>0.94</v>
      </c>
      <c r="F54" s="118">
        <v>0.55000000000000004</v>
      </c>
      <c r="G54" s="118">
        <v>0.54</v>
      </c>
      <c r="H54" s="118"/>
      <c r="I54" s="118"/>
      <c r="J54" s="118"/>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v>0.39800000000000002</v>
      </c>
      <c r="AP54" s="118"/>
      <c r="AQ54" s="118"/>
      <c r="AR54" s="118"/>
      <c r="AS54" s="118"/>
      <c r="AT54" s="118"/>
      <c r="AU54" s="118"/>
      <c r="AV54" s="118"/>
      <c r="AW54" s="118"/>
      <c r="AX54" s="118"/>
      <c r="AY54" s="118"/>
      <c r="AZ54" s="118"/>
      <c r="BA54" s="118"/>
      <c r="BB54" s="118"/>
      <c r="BC54" s="118"/>
      <c r="BD54" s="118"/>
      <c r="BE54" s="119"/>
      <c r="BF54" s="119"/>
      <c r="BG54" s="119"/>
      <c r="BH54" s="119"/>
      <c r="BI54" s="119"/>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row>
    <row r="55" spans="1:105" ht="16" x14ac:dyDescent="0.2">
      <c r="A55" s="83" t="s">
        <v>74</v>
      </c>
      <c r="B55" s="117" t="s">
        <v>458</v>
      </c>
      <c r="C55" s="118">
        <v>100</v>
      </c>
      <c r="D55" s="118">
        <v>15</v>
      </c>
      <c r="E55" s="118">
        <v>0.93</v>
      </c>
      <c r="F55" s="118">
        <v>0.47</v>
      </c>
      <c r="G55" s="118">
        <v>0.41</v>
      </c>
      <c r="H55" s="118"/>
      <c r="I55" s="118"/>
      <c r="J55" s="118"/>
      <c r="K55" s="118"/>
      <c r="L55" s="118"/>
      <c r="M55" s="118"/>
      <c r="N55" s="118"/>
      <c r="O55" s="118"/>
      <c r="P55" s="118"/>
      <c r="Q55" s="118"/>
      <c r="R55" s="118"/>
      <c r="S55" s="118"/>
      <c r="T55" s="118"/>
      <c r="U55" s="118"/>
      <c r="V55" s="118"/>
      <c r="W55" s="118"/>
      <c r="X55" s="118"/>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119"/>
      <c r="BD55" s="119"/>
      <c r="BE55" s="119"/>
      <c r="BF55" s="119"/>
      <c r="BG55" s="119"/>
      <c r="BH55" s="119"/>
      <c r="BI55" s="119"/>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row>
    <row r="56" spans="1:105" ht="16" x14ac:dyDescent="0.2">
      <c r="A56" s="83" t="s">
        <v>75</v>
      </c>
      <c r="B56" s="117" t="s">
        <v>459</v>
      </c>
      <c r="C56" s="118">
        <v>100</v>
      </c>
      <c r="D56" s="118">
        <v>15</v>
      </c>
      <c r="E56" s="118">
        <v>0.91</v>
      </c>
      <c r="F56" s="118">
        <v>0.46</v>
      </c>
      <c r="G56" s="118">
        <v>0.47</v>
      </c>
      <c r="H56" s="118"/>
      <c r="I56" s="118"/>
      <c r="J56" s="118"/>
      <c r="K56" s="118"/>
      <c r="L56" s="118"/>
      <c r="M56" s="118"/>
      <c r="N56" s="118"/>
      <c r="O56" s="118"/>
      <c r="P56" s="118"/>
      <c r="Q56" s="118"/>
      <c r="R56" s="118"/>
      <c r="S56" s="118"/>
      <c r="T56" s="118"/>
      <c r="U56" s="118"/>
      <c r="V56" s="118"/>
      <c r="W56" s="118"/>
      <c r="X56" s="118"/>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119"/>
      <c r="BD56" s="119"/>
      <c r="BE56" s="119"/>
      <c r="BF56" s="119"/>
      <c r="BG56" s="119"/>
      <c r="BH56" s="119"/>
      <c r="BI56" s="119"/>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row>
    <row r="57" spans="1:105" ht="16" x14ac:dyDescent="0.2">
      <c r="A57" s="83" t="s">
        <v>76</v>
      </c>
      <c r="B57" s="117" t="s">
        <v>460</v>
      </c>
      <c r="C57" s="118">
        <v>100</v>
      </c>
      <c r="D57" s="118">
        <v>15</v>
      </c>
      <c r="E57" s="118">
        <v>0.93</v>
      </c>
      <c r="F57" s="118">
        <v>0.61</v>
      </c>
      <c r="G57" s="118">
        <v>0.59</v>
      </c>
      <c r="H57" s="118"/>
      <c r="I57" s="118"/>
      <c r="J57" s="118"/>
      <c r="K57" s="118"/>
      <c r="L57" s="118"/>
      <c r="M57" s="118"/>
      <c r="N57" s="118"/>
      <c r="O57" s="118"/>
      <c r="P57" s="118"/>
      <c r="Q57" s="118"/>
      <c r="R57" s="118"/>
      <c r="S57" s="118"/>
      <c r="T57" s="118"/>
      <c r="U57" s="118"/>
      <c r="V57" s="118"/>
      <c r="W57" s="118"/>
      <c r="X57" s="118"/>
      <c r="Y57" s="119"/>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119"/>
      <c r="BD57" s="119"/>
      <c r="BE57" s="119"/>
      <c r="BF57" s="119"/>
      <c r="BG57" s="119"/>
      <c r="BH57" s="119"/>
      <c r="BI57" s="119"/>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row>
    <row r="58" spans="1:105" ht="16" x14ac:dyDescent="0.2">
      <c r="A58" s="83" t="s">
        <v>77</v>
      </c>
      <c r="B58" s="117" t="s">
        <v>461</v>
      </c>
      <c r="C58" s="118">
        <v>100</v>
      </c>
      <c r="D58" s="118">
        <v>15</v>
      </c>
      <c r="E58" s="118">
        <v>0.96</v>
      </c>
      <c r="F58" s="118">
        <v>0.63</v>
      </c>
      <c r="G58" s="120">
        <v>0.6</v>
      </c>
      <c r="H58" s="118"/>
      <c r="I58" s="118"/>
      <c r="J58" s="118"/>
      <c r="K58" s="118"/>
      <c r="L58" s="118"/>
      <c r="M58" s="118"/>
      <c r="N58" s="118"/>
      <c r="O58" s="118"/>
      <c r="P58" s="118"/>
      <c r="Q58" s="118"/>
      <c r="R58" s="118"/>
      <c r="S58" s="118"/>
      <c r="T58" s="118"/>
      <c r="U58" s="118"/>
      <c r="V58" s="118"/>
      <c r="W58" s="118"/>
      <c r="X58" s="118"/>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119"/>
      <c r="BD58" s="119"/>
      <c r="BE58" s="119"/>
      <c r="BF58" s="119"/>
      <c r="BG58" s="119"/>
      <c r="BH58" s="119"/>
      <c r="BI58" s="119"/>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row>
    <row r="59" spans="1:105" ht="16" x14ac:dyDescent="0.2">
      <c r="A59" s="83" t="s">
        <v>78</v>
      </c>
      <c r="B59" s="84" t="s">
        <v>464</v>
      </c>
      <c r="C59" s="85">
        <v>10</v>
      </c>
      <c r="D59" s="85">
        <v>3</v>
      </c>
      <c r="E59" s="85">
        <v>0.75</v>
      </c>
      <c r="F59" s="92"/>
      <c r="G59" s="92"/>
      <c r="H59" s="92"/>
      <c r="I59" s="92"/>
      <c r="J59" s="92"/>
      <c r="K59" s="92"/>
      <c r="L59" s="92"/>
      <c r="M59" s="92"/>
      <c r="N59" s="92"/>
      <c r="O59" s="92"/>
      <c r="P59" s="92"/>
      <c r="Q59" s="92"/>
      <c r="R59" s="92"/>
      <c r="S59" s="92"/>
      <c r="T59" s="92"/>
      <c r="U59" s="92"/>
      <c r="V59" s="92"/>
      <c r="W59" s="92"/>
      <c r="X59" s="92"/>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row>
    <row r="60" spans="1:105" ht="16" x14ac:dyDescent="0.2">
      <c r="A60" s="83" t="s">
        <v>79</v>
      </c>
      <c r="B60" s="84" t="s">
        <v>465</v>
      </c>
      <c r="C60" s="85">
        <v>10</v>
      </c>
      <c r="D60" s="85">
        <v>3</v>
      </c>
      <c r="E60" s="85">
        <v>0.75</v>
      </c>
      <c r="F60" s="92"/>
      <c r="G60" s="92"/>
      <c r="H60" s="92"/>
      <c r="I60" s="92"/>
      <c r="J60" s="92"/>
      <c r="K60" s="92"/>
      <c r="L60" s="92"/>
      <c r="M60" s="92"/>
      <c r="N60" s="92"/>
      <c r="O60" s="92"/>
      <c r="P60" s="92"/>
      <c r="Q60" s="92"/>
      <c r="R60" s="92"/>
      <c r="S60" s="92"/>
      <c r="T60" s="92"/>
      <c r="U60" s="92"/>
      <c r="V60" s="92"/>
      <c r="W60" s="92"/>
      <c r="X60" s="92"/>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row>
    <row r="61" spans="1:105" ht="16" x14ac:dyDescent="0.2">
      <c r="A61" s="83" t="s">
        <v>80</v>
      </c>
      <c r="B61" s="84" t="s">
        <v>466</v>
      </c>
      <c r="C61" s="85">
        <v>10</v>
      </c>
      <c r="D61" s="85">
        <v>3</v>
      </c>
      <c r="E61" s="85">
        <v>0.71</v>
      </c>
      <c r="F61" s="92"/>
      <c r="G61" s="92"/>
      <c r="H61" s="92"/>
      <c r="I61" s="92"/>
      <c r="J61" s="92"/>
      <c r="K61" s="92"/>
      <c r="L61" s="92"/>
      <c r="M61" s="92"/>
      <c r="N61" s="92"/>
      <c r="O61" s="92"/>
      <c r="P61" s="92"/>
      <c r="Q61" s="92"/>
      <c r="R61" s="92"/>
      <c r="S61" s="92"/>
      <c r="T61" s="92"/>
      <c r="U61" s="92"/>
      <c r="V61" s="92"/>
      <c r="W61" s="92"/>
      <c r="X61" s="92"/>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row>
    <row r="62" spans="1:105" ht="16" x14ac:dyDescent="0.2">
      <c r="A62" s="83" t="s">
        <v>81</v>
      </c>
      <c r="B62" s="84" t="s">
        <v>467</v>
      </c>
      <c r="C62" s="85">
        <v>10</v>
      </c>
      <c r="D62" s="85">
        <v>3</v>
      </c>
      <c r="E62" s="85">
        <v>0.65</v>
      </c>
      <c r="F62" s="92"/>
      <c r="G62" s="92"/>
      <c r="H62" s="92"/>
      <c r="I62" s="92"/>
      <c r="J62" s="92"/>
      <c r="K62" s="92"/>
      <c r="L62" s="92"/>
      <c r="M62" s="92"/>
      <c r="N62" s="92"/>
      <c r="O62" s="92"/>
      <c r="P62" s="92"/>
      <c r="Q62" s="92"/>
      <c r="R62" s="92"/>
      <c r="S62" s="92"/>
      <c r="T62" s="92"/>
      <c r="U62" s="92"/>
      <c r="V62" s="92"/>
      <c r="W62" s="92"/>
      <c r="X62" s="92"/>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row>
    <row r="63" spans="1:105" ht="16" x14ac:dyDescent="0.2">
      <c r="A63" s="83" t="s">
        <v>82</v>
      </c>
      <c r="B63" s="84" t="s">
        <v>469</v>
      </c>
      <c r="C63" s="85">
        <v>50</v>
      </c>
      <c r="D63" s="85">
        <v>10</v>
      </c>
      <c r="E63" s="85">
        <v>0.79500000000000004</v>
      </c>
      <c r="F63" s="92"/>
      <c r="G63" s="92">
        <v>0.47699999999999998</v>
      </c>
      <c r="H63" s="92"/>
      <c r="I63" s="92">
        <v>0.502</v>
      </c>
      <c r="J63" s="92"/>
      <c r="K63" s="92"/>
      <c r="L63" s="92"/>
      <c r="M63" s="92"/>
      <c r="N63" s="92"/>
      <c r="O63" s="92">
        <v>0.68500000000000005</v>
      </c>
      <c r="P63" s="92"/>
      <c r="Q63" s="92"/>
      <c r="R63" s="92"/>
      <c r="S63" s="92"/>
      <c r="T63" s="92"/>
      <c r="U63" s="92"/>
      <c r="V63" s="92"/>
      <c r="W63" s="92"/>
      <c r="X63" s="92"/>
      <c r="Y63" s="68"/>
      <c r="Z63" s="68"/>
      <c r="AA63" s="68"/>
      <c r="AB63" s="68"/>
      <c r="AC63" s="68"/>
      <c r="AD63" s="68"/>
      <c r="AE63" s="68"/>
      <c r="AF63" s="68"/>
      <c r="AG63" s="68"/>
      <c r="AH63" s="68"/>
      <c r="AI63" s="68"/>
      <c r="AJ63" s="68">
        <v>0.41599999999999998</v>
      </c>
      <c r="AK63" s="68">
        <v>0.436</v>
      </c>
      <c r="AL63" s="102">
        <v>0.53300000000000003</v>
      </c>
      <c r="AM63" s="68"/>
      <c r="AN63" s="68"/>
      <c r="AO63" s="68">
        <v>0.70899999999999996</v>
      </c>
      <c r="AP63" s="68"/>
      <c r="AQ63" s="68"/>
      <c r="AR63" s="68"/>
      <c r="AS63" s="68"/>
      <c r="AT63" s="68"/>
      <c r="AU63" s="68"/>
      <c r="AV63" s="103">
        <v>0.35</v>
      </c>
      <c r="AW63" s="68"/>
      <c r="AX63" s="68"/>
      <c r="AY63" s="68"/>
      <c r="AZ63" s="68"/>
      <c r="BA63" s="68"/>
      <c r="BB63" s="68"/>
      <c r="BC63" s="68"/>
      <c r="BD63" s="68"/>
      <c r="BE63" s="68">
        <v>0.53300000000000003</v>
      </c>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row>
    <row r="64" spans="1:105" ht="16" x14ac:dyDescent="0.2">
      <c r="A64" s="83" t="s">
        <v>83</v>
      </c>
      <c r="B64" s="84" t="s">
        <v>470</v>
      </c>
      <c r="C64" s="85">
        <v>50</v>
      </c>
      <c r="D64" s="85">
        <v>10</v>
      </c>
      <c r="E64" s="85">
        <v>0.83699999999999997</v>
      </c>
      <c r="F64" s="92"/>
      <c r="G64" s="92">
        <v>0.253</v>
      </c>
      <c r="H64" s="92"/>
      <c r="I64" s="92">
        <v>0.41799999999999998</v>
      </c>
      <c r="J64" s="92"/>
      <c r="K64" s="92"/>
      <c r="L64" s="92"/>
      <c r="M64" s="92"/>
      <c r="N64" s="92"/>
      <c r="O64" s="92">
        <v>0.58299999999999996</v>
      </c>
      <c r="P64" s="92"/>
      <c r="Q64" s="92"/>
      <c r="R64" s="92"/>
      <c r="S64" s="92"/>
      <c r="T64" s="92"/>
      <c r="U64" s="92"/>
      <c r="V64" s="92"/>
      <c r="W64" s="92"/>
      <c r="X64" s="92"/>
      <c r="Y64" s="68"/>
      <c r="Z64" s="68"/>
      <c r="AA64" s="68"/>
      <c r="AB64" s="68"/>
      <c r="AC64" s="68"/>
      <c r="AD64" s="68"/>
      <c r="AE64" s="68"/>
      <c r="AF64" s="68"/>
      <c r="AG64" s="68"/>
      <c r="AH64" s="68"/>
      <c r="AI64" s="68"/>
      <c r="AJ64" s="68">
        <v>0.32300000000000001</v>
      </c>
      <c r="AK64" s="107">
        <v>0.35</v>
      </c>
      <c r="AL64" s="102">
        <v>0.441</v>
      </c>
      <c r="AM64" s="68"/>
      <c r="AN64" s="68"/>
      <c r="AO64" s="68">
        <v>0.64800000000000002</v>
      </c>
      <c r="AP64" s="68"/>
      <c r="AQ64" s="68"/>
      <c r="AR64" s="68"/>
      <c r="AS64" s="68"/>
      <c r="AT64" s="68"/>
      <c r="AU64" s="68"/>
      <c r="AV64" s="103">
        <v>0.28999999999999998</v>
      </c>
      <c r="AW64" s="68"/>
      <c r="AX64" s="68"/>
      <c r="AY64" s="68"/>
      <c r="AZ64" s="68"/>
      <c r="BA64" s="68"/>
      <c r="BB64" s="68"/>
      <c r="BC64" s="68"/>
      <c r="BD64" s="68"/>
      <c r="BE64" s="68">
        <v>0.441</v>
      </c>
      <c r="BF64" s="68"/>
      <c r="BG64" s="68"/>
      <c r="BH64" s="68"/>
      <c r="BI64" s="68"/>
      <c r="BJ64" s="68"/>
      <c r="BK64" s="68"/>
      <c r="BL64" s="68"/>
      <c r="BM64" s="68"/>
      <c r="BN64" s="68">
        <v>0.749</v>
      </c>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row>
    <row r="65" spans="1:105" ht="16" x14ac:dyDescent="0.2">
      <c r="A65" s="83" t="s">
        <v>84</v>
      </c>
      <c r="B65" s="84" t="s">
        <v>485</v>
      </c>
      <c r="C65" s="85">
        <v>50</v>
      </c>
      <c r="D65" s="85">
        <v>10</v>
      </c>
      <c r="E65" s="85">
        <v>0.87</v>
      </c>
      <c r="F65" s="92"/>
      <c r="G65" s="92"/>
      <c r="H65" s="92"/>
      <c r="I65" s="92"/>
      <c r="J65" s="92"/>
      <c r="K65" s="92"/>
      <c r="L65" s="92"/>
      <c r="M65" s="92"/>
      <c r="N65" s="92"/>
      <c r="O65" s="92"/>
      <c r="P65" s="92"/>
      <c r="Q65" s="92"/>
      <c r="R65" s="92"/>
      <c r="S65" s="92"/>
      <c r="T65" s="92"/>
      <c r="U65" s="92"/>
      <c r="V65" s="92"/>
      <c r="W65" s="92"/>
      <c r="X65" s="92"/>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v>0.55000000000000004</v>
      </c>
      <c r="BF65" s="68">
        <v>0.47</v>
      </c>
      <c r="BG65" s="68">
        <v>0.46</v>
      </c>
      <c r="BH65" s="68">
        <v>0.61</v>
      </c>
      <c r="BI65" s="68">
        <v>0.63</v>
      </c>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row>
    <row r="66" spans="1:105" ht="16" x14ac:dyDescent="0.2">
      <c r="A66" s="83" t="s">
        <v>85</v>
      </c>
      <c r="B66" s="84" t="s">
        <v>486</v>
      </c>
      <c r="C66" s="85">
        <v>50</v>
      </c>
      <c r="D66" s="85">
        <v>10</v>
      </c>
      <c r="E66" s="85">
        <v>0.94</v>
      </c>
      <c r="F66" s="92"/>
      <c r="G66" s="92"/>
      <c r="H66" s="92"/>
      <c r="I66" s="92"/>
      <c r="J66" s="92"/>
      <c r="K66" s="92"/>
      <c r="L66" s="92"/>
      <c r="M66" s="92"/>
      <c r="N66" s="92"/>
      <c r="O66" s="92"/>
      <c r="P66" s="92"/>
      <c r="Q66" s="92"/>
      <c r="R66" s="92"/>
      <c r="S66" s="92"/>
      <c r="T66" s="92"/>
      <c r="U66" s="92"/>
      <c r="V66" s="92"/>
      <c r="W66" s="92"/>
      <c r="X66" s="92"/>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v>0.54</v>
      </c>
      <c r="BF66" s="68">
        <v>0.41</v>
      </c>
      <c r="BG66" s="68">
        <v>0.47</v>
      </c>
      <c r="BH66" s="68">
        <v>0.59</v>
      </c>
      <c r="BI66" s="68">
        <v>60</v>
      </c>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row>
    <row r="67" spans="1:105" ht="16" x14ac:dyDescent="0.2">
      <c r="A67" s="83" t="s">
        <v>86</v>
      </c>
      <c r="B67" s="84" t="s">
        <v>487</v>
      </c>
      <c r="C67" s="85">
        <v>50</v>
      </c>
      <c r="D67" s="85">
        <v>10</v>
      </c>
      <c r="E67" s="85">
        <v>0.9</v>
      </c>
      <c r="F67" s="92"/>
      <c r="G67" s="92"/>
      <c r="H67" s="92"/>
      <c r="I67" s="92"/>
      <c r="J67" s="92"/>
      <c r="K67" s="92"/>
      <c r="L67" s="92"/>
      <c r="M67" s="92"/>
      <c r="N67" s="92"/>
      <c r="O67" s="92"/>
      <c r="P67" s="92"/>
      <c r="Q67" s="92"/>
      <c r="R67" s="92"/>
      <c r="S67" s="92"/>
      <c r="T67" s="92"/>
      <c r="U67" s="92"/>
      <c r="V67" s="92"/>
      <c r="W67" s="92"/>
      <c r="X67" s="92"/>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v>0.49</v>
      </c>
      <c r="BF67" s="68">
        <v>0.44</v>
      </c>
      <c r="BG67" s="68">
        <v>0.52</v>
      </c>
      <c r="BH67" s="68">
        <v>0.48</v>
      </c>
      <c r="BI67" s="68">
        <v>0.53</v>
      </c>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row>
    <row r="68" spans="1:105" ht="16" x14ac:dyDescent="0.2">
      <c r="A68" s="83" t="s">
        <v>87</v>
      </c>
      <c r="B68" s="84" t="s">
        <v>488</v>
      </c>
      <c r="C68" s="85">
        <v>50</v>
      </c>
      <c r="D68" s="85">
        <v>10</v>
      </c>
      <c r="E68" s="85">
        <v>0.87</v>
      </c>
      <c r="F68" s="92"/>
      <c r="G68" s="92"/>
      <c r="H68" s="92"/>
      <c r="I68" s="92"/>
      <c r="J68" s="92"/>
      <c r="K68" s="92"/>
      <c r="L68" s="92"/>
      <c r="M68" s="92"/>
      <c r="N68" s="92"/>
      <c r="O68" s="92"/>
      <c r="P68" s="92"/>
      <c r="Q68" s="92"/>
      <c r="R68" s="92"/>
      <c r="S68" s="92"/>
      <c r="T68" s="92"/>
      <c r="U68" s="92"/>
      <c r="V68" s="92"/>
      <c r="W68" s="92"/>
      <c r="X68" s="92"/>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v>0.36</v>
      </c>
      <c r="BF68" s="68">
        <v>0.38</v>
      </c>
      <c r="BG68" s="68">
        <v>0.56999999999999995</v>
      </c>
      <c r="BH68" s="68">
        <v>0.38</v>
      </c>
      <c r="BI68" s="68">
        <v>0.41</v>
      </c>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row>
    <row r="69" spans="1:105" ht="16" x14ac:dyDescent="0.2">
      <c r="A69" s="83" t="s">
        <v>88</v>
      </c>
      <c r="B69" s="84" t="s">
        <v>489</v>
      </c>
      <c r="C69" s="127">
        <v>10</v>
      </c>
      <c r="D69" s="127">
        <v>3</v>
      </c>
      <c r="E69" s="127">
        <v>0.93</v>
      </c>
      <c r="F69" s="128">
        <v>0.35099999999999998</v>
      </c>
      <c r="G69" s="128">
        <v>0.38100000000000001</v>
      </c>
      <c r="H69" s="128">
        <v>0.32800000000000001</v>
      </c>
      <c r="I69" s="128">
        <v>0.48699999999999999</v>
      </c>
      <c r="J69" s="92"/>
      <c r="K69" s="92"/>
      <c r="L69" s="92"/>
      <c r="M69" s="92"/>
      <c r="N69" s="92"/>
      <c r="O69" s="92"/>
      <c r="P69" s="92"/>
      <c r="Q69" s="92"/>
      <c r="R69" s="92"/>
      <c r="S69" s="92"/>
      <c r="T69" s="92"/>
      <c r="U69" s="92"/>
      <c r="V69" s="92"/>
      <c r="W69" s="92"/>
      <c r="X69" s="92"/>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v>0.49</v>
      </c>
      <c r="BF69" s="68">
        <v>0.59</v>
      </c>
      <c r="BG69" s="68">
        <v>0.49</v>
      </c>
      <c r="BH69" s="68">
        <v>0.43</v>
      </c>
      <c r="BI69" s="68">
        <v>0.44</v>
      </c>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row>
    <row r="70" spans="1:105" ht="16" x14ac:dyDescent="0.2">
      <c r="A70" s="83" t="s">
        <v>89</v>
      </c>
      <c r="B70" s="84" t="s">
        <v>490</v>
      </c>
      <c r="C70" s="85">
        <v>10</v>
      </c>
      <c r="D70" s="85">
        <v>3</v>
      </c>
      <c r="E70" s="85"/>
      <c r="F70" s="92"/>
      <c r="G70" s="92"/>
      <c r="H70" s="92"/>
      <c r="I70" s="92"/>
      <c r="J70" s="92"/>
      <c r="K70" s="92"/>
      <c r="L70" s="92"/>
      <c r="M70" s="92"/>
      <c r="N70" s="92"/>
      <c r="O70" s="92"/>
      <c r="P70" s="92"/>
      <c r="Q70" s="92"/>
      <c r="R70" s="92"/>
      <c r="S70" s="92"/>
      <c r="T70" s="92"/>
      <c r="U70" s="92"/>
      <c r="V70" s="92"/>
      <c r="W70" s="92"/>
      <c r="X70" s="92"/>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v>0.45</v>
      </c>
      <c r="BF70" s="68">
        <v>0.49</v>
      </c>
      <c r="BG70" s="68">
        <v>0.42</v>
      </c>
      <c r="BH70" s="68">
        <v>0.43</v>
      </c>
      <c r="BI70" s="68">
        <v>0.44</v>
      </c>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row>
    <row r="71" spans="1:105" ht="16" x14ac:dyDescent="0.2">
      <c r="A71" s="83" t="s">
        <v>90</v>
      </c>
      <c r="B71" s="84" t="s">
        <v>491</v>
      </c>
      <c r="C71" s="127">
        <v>10</v>
      </c>
      <c r="D71" s="127">
        <v>3</v>
      </c>
      <c r="E71" s="127">
        <v>0.86</v>
      </c>
      <c r="F71" s="128">
        <v>0.38</v>
      </c>
      <c r="G71" s="128">
        <v>0.28599999999999998</v>
      </c>
      <c r="H71" s="128">
        <v>0.248</v>
      </c>
      <c r="I71" s="128">
        <v>0.33100000000000002</v>
      </c>
      <c r="J71" s="128">
        <v>0.38500000000000001</v>
      </c>
      <c r="K71" s="128">
        <v>0.30599999999999999</v>
      </c>
      <c r="L71" s="128">
        <v>0.27500000000000002</v>
      </c>
      <c r="M71" s="128">
        <v>0.22500000000000001</v>
      </c>
      <c r="N71" s="128">
        <v>0.56399999999999995</v>
      </c>
      <c r="O71" s="92"/>
      <c r="P71" s="92"/>
      <c r="Q71" s="92"/>
      <c r="R71" s="92"/>
      <c r="S71" s="92"/>
      <c r="T71" s="92"/>
      <c r="U71" s="92"/>
      <c r="V71" s="92"/>
      <c r="W71" s="92"/>
      <c r="X71" s="92"/>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v>0.17</v>
      </c>
      <c r="BF71" s="68">
        <v>0.23</v>
      </c>
      <c r="BG71" s="68">
        <v>0.19</v>
      </c>
      <c r="BH71" s="68">
        <v>0.05</v>
      </c>
      <c r="BI71" s="95">
        <v>0.1</v>
      </c>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row>
    <row r="72" spans="1:105" ht="16" x14ac:dyDescent="0.2">
      <c r="A72" s="83" t="s">
        <v>91</v>
      </c>
      <c r="B72" s="84" t="s">
        <v>492</v>
      </c>
      <c r="C72" s="127">
        <v>10</v>
      </c>
      <c r="D72" s="127">
        <v>3</v>
      </c>
      <c r="E72" s="127">
        <v>0.81</v>
      </c>
      <c r="F72" s="128">
        <v>0.26100000000000001</v>
      </c>
      <c r="G72" s="128">
        <v>0.24299999999999999</v>
      </c>
      <c r="H72" s="128">
        <v>0.223</v>
      </c>
      <c r="I72" s="128">
        <v>0.23</v>
      </c>
      <c r="J72" s="128">
        <v>0.27300000000000002</v>
      </c>
      <c r="K72" s="128">
        <v>0.23499999999999999</v>
      </c>
      <c r="L72" s="128">
        <v>0.375</v>
      </c>
      <c r="M72" s="128">
        <v>0.34</v>
      </c>
      <c r="N72" s="92"/>
      <c r="O72" s="92"/>
      <c r="P72" s="92"/>
      <c r="Q72" s="92"/>
      <c r="R72" s="92"/>
      <c r="S72" s="92"/>
      <c r="T72" s="92"/>
      <c r="U72" s="92"/>
      <c r="V72" s="92"/>
      <c r="W72" s="92"/>
      <c r="X72" s="92"/>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v>0.16</v>
      </c>
      <c r="BF72" s="68">
        <v>0.21</v>
      </c>
      <c r="BG72" s="68">
        <v>0.11</v>
      </c>
      <c r="BH72" s="68">
        <v>0.17</v>
      </c>
      <c r="BI72" s="68">
        <v>0.16</v>
      </c>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row>
    <row r="73" spans="1:105" ht="16" x14ac:dyDescent="0.2">
      <c r="A73" s="83" t="s">
        <v>92</v>
      </c>
      <c r="B73" s="84" t="s">
        <v>493</v>
      </c>
      <c r="C73" s="85">
        <v>100</v>
      </c>
      <c r="D73" s="85">
        <v>15</v>
      </c>
      <c r="E73" s="85">
        <v>0.97</v>
      </c>
      <c r="F73" s="92">
        <v>0.55000000000000004</v>
      </c>
      <c r="G73" s="92">
        <v>0.61</v>
      </c>
      <c r="H73" s="92">
        <v>0.61</v>
      </c>
      <c r="I73" s="92">
        <v>0.37</v>
      </c>
      <c r="J73" s="92">
        <v>0.51</v>
      </c>
      <c r="K73" s="92">
        <v>0.49</v>
      </c>
      <c r="L73" s="92">
        <v>0.4</v>
      </c>
      <c r="M73" s="92">
        <v>0.32</v>
      </c>
      <c r="N73" s="92">
        <v>0.23</v>
      </c>
      <c r="O73" s="92">
        <v>0.09</v>
      </c>
      <c r="P73" s="92"/>
      <c r="Q73" s="92"/>
      <c r="R73" s="92"/>
      <c r="S73" s="92"/>
      <c r="T73" s="92"/>
      <c r="U73" s="92"/>
      <c r="V73" s="92"/>
      <c r="W73" s="92"/>
      <c r="X73" s="92"/>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v>0.55000000000000004</v>
      </c>
      <c r="BQ73" s="68">
        <v>0.61</v>
      </c>
      <c r="BR73" s="68">
        <v>0.37</v>
      </c>
      <c r="BS73" s="68">
        <v>0.4</v>
      </c>
      <c r="BT73" s="68"/>
      <c r="BU73" s="68"/>
      <c r="BV73" s="68"/>
      <c r="BW73" s="68"/>
      <c r="BX73" s="68">
        <v>1</v>
      </c>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row>
    <row r="74" spans="1:105" ht="16" x14ac:dyDescent="0.2">
      <c r="A74" s="83" t="s">
        <v>93</v>
      </c>
      <c r="B74" s="84" t="s">
        <v>494</v>
      </c>
      <c r="C74" s="85">
        <v>100</v>
      </c>
      <c r="D74" s="85">
        <v>15</v>
      </c>
      <c r="E74" s="85">
        <v>0.88</v>
      </c>
      <c r="F74" s="92">
        <v>0.64</v>
      </c>
      <c r="G74" s="92">
        <v>0.66</v>
      </c>
      <c r="H74" s="92">
        <v>0.57999999999999996</v>
      </c>
      <c r="I74" s="92">
        <v>0.47</v>
      </c>
      <c r="J74" s="92">
        <v>0.46</v>
      </c>
      <c r="K74" s="92">
        <v>0.53</v>
      </c>
      <c r="L74" s="92">
        <v>0.39</v>
      </c>
      <c r="M74" s="92">
        <v>0.37</v>
      </c>
      <c r="N74" s="92">
        <v>0.21</v>
      </c>
      <c r="O74" s="92">
        <v>7.0000000000000007E-2</v>
      </c>
      <c r="P74" s="92"/>
      <c r="Q74" s="92"/>
      <c r="R74" s="92"/>
      <c r="S74" s="92"/>
      <c r="T74" s="92"/>
      <c r="U74" s="92"/>
      <c r="V74" s="92"/>
      <c r="W74" s="92"/>
      <c r="X74" s="92"/>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v>0.64</v>
      </c>
      <c r="BQ74" s="68">
        <v>0.66</v>
      </c>
      <c r="BR74" s="68">
        <v>0.47</v>
      </c>
      <c r="BS74" s="68">
        <v>0.39</v>
      </c>
      <c r="BT74" s="68"/>
      <c r="BU74" s="68"/>
      <c r="BV74" s="68"/>
      <c r="BW74" s="68"/>
      <c r="BX74" s="68">
        <v>0.66</v>
      </c>
      <c r="BY74" s="68">
        <v>1</v>
      </c>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row>
    <row r="75" spans="1:105" ht="16" x14ac:dyDescent="0.2">
      <c r="A75" s="83" t="s">
        <v>94</v>
      </c>
      <c r="B75" s="130" t="s">
        <v>495</v>
      </c>
      <c r="C75" s="85">
        <v>100</v>
      </c>
      <c r="D75" s="85">
        <v>15</v>
      </c>
      <c r="E75" s="85">
        <v>0.96</v>
      </c>
      <c r="F75" s="92"/>
      <c r="G75" s="92"/>
      <c r="H75" s="92"/>
      <c r="I75" s="92"/>
      <c r="J75" s="92"/>
      <c r="K75" s="92"/>
      <c r="L75" s="92"/>
      <c r="M75" s="92"/>
      <c r="N75" s="92"/>
      <c r="O75" s="92"/>
      <c r="P75" s="92"/>
      <c r="Q75" s="92"/>
      <c r="R75" s="92"/>
      <c r="S75" s="92"/>
      <c r="T75" s="92"/>
      <c r="U75" s="92"/>
      <c r="V75" s="92"/>
      <c r="W75" s="92"/>
      <c r="X75" s="92"/>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v>0.81</v>
      </c>
      <c r="BY75" s="68">
        <v>0.55000000000000004</v>
      </c>
      <c r="BZ75" s="68">
        <v>1</v>
      </c>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row>
    <row r="76" spans="1:105" ht="16" x14ac:dyDescent="0.2">
      <c r="A76" s="83" t="s">
        <v>95</v>
      </c>
      <c r="B76" s="130" t="s">
        <v>496</v>
      </c>
      <c r="C76" s="85">
        <v>100</v>
      </c>
      <c r="D76" s="85">
        <v>15</v>
      </c>
      <c r="E76" s="85">
        <v>0.93</v>
      </c>
      <c r="F76" s="92"/>
      <c r="G76" s="92"/>
      <c r="H76" s="92"/>
      <c r="I76" s="92"/>
      <c r="J76" s="92"/>
      <c r="K76" s="92"/>
      <c r="L76" s="92"/>
      <c r="M76" s="92"/>
      <c r="N76" s="92"/>
      <c r="O76" s="92"/>
      <c r="P76" s="92"/>
      <c r="Q76" s="92"/>
      <c r="R76" s="92"/>
      <c r="S76" s="92"/>
      <c r="T76" s="92"/>
      <c r="U76" s="92"/>
      <c r="V76" s="92"/>
      <c r="W76" s="92"/>
      <c r="X76" s="92"/>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v>0.55000000000000004</v>
      </c>
      <c r="BY76" s="68">
        <v>0.57999999999999996</v>
      </c>
      <c r="BZ76" s="68">
        <v>0.57999999999999996</v>
      </c>
      <c r="CA76" s="68">
        <v>1</v>
      </c>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row>
    <row r="77" spans="1:105" ht="16" x14ac:dyDescent="0.2">
      <c r="A77" s="83" t="s">
        <v>96</v>
      </c>
      <c r="B77" s="130" t="s">
        <v>497</v>
      </c>
      <c r="C77" s="85">
        <v>100</v>
      </c>
      <c r="D77" s="85">
        <v>15</v>
      </c>
      <c r="E77" s="85">
        <v>0.86</v>
      </c>
      <c r="F77" s="92"/>
      <c r="G77" s="92"/>
      <c r="H77" s="92"/>
      <c r="I77" s="92"/>
      <c r="J77" s="92"/>
      <c r="K77" s="92"/>
      <c r="L77" s="92"/>
      <c r="M77" s="92"/>
      <c r="N77" s="92"/>
      <c r="O77" s="92"/>
      <c r="P77" s="92"/>
      <c r="Q77" s="92"/>
      <c r="R77" s="92"/>
      <c r="S77" s="92"/>
      <c r="T77" s="92"/>
      <c r="U77" s="92"/>
      <c r="V77" s="92"/>
      <c r="W77" s="92"/>
      <c r="X77" s="92"/>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v>0.7</v>
      </c>
      <c r="BY77" s="68">
        <v>0.38</v>
      </c>
      <c r="BZ77" s="68">
        <v>0.67</v>
      </c>
      <c r="CA77" s="68">
        <v>0.38</v>
      </c>
      <c r="CB77" s="68">
        <v>1</v>
      </c>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row>
    <row r="78" spans="1:105" ht="16" x14ac:dyDescent="0.2">
      <c r="A78" s="83" t="s">
        <v>97</v>
      </c>
      <c r="B78" s="130" t="s">
        <v>498</v>
      </c>
      <c r="C78" s="85">
        <v>100</v>
      </c>
      <c r="D78" s="85">
        <v>15</v>
      </c>
      <c r="E78" s="85">
        <v>0.82</v>
      </c>
      <c r="F78" s="92"/>
      <c r="G78" s="92"/>
      <c r="H78" s="92"/>
      <c r="I78" s="92"/>
      <c r="J78" s="92"/>
      <c r="K78" s="92"/>
      <c r="L78" s="92"/>
      <c r="M78" s="92"/>
      <c r="N78" s="92"/>
      <c r="O78" s="92"/>
      <c r="P78" s="92"/>
      <c r="Q78" s="92"/>
      <c r="R78" s="92"/>
      <c r="S78" s="92"/>
      <c r="T78" s="92"/>
      <c r="U78" s="92"/>
      <c r="V78" s="92"/>
      <c r="W78" s="92"/>
      <c r="X78" s="92"/>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v>0.63</v>
      </c>
      <c r="BY78" s="68">
        <v>0.36</v>
      </c>
      <c r="BZ78" s="68">
        <v>0.7</v>
      </c>
      <c r="CA78" s="68">
        <v>0.35</v>
      </c>
      <c r="CB78" s="68">
        <v>0.79</v>
      </c>
      <c r="CC78" s="68">
        <v>1</v>
      </c>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row>
    <row r="79" spans="1:105" ht="16" x14ac:dyDescent="0.2">
      <c r="A79" s="83" t="s">
        <v>98</v>
      </c>
      <c r="B79" s="130" t="s">
        <v>499</v>
      </c>
      <c r="C79" s="85">
        <v>100</v>
      </c>
      <c r="D79" s="85">
        <v>15</v>
      </c>
      <c r="E79" s="85">
        <v>0.82</v>
      </c>
      <c r="F79" s="92"/>
      <c r="G79" s="92"/>
      <c r="H79" s="92"/>
      <c r="I79" s="92"/>
      <c r="J79" s="92"/>
      <c r="K79" s="92"/>
      <c r="L79" s="92"/>
      <c r="M79" s="92"/>
      <c r="N79" s="92"/>
      <c r="O79" s="92"/>
      <c r="P79" s="92"/>
      <c r="Q79" s="92"/>
      <c r="R79" s="92"/>
      <c r="S79" s="92"/>
      <c r="T79" s="92"/>
      <c r="U79" s="92"/>
      <c r="V79" s="92"/>
      <c r="W79" s="92"/>
      <c r="X79" s="92"/>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v>0.52</v>
      </c>
      <c r="BY79" s="68">
        <v>0.39</v>
      </c>
      <c r="BZ79" s="68">
        <v>0.44</v>
      </c>
      <c r="CA79" s="68">
        <v>0.18</v>
      </c>
      <c r="CB79" s="68">
        <v>0.59</v>
      </c>
      <c r="CC79" s="68">
        <v>0.49</v>
      </c>
      <c r="CD79" s="68">
        <v>1</v>
      </c>
      <c r="CE79" s="68"/>
      <c r="CF79" s="68"/>
      <c r="CG79" s="68"/>
      <c r="CH79" s="68"/>
      <c r="CI79" s="68"/>
      <c r="CJ79" s="68"/>
      <c r="CK79" s="68"/>
      <c r="CL79" s="68"/>
      <c r="CM79" s="68"/>
      <c r="CN79" s="68"/>
      <c r="CO79" s="68"/>
      <c r="CP79" s="68"/>
      <c r="CQ79" s="68"/>
      <c r="CR79" s="68"/>
      <c r="CS79" s="68"/>
      <c r="CT79" s="68"/>
      <c r="CU79" s="68"/>
      <c r="CV79" s="68"/>
      <c r="CW79" s="68"/>
      <c r="CX79" s="68"/>
      <c r="CY79" s="68"/>
      <c r="CZ79" s="68"/>
      <c r="DA79" s="68"/>
    </row>
    <row r="80" spans="1:105" ht="16" x14ac:dyDescent="0.2">
      <c r="A80" s="83" t="s">
        <v>99</v>
      </c>
      <c r="B80" s="130" t="s">
        <v>500</v>
      </c>
      <c r="C80" s="85">
        <v>100</v>
      </c>
      <c r="D80" s="85">
        <v>15</v>
      </c>
      <c r="E80" s="85">
        <v>0.93</v>
      </c>
      <c r="F80" s="92"/>
      <c r="G80" s="92"/>
      <c r="H80" s="92"/>
      <c r="I80" s="92"/>
      <c r="J80" s="92"/>
      <c r="K80" s="92"/>
      <c r="L80" s="92"/>
      <c r="M80" s="92"/>
      <c r="N80" s="92"/>
      <c r="O80" s="92"/>
      <c r="P80" s="92"/>
      <c r="Q80" s="92"/>
      <c r="R80" s="92"/>
      <c r="S80" s="92"/>
      <c r="T80" s="92"/>
      <c r="U80" s="92"/>
      <c r="V80" s="92"/>
      <c r="W80" s="92"/>
      <c r="X80" s="92"/>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v>0.81</v>
      </c>
      <c r="BY80" s="68">
        <v>0.65</v>
      </c>
      <c r="BZ80" s="68">
        <v>0.68</v>
      </c>
      <c r="CA80" s="68">
        <v>0.47</v>
      </c>
      <c r="CB80" s="68">
        <v>0.63</v>
      </c>
      <c r="CC80" s="68">
        <v>0.53</v>
      </c>
      <c r="CD80" s="68">
        <v>0.46</v>
      </c>
      <c r="CE80" s="68">
        <v>1</v>
      </c>
      <c r="CF80" s="68"/>
      <c r="CG80" s="68"/>
      <c r="CH80" s="68"/>
      <c r="CI80" s="68"/>
      <c r="CJ80" s="68"/>
      <c r="CK80" s="68"/>
      <c r="CL80" s="68"/>
      <c r="CM80" s="68"/>
      <c r="CN80" s="68"/>
      <c r="CO80" s="68"/>
      <c r="CP80" s="68"/>
      <c r="CQ80" s="68"/>
      <c r="CR80" s="68"/>
      <c r="CS80" s="68"/>
      <c r="CT80" s="68"/>
      <c r="CU80" s="68"/>
      <c r="CV80" s="68"/>
      <c r="CW80" s="68"/>
      <c r="CX80" s="68"/>
      <c r="CY80" s="68"/>
      <c r="CZ80" s="68"/>
      <c r="DA80" s="68"/>
    </row>
    <row r="81" spans="1:105" ht="16" x14ac:dyDescent="0.2">
      <c r="A81" s="83" t="s">
        <v>100</v>
      </c>
      <c r="B81" s="84" t="s">
        <v>501</v>
      </c>
      <c r="C81" s="85">
        <v>100</v>
      </c>
      <c r="D81" s="85">
        <v>15</v>
      </c>
      <c r="E81" s="85">
        <v>0.96</v>
      </c>
      <c r="F81" s="92">
        <v>0.61</v>
      </c>
      <c r="G81" s="92">
        <v>0.66</v>
      </c>
      <c r="H81" s="92">
        <v>0.67</v>
      </c>
      <c r="I81" s="92">
        <v>0.56000000000000005</v>
      </c>
      <c r="J81" s="92">
        <v>0.56999999999999995</v>
      </c>
      <c r="K81" s="92">
        <v>0.68</v>
      </c>
      <c r="L81" s="92">
        <v>0.52</v>
      </c>
      <c r="M81" s="92">
        <v>0.51</v>
      </c>
      <c r="N81" s="92">
        <v>0.28000000000000003</v>
      </c>
      <c r="O81" s="92">
        <v>0.16</v>
      </c>
      <c r="P81" s="92"/>
      <c r="Q81" s="92"/>
      <c r="R81" s="92"/>
      <c r="S81" s="92"/>
      <c r="T81" s="92"/>
      <c r="U81" s="92"/>
      <c r="V81" s="92"/>
      <c r="W81" s="92"/>
      <c r="X81" s="92"/>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v>0.61</v>
      </c>
      <c r="BQ81" s="68">
        <v>0.66</v>
      </c>
      <c r="BR81" s="68">
        <v>0.56000000000000005</v>
      </c>
      <c r="BS81" s="68">
        <v>0.52</v>
      </c>
      <c r="BT81" s="68"/>
      <c r="BU81" s="68"/>
      <c r="BV81" s="68"/>
      <c r="BW81" s="68"/>
      <c r="BX81" s="68">
        <v>0.62</v>
      </c>
      <c r="BY81" s="68">
        <v>0.66</v>
      </c>
      <c r="BZ81" s="68">
        <v>0.55000000000000004</v>
      </c>
      <c r="CA81" s="68">
        <v>0.51</v>
      </c>
      <c r="CB81" s="68">
        <v>0.38</v>
      </c>
      <c r="CC81" s="68">
        <v>0.36</v>
      </c>
      <c r="CD81" s="68">
        <v>0.36</v>
      </c>
      <c r="CE81" s="68">
        <v>0.6</v>
      </c>
      <c r="CF81" s="68">
        <v>1</v>
      </c>
      <c r="CG81" s="68"/>
      <c r="CH81" s="68"/>
      <c r="CI81" s="68"/>
      <c r="CJ81" s="68"/>
      <c r="CK81" s="68"/>
      <c r="CL81" s="68"/>
      <c r="CM81" s="68"/>
      <c r="CN81" s="68"/>
      <c r="CO81" s="68"/>
      <c r="CP81" s="68"/>
      <c r="CQ81" s="68"/>
      <c r="CR81" s="68"/>
      <c r="CS81" s="68"/>
      <c r="CT81" s="68"/>
      <c r="CU81" s="68"/>
      <c r="CV81" s="68"/>
      <c r="CW81" s="68"/>
      <c r="CX81" s="68"/>
      <c r="CY81" s="68"/>
      <c r="CZ81" s="68"/>
      <c r="DA81" s="68"/>
    </row>
    <row r="82" spans="1:105" ht="16" x14ac:dyDescent="0.2">
      <c r="A82" s="83" t="s">
        <v>101</v>
      </c>
      <c r="B82" s="84" t="s">
        <v>502</v>
      </c>
      <c r="C82" s="85">
        <v>100</v>
      </c>
      <c r="D82" s="85">
        <v>15</v>
      </c>
      <c r="E82" s="85">
        <v>0.95</v>
      </c>
      <c r="F82" s="92">
        <v>0.45</v>
      </c>
      <c r="G82" s="92">
        <v>0.45</v>
      </c>
      <c r="H82" s="92">
        <v>0.42</v>
      </c>
      <c r="I82" s="92">
        <v>0.4</v>
      </c>
      <c r="J82" s="92">
        <v>0.33</v>
      </c>
      <c r="K82" s="92">
        <v>0.59</v>
      </c>
      <c r="L82" s="92">
        <v>0.44</v>
      </c>
      <c r="M82" s="92">
        <v>0.28000000000000003</v>
      </c>
      <c r="N82" s="92">
        <v>0.32</v>
      </c>
      <c r="O82" s="92">
        <v>0.22</v>
      </c>
      <c r="P82" s="92"/>
      <c r="Q82" s="92"/>
      <c r="R82" s="92"/>
      <c r="S82" s="92"/>
      <c r="T82" s="92"/>
      <c r="U82" s="92"/>
      <c r="V82" s="92"/>
      <c r="W82" s="92"/>
      <c r="X82" s="92"/>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v>0.45</v>
      </c>
      <c r="BQ82" s="68">
        <v>0.45</v>
      </c>
      <c r="BR82" s="68">
        <v>0.4</v>
      </c>
      <c r="BS82" s="68">
        <v>0.44</v>
      </c>
      <c r="BT82" s="68"/>
      <c r="BU82" s="68"/>
      <c r="BV82" s="68"/>
      <c r="BW82" s="68"/>
      <c r="BX82" s="68">
        <v>0.56000000000000005</v>
      </c>
      <c r="BY82" s="68">
        <v>0.55000000000000004</v>
      </c>
      <c r="BZ82" s="68">
        <v>0.54</v>
      </c>
      <c r="CA82" s="68">
        <v>0.55000000000000004</v>
      </c>
      <c r="CB82" s="68">
        <v>0.35</v>
      </c>
      <c r="CC82" s="68">
        <v>0.31</v>
      </c>
      <c r="CD82" s="68">
        <v>0.31</v>
      </c>
      <c r="CE82" s="68">
        <v>0.55000000000000004</v>
      </c>
      <c r="CF82" s="68">
        <v>0.82</v>
      </c>
      <c r="CG82" s="68">
        <v>1</v>
      </c>
      <c r="CH82" s="68"/>
      <c r="CI82" s="68"/>
      <c r="CJ82" s="68"/>
      <c r="CK82" s="68"/>
      <c r="CL82" s="68"/>
      <c r="CM82" s="68"/>
      <c r="CN82" s="68"/>
      <c r="CO82" s="68"/>
      <c r="CP82" s="68"/>
      <c r="CQ82" s="68"/>
      <c r="CR82" s="68"/>
      <c r="CS82" s="68"/>
      <c r="CT82" s="68"/>
      <c r="CU82" s="68"/>
      <c r="CV82" s="68"/>
      <c r="CW82" s="68"/>
      <c r="CX82" s="68"/>
      <c r="CY82" s="68"/>
      <c r="CZ82" s="68"/>
      <c r="DA82" s="68"/>
    </row>
    <row r="83" spans="1:105" ht="16" x14ac:dyDescent="0.2">
      <c r="A83" s="83" t="s">
        <v>102</v>
      </c>
      <c r="B83" s="84" t="s">
        <v>503</v>
      </c>
      <c r="C83" s="85">
        <v>100</v>
      </c>
      <c r="D83" s="85">
        <v>15</v>
      </c>
      <c r="E83" s="85">
        <v>0.9</v>
      </c>
      <c r="F83" s="92">
        <v>0.27</v>
      </c>
      <c r="G83" s="92">
        <v>0.32</v>
      </c>
      <c r="H83" s="92">
        <v>0.31</v>
      </c>
      <c r="I83" s="92">
        <v>0.28999999999999998</v>
      </c>
      <c r="J83" s="92">
        <v>0.33</v>
      </c>
      <c r="K83" s="92">
        <v>0.44</v>
      </c>
      <c r="L83" s="92">
        <v>0.26</v>
      </c>
      <c r="M83" s="92">
        <v>0.16</v>
      </c>
      <c r="N83" s="92">
        <v>0.36</v>
      </c>
      <c r="O83" s="92">
        <v>0.35</v>
      </c>
      <c r="P83" s="92"/>
      <c r="Q83" s="92"/>
      <c r="R83" s="92"/>
      <c r="S83" s="92"/>
      <c r="T83" s="92"/>
      <c r="U83" s="92"/>
      <c r="V83" s="92"/>
      <c r="W83" s="92"/>
      <c r="X83" s="92"/>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v>0.27</v>
      </c>
      <c r="BQ83" s="68">
        <v>0.32</v>
      </c>
      <c r="BR83" s="68">
        <v>0.28999999999999998</v>
      </c>
      <c r="BS83" s="68">
        <v>0.26</v>
      </c>
      <c r="BT83" s="68"/>
      <c r="BU83" s="68"/>
      <c r="BV83" s="68"/>
      <c r="BW83" s="68"/>
      <c r="BX83" s="68">
        <v>0.39</v>
      </c>
      <c r="BY83" s="68">
        <v>0.32</v>
      </c>
      <c r="BZ83" s="68">
        <v>0.44</v>
      </c>
      <c r="CA83" s="68">
        <v>0.22</v>
      </c>
      <c r="CB83" s="68">
        <v>0.53</v>
      </c>
      <c r="CC83" s="68">
        <v>0.53</v>
      </c>
      <c r="CD83" s="68">
        <v>0.54</v>
      </c>
      <c r="CE83" s="68">
        <v>0.28999999999999998</v>
      </c>
      <c r="CF83" s="68">
        <v>0.47</v>
      </c>
      <c r="CG83" s="68">
        <v>0.51</v>
      </c>
      <c r="CH83" s="68">
        <v>1</v>
      </c>
      <c r="CI83" s="68"/>
      <c r="CJ83" s="68"/>
      <c r="CK83" s="68"/>
      <c r="CL83" s="68"/>
      <c r="CM83" s="68"/>
      <c r="CN83" s="68"/>
      <c r="CO83" s="68"/>
      <c r="CP83" s="68"/>
      <c r="CQ83" s="68"/>
      <c r="CR83" s="68"/>
      <c r="CS83" s="68"/>
      <c r="CT83" s="68"/>
      <c r="CU83" s="68"/>
      <c r="CV83" s="68"/>
      <c r="CW83" s="68"/>
      <c r="CX83" s="68"/>
      <c r="CY83" s="68"/>
      <c r="CZ83" s="68"/>
      <c r="DA83" s="68"/>
    </row>
    <row r="84" spans="1:105" ht="16" x14ac:dyDescent="0.2">
      <c r="A84" s="83" t="s">
        <v>103</v>
      </c>
      <c r="B84" s="84" t="s">
        <v>504</v>
      </c>
      <c r="C84" s="85">
        <v>100</v>
      </c>
      <c r="D84" s="85">
        <v>15</v>
      </c>
      <c r="E84" s="85">
        <v>0.86</v>
      </c>
      <c r="F84" s="92">
        <v>0.51</v>
      </c>
      <c r="G84" s="92">
        <v>0.53</v>
      </c>
      <c r="H84" s="92">
        <v>0.43</v>
      </c>
      <c r="I84" s="92">
        <v>0.4</v>
      </c>
      <c r="J84" s="92">
        <v>0.43</v>
      </c>
      <c r="K84" s="92">
        <v>0.5</v>
      </c>
      <c r="L84" s="92">
        <v>0.39</v>
      </c>
      <c r="M84" s="92">
        <v>0.24</v>
      </c>
      <c r="N84" s="92">
        <v>0.24</v>
      </c>
      <c r="O84" s="92">
        <v>0.24</v>
      </c>
      <c r="P84" s="92"/>
      <c r="Q84" s="92"/>
      <c r="R84" s="92"/>
      <c r="S84" s="92"/>
      <c r="T84" s="92"/>
      <c r="U84" s="92"/>
      <c r="V84" s="92"/>
      <c r="W84" s="92"/>
      <c r="X84" s="92"/>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v>0.51</v>
      </c>
      <c r="BQ84" s="68">
        <v>0.53</v>
      </c>
      <c r="BR84" s="68">
        <v>0.4</v>
      </c>
      <c r="BS84" s="68">
        <v>0.39</v>
      </c>
      <c r="BT84" s="68"/>
      <c r="BU84" s="68"/>
      <c r="BV84" s="68"/>
      <c r="BW84" s="68"/>
      <c r="BX84" s="68">
        <v>0.69</v>
      </c>
      <c r="BY84" s="68">
        <v>0.63</v>
      </c>
      <c r="BZ84" s="68">
        <v>0.63</v>
      </c>
      <c r="CA84" s="68">
        <v>0.62</v>
      </c>
      <c r="CB84" s="68">
        <v>0.51</v>
      </c>
      <c r="CC84" s="68">
        <v>0.52</v>
      </c>
      <c r="CD84" s="68">
        <v>0.44</v>
      </c>
      <c r="CE84" s="68">
        <v>0.65</v>
      </c>
      <c r="CF84" s="68">
        <v>0.59</v>
      </c>
      <c r="CG84" s="68">
        <v>0.63</v>
      </c>
      <c r="CH84" s="68">
        <v>0.37</v>
      </c>
      <c r="CI84" s="68">
        <v>1</v>
      </c>
      <c r="CJ84" s="68"/>
      <c r="CK84" s="68"/>
      <c r="CL84" s="68"/>
      <c r="CM84" s="68"/>
      <c r="CN84" s="68"/>
      <c r="CO84" s="68"/>
      <c r="CP84" s="68"/>
      <c r="CQ84" s="68"/>
      <c r="CR84" s="68"/>
      <c r="CS84" s="68"/>
      <c r="CT84" s="68"/>
      <c r="CU84" s="68"/>
      <c r="CV84" s="68"/>
      <c r="CW84" s="68"/>
      <c r="CX84" s="68"/>
      <c r="CY84" s="68"/>
      <c r="CZ84" s="68"/>
      <c r="DA84" s="68"/>
    </row>
    <row r="85" spans="1:105" ht="16" x14ac:dyDescent="0.2">
      <c r="A85" s="83" t="s">
        <v>104</v>
      </c>
      <c r="B85" s="84" t="s">
        <v>505</v>
      </c>
      <c r="C85" s="85">
        <v>100</v>
      </c>
      <c r="D85" s="85">
        <v>15</v>
      </c>
      <c r="E85" s="85">
        <v>0.95</v>
      </c>
      <c r="F85" s="92">
        <v>0.4</v>
      </c>
      <c r="G85" s="92">
        <v>0.46</v>
      </c>
      <c r="H85" s="92">
        <v>0.44</v>
      </c>
      <c r="I85" s="92">
        <v>0.32</v>
      </c>
      <c r="J85" s="92">
        <v>0.53</v>
      </c>
      <c r="K85" s="92">
        <v>0.46</v>
      </c>
      <c r="L85" s="92">
        <v>0.34</v>
      </c>
      <c r="M85" s="92">
        <v>0.21</v>
      </c>
      <c r="N85" s="92">
        <v>0.28000000000000003</v>
      </c>
      <c r="O85" s="92">
        <v>0.23</v>
      </c>
      <c r="P85" s="92"/>
      <c r="Q85" s="92"/>
      <c r="R85" s="92"/>
      <c r="S85" s="92"/>
      <c r="T85" s="92"/>
      <c r="U85" s="92"/>
      <c r="V85" s="92"/>
      <c r="W85" s="92"/>
      <c r="X85" s="92"/>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v>0.4</v>
      </c>
      <c r="BQ85" s="68">
        <v>0.46</v>
      </c>
      <c r="BR85" s="68">
        <v>0.32</v>
      </c>
      <c r="BS85" s="68">
        <v>0.34</v>
      </c>
      <c r="BT85" s="68"/>
      <c r="BU85" s="68"/>
      <c r="BV85" s="68"/>
      <c r="BW85" s="68"/>
      <c r="BX85" s="68">
        <v>0.8</v>
      </c>
      <c r="BY85" s="68">
        <v>0.54</v>
      </c>
      <c r="BZ85" s="68">
        <v>0.82</v>
      </c>
      <c r="CA85" s="68">
        <v>0.45</v>
      </c>
      <c r="CB85" s="68">
        <v>0.75</v>
      </c>
      <c r="CC85" s="68">
        <v>0.72</v>
      </c>
      <c r="CD85" s="68">
        <v>0.6</v>
      </c>
      <c r="CE85" s="68">
        <v>0.72</v>
      </c>
      <c r="CF85" s="68">
        <v>0.6</v>
      </c>
      <c r="CG85" s="68">
        <v>0.53</v>
      </c>
      <c r="CH85" s="68">
        <v>0.47</v>
      </c>
      <c r="CI85" s="68">
        <v>0.72</v>
      </c>
      <c r="CJ85" s="68">
        <v>1</v>
      </c>
      <c r="CK85" s="68"/>
      <c r="CL85" s="68"/>
      <c r="CM85" s="68"/>
      <c r="CN85" s="68"/>
      <c r="CO85" s="68"/>
      <c r="CP85" s="68"/>
      <c r="CQ85" s="68"/>
      <c r="CR85" s="68"/>
      <c r="CS85" s="68"/>
      <c r="CT85" s="68"/>
      <c r="CU85" s="68"/>
      <c r="CV85" s="68"/>
      <c r="CW85" s="68"/>
      <c r="CX85" s="68"/>
      <c r="CY85" s="68"/>
      <c r="CZ85" s="68"/>
      <c r="DA85" s="68"/>
    </row>
    <row r="86" spans="1:105" ht="16" x14ac:dyDescent="0.2">
      <c r="A86" s="83" t="s">
        <v>105</v>
      </c>
      <c r="B86" s="84" t="s">
        <v>506</v>
      </c>
      <c r="C86" s="85">
        <v>100</v>
      </c>
      <c r="D86" s="85">
        <v>15</v>
      </c>
      <c r="E86" s="85">
        <v>0.76</v>
      </c>
      <c r="F86" s="92"/>
      <c r="G86" s="92"/>
      <c r="H86" s="92"/>
      <c r="I86" s="92"/>
      <c r="J86" s="92"/>
      <c r="K86" s="92"/>
      <c r="L86" s="92"/>
      <c r="M86" s="92"/>
      <c r="N86" s="92"/>
      <c r="O86" s="92"/>
      <c r="P86" s="92"/>
      <c r="Q86" s="92"/>
      <c r="R86" s="92"/>
      <c r="S86" s="92"/>
      <c r="T86" s="92"/>
      <c r="U86" s="92"/>
      <c r="V86" s="92"/>
      <c r="W86" s="92"/>
      <c r="X86" s="92"/>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v>0.5</v>
      </c>
      <c r="BY86" s="68">
        <v>0.35</v>
      </c>
      <c r="BZ86" s="68">
        <v>0.52</v>
      </c>
      <c r="CA86" s="68">
        <v>0.21</v>
      </c>
      <c r="CB86" s="68">
        <v>0.56000000000000005</v>
      </c>
      <c r="CC86" s="68">
        <v>0.49</v>
      </c>
      <c r="CD86" s="68">
        <v>0.62</v>
      </c>
      <c r="CE86" s="68">
        <v>0.39</v>
      </c>
      <c r="CF86" s="68">
        <v>0.43</v>
      </c>
      <c r="CG86" s="68">
        <v>0.26</v>
      </c>
      <c r="CH86" s="68">
        <v>0.5</v>
      </c>
      <c r="CI86" s="68">
        <v>0.36</v>
      </c>
      <c r="CJ86" s="68">
        <v>0.6</v>
      </c>
      <c r="CK86" s="68">
        <v>1</v>
      </c>
      <c r="CL86" s="68"/>
      <c r="CM86" s="68"/>
      <c r="CN86" s="68"/>
      <c r="CO86" s="68"/>
      <c r="CP86" s="68"/>
      <c r="CQ86" s="68"/>
      <c r="CR86" s="68"/>
      <c r="CS86" s="68"/>
      <c r="CT86" s="68"/>
      <c r="CU86" s="68"/>
      <c r="CV86" s="68"/>
      <c r="CW86" s="68"/>
      <c r="CX86" s="68"/>
      <c r="CY86" s="68"/>
      <c r="CZ86" s="68"/>
      <c r="DA86" s="68"/>
    </row>
    <row r="87" spans="1:105" ht="16" x14ac:dyDescent="0.2">
      <c r="A87" s="83" t="s">
        <v>106</v>
      </c>
      <c r="B87" s="84" t="s">
        <v>507</v>
      </c>
      <c r="C87" s="85">
        <v>100</v>
      </c>
      <c r="D87" s="85">
        <v>15</v>
      </c>
      <c r="E87" s="85">
        <v>0.85</v>
      </c>
      <c r="F87" s="92"/>
      <c r="G87" s="92"/>
      <c r="H87" s="92"/>
      <c r="I87" s="92"/>
      <c r="J87" s="92"/>
      <c r="K87" s="92"/>
      <c r="L87" s="92"/>
      <c r="M87" s="92"/>
      <c r="N87" s="92"/>
      <c r="O87" s="92"/>
      <c r="P87" s="92"/>
      <c r="Q87" s="92"/>
      <c r="R87" s="92"/>
      <c r="S87" s="92"/>
      <c r="T87" s="92"/>
      <c r="U87" s="92"/>
      <c r="V87" s="92"/>
      <c r="W87" s="92"/>
      <c r="X87" s="92"/>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v>0.49</v>
      </c>
      <c r="BY87" s="68">
        <v>0.72</v>
      </c>
      <c r="BZ87" s="68">
        <v>0.37</v>
      </c>
      <c r="CA87" s="68">
        <v>0.6</v>
      </c>
      <c r="CB87" s="68">
        <v>0.3</v>
      </c>
      <c r="CC87" s="68">
        <v>0.23</v>
      </c>
      <c r="CD87" s="68">
        <v>0.2</v>
      </c>
      <c r="CE87" s="68">
        <v>0.57999999999999996</v>
      </c>
      <c r="CF87" s="68">
        <v>0.5</v>
      </c>
      <c r="CG87" s="68">
        <v>0.41</v>
      </c>
      <c r="CH87" s="68">
        <v>7.0000000000000007E-2</v>
      </c>
      <c r="CI87" s="68">
        <v>0.52</v>
      </c>
      <c r="CJ87" s="68">
        <v>0.34</v>
      </c>
      <c r="CK87" s="68">
        <v>0.24</v>
      </c>
      <c r="CL87" s="68">
        <v>1</v>
      </c>
      <c r="CM87" s="68"/>
      <c r="CN87" s="68"/>
      <c r="CO87" s="68"/>
      <c r="CP87" s="68"/>
      <c r="CQ87" s="68"/>
      <c r="CR87" s="68"/>
      <c r="CS87" s="68"/>
      <c r="CT87" s="68"/>
      <c r="CU87" s="68"/>
      <c r="CV87" s="68"/>
      <c r="CW87" s="68"/>
      <c r="CX87" s="68"/>
      <c r="CY87" s="68"/>
      <c r="CZ87" s="68"/>
      <c r="DA87" s="68"/>
    </row>
    <row r="88" spans="1:105" ht="16" x14ac:dyDescent="0.2">
      <c r="A88" s="83" t="s">
        <v>107</v>
      </c>
      <c r="B88" s="84" t="s">
        <v>508</v>
      </c>
      <c r="C88" s="85">
        <v>100</v>
      </c>
      <c r="D88" s="85">
        <v>15</v>
      </c>
      <c r="E88" s="85">
        <v>0.81</v>
      </c>
      <c r="F88" s="92"/>
      <c r="G88" s="92"/>
      <c r="H88" s="92"/>
      <c r="I88" s="92"/>
      <c r="J88" s="92"/>
      <c r="K88" s="92"/>
      <c r="L88" s="92"/>
      <c r="M88" s="92"/>
      <c r="N88" s="92"/>
      <c r="O88" s="92"/>
      <c r="P88" s="92"/>
      <c r="Q88" s="92"/>
      <c r="R88" s="92"/>
      <c r="S88" s="92"/>
      <c r="T88" s="92"/>
      <c r="U88" s="92"/>
      <c r="V88" s="92"/>
      <c r="W88" s="92"/>
      <c r="X88" s="92"/>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v>0.43</v>
      </c>
      <c r="BY88" s="68">
        <v>0.52</v>
      </c>
      <c r="BZ88" s="68">
        <v>0.39</v>
      </c>
      <c r="CA88" s="68">
        <v>0.48</v>
      </c>
      <c r="CB88" s="68">
        <v>0.32</v>
      </c>
      <c r="CC88" s="68">
        <v>0.24</v>
      </c>
      <c r="CD88" s="68">
        <v>0.21</v>
      </c>
      <c r="CE88" s="68">
        <v>0.44</v>
      </c>
      <c r="CF88" s="68">
        <v>0.3</v>
      </c>
      <c r="CG88" s="68">
        <v>0.3</v>
      </c>
      <c r="CH88" s="68">
        <v>0.08</v>
      </c>
      <c r="CI88" s="68">
        <v>0.54</v>
      </c>
      <c r="CJ88" s="68">
        <v>0.34</v>
      </c>
      <c r="CK88" s="68">
        <v>0.14000000000000001</v>
      </c>
      <c r="CL88" s="68">
        <v>0.55000000000000004</v>
      </c>
      <c r="CM88" s="68">
        <v>1</v>
      </c>
      <c r="CN88" s="68"/>
      <c r="CO88" s="68"/>
      <c r="CP88" s="68"/>
      <c r="CQ88" s="68"/>
      <c r="CR88" s="68"/>
      <c r="CS88" s="68"/>
      <c r="CT88" s="68"/>
      <c r="CU88" s="68"/>
      <c r="CV88" s="68"/>
      <c r="CW88" s="68"/>
      <c r="CX88" s="68"/>
      <c r="CY88" s="68"/>
      <c r="CZ88" s="68"/>
      <c r="DA88" s="68"/>
    </row>
    <row r="89" spans="1:105" ht="16" x14ac:dyDescent="0.2">
      <c r="A89" s="83" t="s">
        <v>108</v>
      </c>
      <c r="B89" s="84" t="s">
        <v>509</v>
      </c>
      <c r="C89" s="85">
        <v>100</v>
      </c>
      <c r="D89" s="85">
        <v>15</v>
      </c>
      <c r="E89" s="85">
        <v>0.62</v>
      </c>
      <c r="F89" s="92"/>
      <c r="G89" s="92"/>
      <c r="H89" s="92"/>
      <c r="I89" s="92"/>
      <c r="J89" s="92"/>
      <c r="K89" s="92"/>
      <c r="L89" s="92"/>
      <c r="M89" s="92"/>
      <c r="N89" s="92"/>
      <c r="O89" s="92"/>
      <c r="P89" s="92"/>
      <c r="Q89" s="92"/>
      <c r="R89" s="92"/>
      <c r="S89" s="92"/>
      <c r="T89" s="92"/>
      <c r="U89" s="92"/>
      <c r="V89" s="92"/>
      <c r="W89" s="92"/>
      <c r="X89" s="92"/>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v>0.36</v>
      </c>
      <c r="BY89" s="68">
        <v>0.28999999999999998</v>
      </c>
      <c r="BZ89" s="68">
        <v>0.22</v>
      </c>
      <c r="CA89" s="68">
        <v>0.11</v>
      </c>
      <c r="CB89" s="68">
        <v>0.32</v>
      </c>
      <c r="CC89" s="68">
        <v>0.16</v>
      </c>
      <c r="CD89" s="68">
        <v>0.32</v>
      </c>
      <c r="CE89" s="68">
        <v>0.36</v>
      </c>
      <c r="CF89" s="68">
        <v>0.33</v>
      </c>
      <c r="CG89" s="68">
        <v>0.27</v>
      </c>
      <c r="CH89" s="68">
        <v>0.22</v>
      </c>
      <c r="CI89" s="68">
        <v>0.28000000000000003</v>
      </c>
      <c r="CJ89" s="68">
        <v>0.42</v>
      </c>
      <c r="CK89" s="68">
        <v>0.33</v>
      </c>
      <c r="CL89" s="68">
        <v>0.24</v>
      </c>
      <c r="CM89" s="68">
        <v>0.14000000000000001</v>
      </c>
      <c r="CN89" s="68">
        <v>1</v>
      </c>
      <c r="CO89" s="68"/>
      <c r="CP89" s="68"/>
      <c r="CQ89" s="68"/>
      <c r="CR89" s="68"/>
      <c r="CS89" s="68"/>
      <c r="CT89" s="68"/>
      <c r="CU89" s="68"/>
      <c r="CV89" s="68"/>
      <c r="CW89" s="68"/>
      <c r="CX89" s="68"/>
      <c r="CY89" s="68"/>
      <c r="CZ89" s="68"/>
      <c r="DA89" s="68"/>
    </row>
    <row r="90" spans="1:105" ht="16" x14ac:dyDescent="0.2">
      <c r="A90" s="83" t="s">
        <v>109</v>
      </c>
      <c r="B90" s="84" t="s">
        <v>510</v>
      </c>
      <c r="C90" s="85">
        <v>100</v>
      </c>
      <c r="D90" s="85">
        <v>15</v>
      </c>
      <c r="E90" s="85">
        <v>0.69</v>
      </c>
      <c r="F90" s="92"/>
      <c r="G90" s="92"/>
      <c r="H90" s="92"/>
      <c r="I90" s="92"/>
      <c r="J90" s="92"/>
      <c r="K90" s="92"/>
      <c r="L90" s="92"/>
      <c r="M90" s="92"/>
      <c r="N90" s="92"/>
      <c r="O90" s="92"/>
      <c r="P90" s="92"/>
      <c r="Q90" s="92"/>
      <c r="R90" s="92"/>
      <c r="S90" s="92"/>
      <c r="T90" s="92"/>
      <c r="U90" s="92"/>
      <c r="V90" s="92"/>
      <c r="W90" s="92"/>
      <c r="X90" s="92"/>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v>0.43</v>
      </c>
      <c r="BY90" s="68">
        <v>0.27</v>
      </c>
      <c r="BZ90" s="68">
        <v>0.37</v>
      </c>
      <c r="CA90" s="68">
        <v>0.22</v>
      </c>
      <c r="CB90" s="68">
        <v>0.54</v>
      </c>
      <c r="CC90" s="68">
        <v>0.41</v>
      </c>
      <c r="CD90" s="68">
        <v>0.35</v>
      </c>
      <c r="CE90" s="68">
        <v>0.36</v>
      </c>
      <c r="CF90" s="68">
        <v>0.17</v>
      </c>
      <c r="CG90" s="68">
        <v>0.2</v>
      </c>
      <c r="CH90" s="68">
        <v>0.25</v>
      </c>
      <c r="CI90" s="68">
        <v>0.32</v>
      </c>
      <c r="CJ90" s="68">
        <v>0.45</v>
      </c>
      <c r="CK90" s="68">
        <v>0.43</v>
      </c>
      <c r="CL90" s="68">
        <v>0.16</v>
      </c>
      <c r="CM90" s="68">
        <v>0.26</v>
      </c>
      <c r="CN90" s="68">
        <v>0.36</v>
      </c>
      <c r="CO90" s="68">
        <v>1</v>
      </c>
      <c r="CP90" s="68"/>
      <c r="CQ90" s="68"/>
      <c r="CR90" s="68"/>
      <c r="CS90" s="68"/>
      <c r="CT90" s="68"/>
      <c r="CU90" s="68"/>
      <c r="CV90" s="68"/>
      <c r="CW90" s="68"/>
      <c r="CX90" s="68"/>
      <c r="CY90" s="68"/>
      <c r="CZ90" s="68"/>
      <c r="DA90" s="68"/>
    </row>
    <row r="91" spans="1:105" ht="16" x14ac:dyDescent="0.2">
      <c r="A91" s="83" t="s">
        <v>110</v>
      </c>
      <c r="B91" s="84" t="s">
        <v>511</v>
      </c>
      <c r="C91" s="85">
        <v>100</v>
      </c>
      <c r="D91" s="85">
        <v>15</v>
      </c>
      <c r="E91" s="85">
        <v>0.67</v>
      </c>
      <c r="F91" s="92"/>
      <c r="G91" s="92"/>
      <c r="H91" s="92"/>
      <c r="I91" s="92"/>
      <c r="J91" s="92"/>
      <c r="K91" s="92"/>
      <c r="L91" s="92"/>
      <c r="M91" s="92"/>
      <c r="N91" s="92"/>
      <c r="O91" s="92"/>
      <c r="P91" s="92"/>
      <c r="Q91" s="92"/>
      <c r="R91" s="92"/>
      <c r="S91" s="92"/>
      <c r="T91" s="92"/>
      <c r="U91" s="92"/>
      <c r="V91" s="92"/>
      <c r="W91" s="92"/>
      <c r="X91" s="92"/>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v>0.32</v>
      </c>
      <c r="BY91" s="68">
        <v>0.09</v>
      </c>
      <c r="BZ91" s="68">
        <v>0.42</v>
      </c>
      <c r="CA91" s="68">
        <v>0.16</v>
      </c>
      <c r="CB91" s="68">
        <v>0.66</v>
      </c>
      <c r="CC91" s="68">
        <v>0.5</v>
      </c>
      <c r="CD91" s="68">
        <v>0.32</v>
      </c>
      <c r="CE91" s="68">
        <v>0.3</v>
      </c>
      <c r="CF91" s="68">
        <v>0.09</v>
      </c>
      <c r="CG91" s="68">
        <v>0.16</v>
      </c>
      <c r="CH91" s="68">
        <v>0.28000000000000003</v>
      </c>
      <c r="CI91" s="68">
        <v>0.16</v>
      </c>
      <c r="CJ91" s="68">
        <v>0.42</v>
      </c>
      <c r="CK91" s="68">
        <v>0.31</v>
      </c>
      <c r="CL91" s="68">
        <v>-0.05</v>
      </c>
      <c r="CM91" s="68">
        <v>0.04</v>
      </c>
      <c r="CN91" s="68">
        <v>0.13</v>
      </c>
      <c r="CO91" s="68">
        <v>0.56999999999999995</v>
      </c>
      <c r="CP91" s="68">
        <v>1</v>
      </c>
      <c r="CQ91" s="68"/>
      <c r="CR91" s="68"/>
      <c r="CS91" s="68"/>
      <c r="CT91" s="68"/>
      <c r="CU91" s="68"/>
      <c r="CV91" s="68"/>
      <c r="CW91" s="68"/>
      <c r="CX91" s="68"/>
      <c r="CY91" s="68"/>
      <c r="CZ91" s="68"/>
      <c r="DA91" s="68"/>
    </row>
    <row r="92" spans="1:105" ht="16" x14ac:dyDescent="0.2">
      <c r="A92" s="83" t="s">
        <v>111</v>
      </c>
      <c r="B92" s="130" t="s">
        <v>512</v>
      </c>
      <c r="C92" s="85">
        <v>100</v>
      </c>
      <c r="D92" s="85">
        <v>15</v>
      </c>
      <c r="E92" s="85">
        <v>0.95</v>
      </c>
      <c r="F92" s="92">
        <v>0.64</v>
      </c>
      <c r="G92" s="129"/>
      <c r="H92" s="129"/>
      <c r="I92" s="129"/>
      <c r="J92" s="129"/>
      <c r="K92" s="129"/>
      <c r="L92" s="129"/>
      <c r="M92" s="129"/>
      <c r="N92" s="129"/>
      <c r="O92" s="129"/>
      <c r="P92" s="92"/>
      <c r="Q92" s="92"/>
      <c r="R92" s="92"/>
      <c r="S92" s="92"/>
      <c r="T92" s="92"/>
      <c r="U92" s="92"/>
      <c r="V92" s="92"/>
      <c r="W92" s="92"/>
      <c r="X92" s="92"/>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v>0.64</v>
      </c>
      <c r="BQ92" s="68"/>
      <c r="BR92" s="68"/>
      <c r="BS92" s="68"/>
      <c r="BT92" s="68"/>
      <c r="BU92" s="68"/>
      <c r="BV92" s="68"/>
      <c r="BW92" s="68"/>
      <c r="BX92" s="68">
        <v>0.91</v>
      </c>
      <c r="BY92" s="68">
        <v>0.91</v>
      </c>
      <c r="BZ92" s="68">
        <v>0.74</v>
      </c>
      <c r="CA92" s="68">
        <v>0.61</v>
      </c>
      <c r="CB92" s="68">
        <v>0.59</v>
      </c>
      <c r="CC92" s="68">
        <v>0.54</v>
      </c>
      <c r="CD92" s="68">
        <v>0.49</v>
      </c>
      <c r="CE92" s="68">
        <v>0.8</v>
      </c>
      <c r="CF92" s="68">
        <v>0.7</v>
      </c>
      <c r="CG92" s="68">
        <v>0.61</v>
      </c>
      <c r="CH92" s="68">
        <v>0.38</v>
      </c>
      <c r="CI92" s="68">
        <v>0.72</v>
      </c>
      <c r="CJ92" s="68">
        <v>0.73</v>
      </c>
      <c r="CK92" s="68">
        <v>0.46</v>
      </c>
      <c r="CL92" s="68">
        <v>0.66</v>
      </c>
      <c r="CM92" s="68">
        <v>0.51</v>
      </c>
      <c r="CN92" s="68">
        <v>0.35</v>
      </c>
      <c r="CO92" s="68">
        <v>0.37</v>
      </c>
      <c r="CP92" s="68">
        <v>0.22</v>
      </c>
      <c r="CQ92" s="68">
        <v>1</v>
      </c>
      <c r="CR92" s="68"/>
      <c r="CS92" s="68"/>
      <c r="CT92" s="68"/>
      <c r="CU92" s="68"/>
      <c r="CV92" s="68"/>
      <c r="CW92" s="68"/>
      <c r="CX92" s="68"/>
      <c r="CY92" s="68"/>
      <c r="CZ92" s="68"/>
      <c r="DA92" s="68"/>
    </row>
    <row r="93" spans="1:105" ht="16" x14ac:dyDescent="0.2">
      <c r="A93" s="83" t="s">
        <v>112</v>
      </c>
      <c r="B93" s="130" t="s">
        <v>513</v>
      </c>
      <c r="C93" s="85">
        <v>100</v>
      </c>
      <c r="D93" s="85">
        <v>15</v>
      </c>
      <c r="E93" s="85">
        <v>0.97</v>
      </c>
      <c r="F93" s="92"/>
      <c r="G93" s="129"/>
      <c r="H93" s="129"/>
      <c r="I93" s="129"/>
      <c r="J93" s="129"/>
      <c r="K93" s="129"/>
      <c r="L93" s="129"/>
      <c r="M93" s="129"/>
      <c r="N93" s="129"/>
      <c r="O93" s="129"/>
      <c r="P93" s="92"/>
      <c r="Q93" s="92"/>
      <c r="R93" s="92"/>
      <c r="S93" s="92"/>
      <c r="T93" s="92"/>
      <c r="U93" s="92"/>
      <c r="V93" s="92"/>
      <c r="W93" s="92"/>
      <c r="X93" s="92"/>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v>0.62</v>
      </c>
      <c r="BY93" s="68">
        <v>0.63</v>
      </c>
      <c r="BZ93" s="68">
        <v>0.56999999999999995</v>
      </c>
      <c r="CA93" s="68">
        <v>0.55000000000000004</v>
      </c>
      <c r="CB93" s="68">
        <v>0.38</v>
      </c>
      <c r="CC93" s="68">
        <v>0.35</v>
      </c>
      <c r="CD93" s="68">
        <v>0.35</v>
      </c>
      <c r="CE93" s="68">
        <v>0.6</v>
      </c>
      <c r="CF93" s="68">
        <v>0.96</v>
      </c>
      <c r="CG93" s="68">
        <v>0.95</v>
      </c>
      <c r="CH93" s="68">
        <v>0.51</v>
      </c>
      <c r="CI93" s="68">
        <v>0.64</v>
      </c>
      <c r="CJ93" s="68">
        <v>0.59</v>
      </c>
      <c r="CK93" s="68">
        <v>0.36</v>
      </c>
      <c r="CL93" s="68">
        <v>0.47</v>
      </c>
      <c r="CM93" s="68">
        <v>0.31</v>
      </c>
      <c r="CN93" s="68">
        <v>0.31</v>
      </c>
      <c r="CO93" s="68">
        <v>0.19</v>
      </c>
      <c r="CP93" s="68">
        <v>0.13</v>
      </c>
      <c r="CQ93" s="68">
        <v>0.68</v>
      </c>
      <c r="CR93" s="68">
        <v>1</v>
      </c>
      <c r="CS93" s="68"/>
      <c r="CT93" s="68"/>
      <c r="CU93" s="68"/>
      <c r="CV93" s="68"/>
      <c r="CW93" s="68"/>
      <c r="CX93" s="68"/>
      <c r="CY93" s="68"/>
      <c r="CZ93" s="68"/>
      <c r="DA93" s="68"/>
    </row>
    <row r="94" spans="1:105" ht="16" x14ac:dyDescent="0.2">
      <c r="A94" s="83" t="s">
        <v>113</v>
      </c>
      <c r="B94" s="130" t="s">
        <v>514</v>
      </c>
      <c r="C94" s="85">
        <v>100</v>
      </c>
      <c r="D94" s="85">
        <v>15</v>
      </c>
      <c r="E94" s="85">
        <v>0.94</v>
      </c>
      <c r="F94" s="92"/>
      <c r="G94" s="129"/>
      <c r="H94" s="129"/>
      <c r="I94" s="129"/>
      <c r="J94" s="129"/>
      <c r="K94" s="129"/>
      <c r="L94" s="129"/>
      <c r="M94" s="129"/>
      <c r="N94" s="129"/>
      <c r="O94" s="129"/>
      <c r="P94" s="92"/>
      <c r="Q94" s="92"/>
      <c r="R94" s="92"/>
      <c r="S94" s="92"/>
      <c r="T94" s="92"/>
      <c r="U94" s="92"/>
      <c r="V94" s="92"/>
      <c r="W94" s="92"/>
      <c r="X94" s="92"/>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v>0.8</v>
      </c>
      <c r="BY94" s="68">
        <v>0.63</v>
      </c>
      <c r="BZ94" s="68">
        <v>0.78</v>
      </c>
      <c r="CA94" s="68">
        <v>0.57999999999999996</v>
      </c>
      <c r="CB94" s="68">
        <v>0.67</v>
      </c>
      <c r="CC94" s="68">
        <v>0.66</v>
      </c>
      <c r="CD94" s="68">
        <v>0.55000000000000004</v>
      </c>
      <c r="CE94" s="68">
        <v>0.74</v>
      </c>
      <c r="CF94" s="68">
        <v>0.63</v>
      </c>
      <c r="CG94" s="68">
        <v>0.61</v>
      </c>
      <c r="CH94" s="68">
        <v>0.43</v>
      </c>
      <c r="CI94" s="68">
        <v>0.93</v>
      </c>
      <c r="CJ94" s="68">
        <v>0.92</v>
      </c>
      <c r="CK94" s="68">
        <v>0.51</v>
      </c>
      <c r="CL94" s="68">
        <v>0.47</v>
      </c>
      <c r="CM94" s="68">
        <v>0.48</v>
      </c>
      <c r="CN94" s="68">
        <v>0.37</v>
      </c>
      <c r="CO94" s="68">
        <v>0.41</v>
      </c>
      <c r="CP94" s="68">
        <v>0.31</v>
      </c>
      <c r="CQ94" s="68">
        <v>0.78</v>
      </c>
      <c r="CR94" s="68">
        <v>0.65</v>
      </c>
      <c r="CS94" s="68">
        <v>1</v>
      </c>
      <c r="CT94" s="68"/>
      <c r="CU94" s="68"/>
      <c r="CV94" s="68"/>
      <c r="CW94" s="68"/>
      <c r="CX94" s="68"/>
      <c r="CY94" s="68"/>
      <c r="CZ94" s="68"/>
      <c r="DA94" s="68"/>
    </row>
    <row r="95" spans="1:105" ht="16" x14ac:dyDescent="0.2">
      <c r="A95" s="83" t="s">
        <v>114</v>
      </c>
      <c r="B95" s="130" t="s">
        <v>515</v>
      </c>
      <c r="C95" s="85">
        <v>100</v>
      </c>
      <c r="D95" s="85">
        <v>15</v>
      </c>
      <c r="E95" s="85">
        <v>0.98</v>
      </c>
      <c r="F95" s="92"/>
      <c r="G95" s="129"/>
      <c r="H95" s="129"/>
      <c r="I95" s="129"/>
      <c r="J95" s="129"/>
      <c r="K95" s="129"/>
      <c r="L95" s="129"/>
      <c r="M95" s="129"/>
      <c r="N95" s="129"/>
      <c r="O95" s="129"/>
      <c r="P95" s="92"/>
      <c r="Q95" s="92"/>
      <c r="R95" s="92"/>
      <c r="S95" s="92"/>
      <c r="T95" s="92"/>
      <c r="U95" s="92"/>
      <c r="V95" s="92"/>
      <c r="W95" s="92"/>
      <c r="X95" s="92"/>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v>0.86</v>
      </c>
      <c r="BY95" s="68">
        <v>0.81</v>
      </c>
      <c r="BZ95" s="68">
        <v>0.77</v>
      </c>
      <c r="CA95" s="68">
        <v>0.64</v>
      </c>
      <c r="CB95" s="68">
        <v>0.6</v>
      </c>
      <c r="CC95" s="68">
        <v>0.56999999999999995</v>
      </c>
      <c r="CD95" s="68">
        <v>0.51</v>
      </c>
      <c r="CE95" s="68">
        <v>0.79</v>
      </c>
      <c r="CF95" s="68">
        <v>0.85</v>
      </c>
      <c r="CG95" s="68">
        <v>0.8</v>
      </c>
      <c r="CH95" s="68">
        <v>0.47</v>
      </c>
      <c r="CI95" s="68">
        <v>0.84</v>
      </c>
      <c r="CJ95" s="68">
        <v>0.82</v>
      </c>
      <c r="CK95" s="68">
        <v>0.48</v>
      </c>
      <c r="CL95" s="68">
        <v>0.61</v>
      </c>
      <c r="CM95" s="68">
        <v>0.48</v>
      </c>
      <c r="CN95" s="68">
        <v>0.37</v>
      </c>
      <c r="CO95" s="68">
        <v>0.34</v>
      </c>
      <c r="CP95" s="68">
        <v>0.24</v>
      </c>
      <c r="CQ95" s="68">
        <v>0.92</v>
      </c>
      <c r="CR95" s="68">
        <v>0.87</v>
      </c>
      <c r="CS95" s="68">
        <v>0.89</v>
      </c>
      <c r="CT95" s="68">
        <v>1</v>
      </c>
      <c r="CU95" s="68"/>
      <c r="CV95" s="68"/>
      <c r="CW95" s="68"/>
      <c r="CX95" s="68"/>
      <c r="CY95" s="68"/>
      <c r="CZ95" s="68"/>
      <c r="DA95" s="68"/>
    </row>
    <row r="96" spans="1:105" ht="16" x14ac:dyDescent="0.2">
      <c r="A96" s="83" t="s">
        <v>115</v>
      </c>
      <c r="B96" s="84" t="s">
        <v>516</v>
      </c>
      <c r="C96" s="85">
        <v>100</v>
      </c>
      <c r="D96" s="85">
        <v>15</v>
      </c>
      <c r="E96" s="85">
        <v>0.96</v>
      </c>
      <c r="F96" s="92"/>
      <c r="G96" s="129"/>
      <c r="H96" s="129"/>
      <c r="I96" s="129"/>
      <c r="J96" s="129"/>
      <c r="K96" s="129"/>
      <c r="L96" s="129"/>
      <c r="M96" s="129"/>
      <c r="N96" s="129"/>
      <c r="O96" s="129"/>
      <c r="P96" s="92"/>
      <c r="Q96" s="92"/>
      <c r="R96" s="92"/>
      <c r="S96" s="92"/>
      <c r="T96" s="92"/>
      <c r="U96" s="92"/>
      <c r="V96" s="92"/>
      <c r="W96" s="92"/>
      <c r="X96" s="92"/>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v>0.76</v>
      </c>
      <c r="BY96" s="68">
        <v>0.63</v>
      </c>
      <c r="BZ96" s="68">
        <v>0.87</v>
      </c>
      <c r="CA96" s="68">
        <v>0.9</v>
      </c>
      <c r="CB96" s="68">
        <v>0.57999999999999996</v>
      </c>
      <c r="CC96" s="68">
        <v>0.56999999999999995</v>
      </c>
      <c r="CD96" s="68">
        <v>0.35</v>
      </c>
      <c r="CE96" s="68">
        <v>0.63</v>
      </c>
      <c r="CF96" s="68">
        <v>0.6</v>
      </c>
      <c r="CG96" s="68">
        <v>0.61</v>
      </c>
      <c r="CH96" s="68">
        <v>0.36</v>
      </c>
      <c r="CI96" s="68">
        <v>0.69</v>
      </c>
      <c r="CJ96" s="68">
        <v>0.7</v>
      </c>
      <c r="CK96" s="68">
        <v>0.4</v>
      </c>
      <c r="CL96" s="68">
        <v>0.55000000000000004</v>
      </c>
      <c r="CM96" s="68">
        <v>0.48</v>
      </c>
      <c r="CN96" s="68">
        <v>0.17</v>
      </c>
      <c r="CO96" s="68">
        <v>0.32</v>
      </c>
      <c r="CP96" s="68">
        <v>0.32</v>
      </c>
      <c r="CQ96" s="68">
        <v>0.76</v>
      </c>
      <c r="CR96" s="68">
        <v>0.63</v>
      </c>
      <c r="CS96" s="68">
        <v>0.75</v>
      </c>
      <c r="CT96" s="68">
        <v>0.79</v>
      </c>
      <c r="CU96" s="68">
        <v>1</v>
      </c>
      <c r="CV96" s="68"/>
      <c r="CW96" s="68"/>
      <c r="CX96" s="68"/>
      <c r="CY96" s="68"/>
      <c r="CZ96" s="68"/>
      <c r="DA96" s="68"/>
    </row>
    <row r="97" spans="1:108" ht="16" x14ac:dyDescent="0.2">
      <c r="A97" s="83" t="s">
        <v>116</v>
      </c>
      <c r="B97" s="84" t="s">
        <v>517</v>
      </c>
      <c r="C97" s="85">
        <v>100</v>
      </c>
      <c r="D97" s="85">
        <v>15</v>
      </c>
      <c r="E97" s="85">
        <v>0.98</v>
      </c>
      <c r="F97" s="92"/>
      <c r="G97" s="92"/>
      <c r="H97" s="92"/>
      <c r="I97" s="92"/>
      <c r="J97" s="92"/>
      <c r="K97" s="92"/>
      <c r="L97" s="92"/>
      <c r="M97" s="92"/>
      <c r="N97" s="92"/>
      <c r="O97" s="92"/>
      <c r="P97" s="92"/>
      <c r="Q97" s="92"/>
      <c r="R97" s="92"/>
      <c r="S97" s="92"/>
      <c r="T97" s="92"/>
      <c r="U97" s="92"/>
      <c r="V97" s="92"/>
      <c r="W97" s="92"/>
      <c r="X97" s="92"/>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v>0.96</v>
      </c>
      <c r="BY97" s="68">
        <v>0.64</v>
      </c>
      <c r="BZ97" s="68">
        <v>0.95</v>
      </c>
      <c r="CA97" s="68">
        <v>0.6</v>
      </c>
      <c r="CB97" s="68">
        <v>0.72</v>
      </c>
      <c r="CC97" s="68">
        <v>0.69</v>
      </c>
      <c r="CD97" s="68">
        <v>0.51</v>
      </c>
      <c r="CE97" s="68">
        <v>0.78</v>
      </c>
      <c r="CF97" s="68">
        <v>0.62</v>
      </c>
      <c r="CG97" s="68">
        <v>0.57999999999999996</v>
      </c>
      <c r="CH97" s="68">
        <v>0.44</v>
      </c>
      <c r="CI97" s="68">
        <v>0.69</v>
      </c>
      <c r="CJ97" s="68">
        <v>0.84</v>
      </c>
      <c r="CK97" s="68">
        <v>0.53</v>
      </c>
      <c r="CL97" s="68">
        <v>0.46</v>
      </c>
      <c r="CM97" s="68">
        <v>0.43</v>
      </c>
      <c r="CN97" s="68">
        <v>0.3</v>
      </c>
      <c r="CO97" s="68">
        <v>0.41</v>
      </c>
      <c r="CP97" s="68">
        <v>0.38</v>
      </c>
      <c r="CQ97" s="68">
        <v>0.88</v>
      </c>
      <c r="CR97" s="68">
        <v>0.62</v>
      </c>
      <c r="CS97" s="68">
        <v>0.82</v>
      </c>
      <c r="CT97" s="68">
        <v>0.86</v>
      </c>
      <c r="CU97" s="68">
        <v>0.86</v>
      </c>
      <c r="CV97" s="68">
        <v>1</v>
      </c>
      <c r="CW97" s="68"/>
      <c r="CX97" s="68"/>
      <c r="CY97" s="68"/>
      <c r="CZ97" s="68"/>
      <c r="DA97" s="68"/>
    </row>
    <row r="98" spans="1:108" ht="16" x14ac:dyDescent="0.2">
      <c r="A98" s="83" t="s">
        <v>117</v>
      </c>
      <c r="B98" s="84" t="s">
        <v>518</v>
      </c>
      <c r="C98" s="85">
        <v>100</v>
      </c>
      <c r="D98" s="85">
        <v>15</v>
      </c>
      <c r="E98" s="85">
        <v>0.93</v>
      </c>
      <c r="F98" s="92"/>
      <c r="G98" s="92"/>
      <c r="H98" s="92"/>
      <c r="I98" s="92"/>
      <c r="J98" s="92"/>
      <c r="K98" s="92"/>
      <c r="L98" s="92"/>
      <c r="M98" s="92"/>
      <c r="N98" s="92"/>
      <c r="O98" s="92"/>
      <c r="P98" s="92"/>
      <c r="Q98" s="92"/>
      <c r="R98" s="92"/>
      <c r="S98" s="92"/>
      <c r="T98" s="92"/>
      <c r="U98" s="92"/>
      <c r="V98" s="92"/>
      <c r="W98" s="92"/>
      <c r="X98" s="92"/>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v>0.7</v>
      </c>
      <c r="BY98" s="68">
        <v>0.43</v>
      </c>
      <c r="BZ98" s="68">
        <v>0.69</v>
      </c>
      <c r="CA98" s="68">
        <v>0.35</v>
      </c>
      <c r="CB98" s="68">
        <v>0.91</v>
      </c>
      <c r="CC98" s="68">
        <v>0.88</v>
      </c>
      <c r="CD98" s="68">
        <v>0.8</v>
      </c>
      <c r="CE98" s="68">
        <v>0.62</v>
      </c>
      <c r="CF98" s="68">
        <v>0.42</v>
      </c>
      <c r="CG98" s="68">
        <v>0.37</v>
      </c>
      <c r="CH98" s="68">
        <v>0.62</v>
      </c>
      <c r="CI98" s="68">
        <v>0.56000000000000005</v>
      </c>
      <c r="CJ98" s="68">
        <v>0.79</v>
      </c>
      <c r="CK98" s="68">
        <v>0.64</v>
      </c>
      <c r="CL98" s="68">
        <v>0.27</v>
      </c>
      <c r="CM98" s="68">
        <v>0.28999999999999998</v>
      </c>
      <c r="CN98" s="68">
        <v>0.3</v>
      </c>
      <c r="CO98" s="68">
        <v>0.5</v>
      </c>
      <c r="CP98" s="68">
        <v>0.56999999999999995</v>
      </c>
      <c r="CQ98" s="68">
        <v>0.62</v>
      </c>
      <c r="CR98" s="68">
        <v>0.41</v>
      </c>
      <c r="CS98" s="68">
        <v>0.72</v>
      </c>
      <c r="CT98" s="68">
        <v>0.64</v>
      </c>
      <c r="CU98" s="68">
        <v>0.56999999999999995</v>
      </c>
      <c r="CV98" s="68">
        <v>0.73</v>
      </c>
      <c r="CW98" s="68">
        <v>1</v>
      </c>
      <c r="CX98" s="68"/>
      <c r="CY98" s="68"/>
      <c r="CZ98" s="68"/>
      <c r="DA98" s="68"/>
    </row>
    <row r="99" spans="1:108" ht="16" x14ac:dyDescent="0.2">
      <c r="A99" s="83" t="s">
        <v>118</v>
      </c>
      <c r="B99" s="84" t="s">
        <v>519</v>
      </c>
      <c r="C99" s="85">
        <v>100</v>
      </c>
      <c r="D99" s="85">
        <v>15</v>
      </c>
      <c r="E99" s="85">
        <v>0.94</v>
      </c>
      <c r="F99" s="92"/>
      <c r="G99" s="92"/>
      <c r="H99" s="92"/>
      <c r="I99" s="92"/>
      <c r="J99" s="92"/>
      <c r="K99" s="92"/>
      <c r="L99" s="92"/>
      <c r="M99" s="92"/>
      <c r="N99" s="92"/>
      <c r="O99" s="92"/>
      <c r="P99" s="92"/>
      <c r="Q99" s="92"/>
      <c r="R99" s="92"/>
      <c r="S99" s="92"/>
      <c r="T99" s="92"/>
      <c r="U99" s="92"/>
      <c r="V99" s="92"/>
      <c r="W99" s="92"/>
      <c r="X99" s="92"/>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v>0.8</v>
      </c>
      <c r="BY99" s="68">
        <v>0.91</v>
      </c>
      <c r="BZ99" s="68">
        <v>0.67</v>
      </c>
      <c r="CA99" s="68">
        <v>0.56999999999999995</v>
      </c>
      <c r="CB99" s="68">
        <v>0.55000000000000004</v>
      </c>
      <c r="CC99" s="68">
        <v>0.48</v>
      </c>
      <c r="CD99" s="68">
        <v>0.47</v>
      </c>
      <c r="CE99" s="68">
        <v>0.9</v>
      </c>
      <c r="CF99" s="68">
        <v>0.7</v>
      </c>
      <c r="CG99" s="68">
        <v>0.61</v>
      </c>
      <c r="CH99" s="68">
        <v>0.33</v>
      </c>
      <c r="CI99" s="68">
        <v>0.7</v>
      </c>
      <c r="CJ99" s="68">
        <v>0.69</v>
      </c>
      <c r="CK99" s="68">
        <v>0.41</v>
      </c>
      <c r="CL99" s="68">
        <v>0.72</v>
      </c>
      <c r="CM99" s="68">
        <v>0.52</v>
      </c>
      <c r="CN99" s="68">
        <v>0.36</v>
      </c>
      <c r="CO99" s="68">
        <v>0.34</v>
      </c>
      <c r="CP99" s="68">
        <v>0.21</v>
      </c>
      <c r="CQ99" s="68">
        <v>0.94</v>
      </c>
      <c r="CR99" s="68">
        <v>0.68</v>
      </c>
      <c r="CS99" s="68">
        <v>0.75</v>
      </c>
      <c r="CT99" s="68">
        <v>0.89</v>
      </c>
      <c r="CU99" s="68">
        <v>0.69</v>
      </c>
      <c r="CV99" s="68">
        <v>0.78</v>
      </c>
      <c r="CW99" s="68">
        <v>0.56999999999999995</v>
      </c>
      <c r="CX99" s="68">
        <v>1</v>
      </c>
      <c r="CY99" s="68"/>
      <c r="CZ99" s="68"/>
      <c r="DA99" s="68"/>
    </row>
    <row r="100" spans="1:108" ht="16" x14ac:dyDescent="0.2">
      <c r="A100" s="83" t="s">
        <v>119</v>
      </c>
      <c r="B100" s="84" t="s">
        <v>520</v>
      </c>
      <c r="C100" s="85">
        <v>100</v>
      </c>
      <c r="D100" s="85">
        <v>15</v>
      </c>
      <c r="E100" s="85">
        <v>0.86</v>
      </c>
      <c r="F100" s="92"/>
      <c r="G100" s="92"/>
      <c r="H100" s="92"/>
      <c r="I100" s="92"/>
      <c r="J100" s="92"/>
      <c r="K100" s="92"/>
      <c r="L100" s="92"/>
      <c r="M100" s="92"/>
      <c r="N100" s="92"/>
      <c r="O100" s="92"/>
      <c r="P100" s="92"/>
      <c r="Q100" s="92"/>
      <c r="R100" s="92"/>
      <c r="S100" s="92"/>
      <c r="T100" s="92"/>
      <c r="U100" s="92"/>
      <c r="V100" s="92"/>
      <c r="W100" s="92"/>
      <c r="X100" s="92"/>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v>0.56999999999999995</v>
      </c>
      <c r="BY100" s="68">
        <v>0.69</v>
      </c>
      <c r="BZ100" s="68">
        <v>0.44</v>
      </c>
      <c r="CA100" s="68">
        <v>0.53</v>
      </c>
      <c r="CB100" s="68">
        <v>0.45</v>
      </c>
      <c r="CC100" s="68">
        <v>0.28999999999999998</v>
      </c>
      <c r="CD100" s="68">
        <v>0.34</v>
      </c>
      <c r="CE100" s="68">
        <v>0.62</v>
      </c>
      <c r="CF100" s="68">
        <v>0.51</v>
      </c>
      <c r="CG100" s="68">
        <v>0.46</v>
      </c>
      <c r="CH100" s="68">
        <v>0.19</v>
      </c>
      <c r="CI100" s="68">
        <v>0.62</v>
      </c>
      <c r="CJ100" s="68">
        <v>0.51</v>
      </c>
      <c r="CK100" s="68">
        <v>0.31</v>
      </c>
      <c r="CL100" s="68">
        <v>0.8</v>
      </c>
      <c r="CM100" s="68">
        <v>0.78</v>
      </c>
      <c r="CN100" s="68">
        <v>0.62</v>
      </c>
      <c r="CO100" s="68">
        <v>0.38</v>
      </c>
      <c r="CP100" s="68">
        <v>0.1</v>
      </c>
      <c r="CQ100" s="68">
        <v>0.68</v>
      </c>
      <c r="CR100" s="68">
        <v>0.5</v>
      </c>
      <c r="CS100" s="68">
        <v>0.61</v>
      </c>
      <c r="CT100" s="68">
        <v>0.67</v>
      </c>
      <c r="CU100" s="68">
        <v>0.54</v>
      </c>
      <c r="CV100" s="68">
        <v>0.54</v>
      </c>
      <c r="CW100" s="68">
        <v>0.41</v>
      </c>
      <c r="CX100" s="68">
        <v>0.72</v>
      </c>
      <c r="CY100" s="68">
        <v>1</v>
      </c>
      <c r="CZ100" s="68"/>
      <c r="DA100" s="68"/>
    </row>
    <row r="101" spans="1:108" ht="16" x14ac:dyDescent="0.2">
      <c r="A101" s="83" t="s">
        <v>120</v>
      </c>
      <c r="B101" s="84" t="s">
        <v>521</v>
      </c>
      <c r="C101" s="85">
        <v>100</v>
      </c>
      <c r="D101" s="85">
        <v>15</v>
      </c>
      <c r="E101" s="85">
        <v>0.72</v>
      </c>
      <c r="F101" s="92"/>
      <c r="G101" s="92"/>
      <c r="H101" s="92"/>
      <c r="I101" s="92"/>
      <c r="J101" s="92"/>
      <c r="K101" s="92"/>
      <c r="L101" s="92"/>
      <c r="M101" s="92"/>
      <c r="N101" s="92"/>
      <c r="O101" s="92"/>
      <c r="P101" s="92"/>
      <c r="Q101" s="92"/>
      <c r="R101" s="92"/>
      <c r="S101" s="92"/>
      <c r="T101" s="92"/>
      <c r="U101" s="92"/>
      <c r="V101" s="92"/>
      <c r="W101" s="92"/>
      <c r="X101" s="92"/>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v>0.48</v>
      </c>
      <c r="BY101" s="68">
        <v>0.35</v>
      </c>
      <c r="BZ101" s="68">
        <v>0.35</v>
      </c>
      <c r="CA101" s="68">
        <v>0.21</v>
      </c>
      <c r="CB101" s="68">
        <v>0.52</v>
      </c>
      <c r="CC101" s="68">
        <v>0.34</v>
      </c>
      <c r="CD101" s="68">
        <v>0.4</v>
      </c>
      <c r="CE101" s="68">
        <v>0.44</v>
      </c>
      <c r="CF101" s="68">
        <v>0.3</v>
      </c>
      <c r="CG101" s="68">
        <v>0.28000000000000003</v>
      </c>
      <c r="CH101" s="68">
        <v>0.28999999999999998</v>
      </c>
      <c r="CI101" s="68">
        <v>0.37</v>
      </c>
      <c r="CJ101" s="68">
        <v>0.51</v>
      </c>
      <c r="CK101" s="68">
        <v>0.46</v>
      </c>
      <c r="CL101" s="68">
        <v>0.27</v>
      </c>
      <c r="CM101" s="68">
        <v>0.26</v>
      </c>
      <c r="CN101" s="68">
        <v>0.83</v>
      </c>
      <c r="CO101" s="68">
        <v>0.82</v>
      </c>
      <c r="CP101" s="68">
        <v>0.41</v>
      </c>
      <c r="CQ101" s="68">
        <v>0.45</v>
      </c>
      <c r="CR101" s="68">
        <v>0.3</v>
      </c>
      <c r="CS101" s="68">
        <v>0.46</v>
      </c>
      <c r="CT101" s="68">
        <v>0.43</v>
      </c>
      <c r="CU101" s="68">
        <v>0.31</v>
      </c>
      <c r="CV101" s="68">
        <v>0.43</v>
      </c>
      <c r="CW101" s="68">
        <v>0.47</v>
      </c>
      <c r="CX101" s="68">
        <v>0.43</v>
      </c>
      <c r="CY101" s="68">
        <v>0.6</v>
      </c>
      <c r="CZ101" s="68">
        <v>1</v>
      </c>
      <c r="DA101" s="68"/>
    </row>
    <row r="102" spans="1:108" ht="16" x14ac:dyDescent="0.2">
      <c r="A102" s="83" t="s">
        <v>121</v>
      </c>
      <c r="B102" s="84" t="s">
        <v>522</v>
      </c>
      <c r="C102" s="85">
        <v>100</v>
      </c>
      <c r="D102" s="85">
        <v>15</v>
      </c>
      <c r="E102" s="85">
        <v>0.92</v>
      </c>
      <c r="F102" s="92"/>
      <c r="G102" s="92"/>
      <c r="H102" s="92"/>
      <c r="I102" s="92"/>
      <c r="J102" s="92"/>
      <c r="K102" s="92"/>
      <c r="L102" s="92"/>
      <c r="M102" s="92"/>
      <c r="N102" s="92"/>
      <c r="O102" s="92"/>
      <c r="P102" s="92"/>
      <c r="Q102" s="92"/>
      <c r="R102" s="92"/>
      <c r="S102" s="92"/>
      <c r="T102" s="92"/>
      <c r="U102" s="92"/>
      <c r="V102" s="92"/>
      <c r="W102" s="92"/>
      <c r="X102" s="92"/>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v>0.62</v>
      </c>
      <c r="BY102" s="68">
        <v>0.93</v>
      </c>
      <c r="BZ102" s="68">
        <v>0.5</v>
      </c>
      <c r="CA102" s="68">
        <v>0.63</v>
      </c>
      <c r="CB102" s="68">
        <v>0.37</v>
      </c>
      <c r="CC102" s="68">
        <v>0.31</v>
      </c>
      <c r="CD102" s="68">
        <v>0.32</v>
      </c>
      <c r="CE102" s="68">
        <v>0.67</v>
      </c>
      <c r="CF102" s="68">
        <v>0.63</v>
      </c>
      <c r="CG102" s="68">
        <v>0.52</v>
      </c>
      <c r="CH102" s="68">
        <v>0.21</v>
      </c>
      <c r="CI102" s="68">
        <v>0.62</v>
      </c>
      <c r="CJ102" s="68">
        <v>0.47</v>
      </c>
      <c r="CK102" s="68">
        <v>0.32</v>
      </c>
      <c r="CL102" s="68">
        <v>0.93</v>
      </c>
      <c r="CM102" s="68">
        <v>0.56999999999999995</v>
      </c>
      <c r="CN102" s="68">
        <v>0.28999999999999998</v>
      </c>
      <c r="CO102" s="68">
        <v>0.23</v>
      </c>
      <c r="CP102" s="68">
        <v>0.02</v>
      </c>
      <c r="CQ102" s="68">
        <v>0.85</v>
      </c>
      <c r="CR102" s="68">
        <v>0.6</v>
      </c>
      <c r="CS102" s="68">
        <v>0.59</v>
      </c>
      <c r="CT102" s="68">
        <v>0.77</v>
      </c>
      <c r="CU102" s="68">
        <v>0.64</v>
      </c>
      <c r="CV102" s="68">
        <v>0.6</v>
      </c>
      <c r="CW102" s="68">
        <v>0.38</v>
      </c>
      <c r="CX102" s="68">
        <v>0.88</v>
      </c>
      <c r="CY102" s="68">
        <v>0.8</v>
      </c>
      <c r="CZ102" s="68">
        <v>0.33</v>
      </c>
      <c r="DA102" s="68">
        <v>1</v>
      </c>
    </row>
    <row r="103" spans="1:108" ht="16" x14ac:dyDescent="0.2">
      <c r="A103" s="83" t="s">
        <v>525</v>
      </c>
      <c r="B103" s="84" t="s">
        <v>523</v>
      </c>
      <c r="C103" s="85">
        <v>100</v>
      </c>
      <c r="D103" s="85">
        <v>15</v>
      </c>
      <c r="E103" s="85">
        <v>0.89</v>
      </c>
      <c r="F103" s="92"/>
      <c r="G103" s="92"/>
      <c r="H103" s="92"/>
      <c r="I103" s="92"/>
      <c r="J103" s="92"/>
      <c r="K103" s="92"/>
      <c r="L103" s="92"/>
      <c r="M103" s="92"/>
      <c r="N103" s="92"/>
      <c r="O103" s="92"/>
      <c r="P103" s="92"/>
      <c r="Q103" s="92"/>
      <c r="R103" s="92"/>
      <c r="S103" s="92"/>
      <c r="T103" s="92"/>
      <c r="U103" s="92"/>
      <c r="V103" s="92"/>
      <c r="W103" s="92"/>
      <c r="X103" s="92"/>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v>0.62</v>
      </c>
      <c r="BY103" s="68">
        <v>0.64</v>
      </c>
      <c r="BZ103" s="68">
        <v>0.56000000000000005</v>
      </c>
      <c r="CA103" s="68">
        <v>0.61</v>
      </c>
      <c r="CB103" s="68">
        <v>0.45</v>
      </c>
      <c r="CC103" s="68">
        <v>0.4</v>
      </c>
      <c r="CD103" s="68">
        <v>0.36</v>
      </c>
      <c r="CE103" s="68">
        <v>0.6</v>
      </c>
      <c r="CF103" s="68">
        <v>0.49</v>
      </c>
      <c r="CG103" s="68">
        <v>0.52</v>
      </c>
      <c r="CH103" s="68">
        <v>0.24</v>
      </c>
      <c r="CI103" s="68">
        <v>0.86</v>
      </c>
      <c r="CJ103" s="68">
        <v>0.57999999999999996</v>
      </c>
      <c r="CK103" s="68">
        <v>0.27</v>
      </c>
      <c r="CL103" s="68">
        <v>0.6</v>
      </c>
      <c r="CM103" s="68">
        <v>0.89</v>
      </c>
      <c r="CN103" s="68">
        <v>0.24</v>
      </c>
      <c r="CO103" s="68">
        <v>0.31</v>
      </c>
      <c r="CP103" s="68">
        <v>0.1</v>
      </c>
      <c r="CQ103" s="68">
        <v>0.68</v>
      </c>
      <c r="CR103" s="68">
        <v>0.53</v>
      </c>
      <c r="CS103" s="68">
        <v>0.79</v>
      </c>
      <c r="CT103" s="68">
        <v>0.74</v>
      </c>
      <c r="CU103" s="68">
        <v>0.65</v>
      </c>
      <c r="CV103" s="68">
        <v>0.62</v>
      </c>
      <c r="CW103" s="68">
        <v>0.46</v>
      </c>
      <c r="CX103" s="68">
        <v>0.68</v>
      </c>
      <c r="CY103" s="68">
        <v>0.79</v>
      </c>
      <c r="CZ103" s="68">
        <v>0.35</v>
      </c>
      <c r="DA103" s="68">
        <v>0.67</v>
      </c>
      <c r="DB103" s="68">
        <v>1</v>
      </c>
      <c r="DC103" s="68"/>
      <c r="DD103" s="68"/>
    </row>
    <row r="104" spans="1:108" ht="16" x14ac:dyDescent="0.2">
      <c r="A104" s="83" t="s">
        <v>526</v>
      </c>
      <c r="B104" s="84" t="s">
        <v>524</v>
      </c>
      <c r="C104" s="85">
        <v>100</v>
      </c>
      <c r="D104" s="85">
        <v>15</v>
      </c>
      <c r="E104" s="85">
        <v>0.91</v>
      </c>
      <c r="F104" s="92"/>
      <c r="G104" s="92"/>
      <c r="H104" s="92"/>
      <c r="I104" s="92"/>
      <c r="J104" s="92"/>
      <c r="K104" s="92"/>
      <c r="L104" s="92"/>
      <c r="M104" s="92"/>
      <c r="N104" s="92"/>
      <c r="O104" s="92"/>
      <c r="P104" s="92"/>
      <c r="Q104" s="92"/>
      <c r="R104" s="92"/>
      <c r="S104" s="92"/>
      <c r="T104" s="92"/>
      <c r="U104" s="92"/>
      <c r="V104" s="92"/>
      <c r="W104" s="92"/>
      <c r="X104" s="92"/>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v>0.72</v>
      </c>
      <c r="BY104" s="68">
        <v>0.41</v>
      </c>
      <c r="BZ104" s="68">
        <v>0.74</v>
      </c>
      <c r="CA104" s="68">
        <v>0.39</v>
      </c>
      <c r="CB104" s="68">
        <v>0.94</v>
      </c>
      <c r="CC104" s="68">
        <v>0.79</v>
      </c>
      <c r="CD104" s="68">
        <v>0.59</v>
      </c>
      <c r="CE104" s="68">
        <v>0.65</v>
      </c>
      <c r="CF104" s="68">
        <v>0.42</v>
      </c>
      <c r="CG104" s="68">
        <v>0.4</v>
      </c>
      <c r="CH104" s="68">
        <v>0.5</v>
      </c>
      <c r="CI104" s="68">
        <v>0.55000000000000004</v>
      </c>
      <c r="CJ104" s="68">
        <v>0.84</v>
      </c>
      <c r="CK104" s="68">
        <v>0.56999999999999995</v>
      </c>
      <c r="CL104" s="68">
        <v>0.25</v>
      </c>
      <c r="CM104" s="68">
        <v>0.28000000000000003</v>
      </c>
      <c r="CN104" s="68">
        <v>0.33</v>
      </c>
      <c r="CO104" s="68">
        <v>0.57999999999999996</v>
      </c>
      <c r="CP104" s="68">
        <v>0.79</v>
      </c>
      <c r="CQ104" s="68">
        <v>0.61</v>
      </c>
      <c r="CR104" s="68">
        <v>0.43</v>
      </c>
      <c r="CS104" s="68">
        <v>0.75</v>
      </c>
      <c r="CT104" s="68">
        <v>0.66</v>
      </c>
      <c r="CU104" s="68">
        <v>0.63</v>
      </c>
      <c r="CV104" s="68">
        <v>0.76</v>
      </c>
      <c r="CW104" s="68">
        <v>0.89</v>
      </c>
      <c r="CX104" s="68">
        <v>0.57999999999999996</v>
      </c>
      <c r="CY104" s="68">
        <v>0.42</v>
      </c>
      <c r="CZ104" s="68">
        <v>0.54</v>
      </c>
      <c r="DA104" s="68">
        <v>0.36</v>
      </c>
      <c r="DB104" s="68">
        <v>0.45</v>
      </c>
      <c r="DC104" s="68">
        <v>1</v>
      </c>
      <c r="DD104" s="68"/>
    </row>
    <row r="105" spans="1:108" s="13" customFormat="1" ht="16" x14ac:dyDescent="0.2">
      <c r="A105" s="83" t="s">
        <v>527</v>
      </c>
      <c r="B105" s="130" t="s">
        <v>509</v>
      </c>
      <c r="C105" s="85">
        <v>100</v>
      </c>
      <c r="D105" s="85">
        <v>15</v>
      </c>
      <c r="E105" s="85">
        <v>0.91</v>
      </c>
      <c r="F105" s="92"/>
      <c r="G105" s="92"/>
      <c r="H105" s="92"/>
      <c r="I105" s="92"/>
      <c r="J105" s="92"/>
      <c r="K105" s="92"/>
      <c r="L105" s="92"/>
      <c r="M105" s="92"/>
      <c r="N105" s="92"/>
      <c r="O105" s="92"/>
      <c r="P105" s="92"/>
      <c r="Q105" s="92"/>
      <c r="R105" s="92"/>
      <c r="S105" s="92"/>
      <c r="T105" s="92"/>
      <c r="U105" s="92"/>
      <c r="V105" s="92"/>
      <c r="W105" s="92"/>
      <c r="X105" s="92"/>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v>0.61</v>
      </c>
      <c r="BY105" s="68">
        <v>0.41</v>
      </c>
      <c r="BZ105" s="68">
        <v>0.68</v>
      </c>
      <c r="CA105" s="68">
        <v>0.3</v>
      </c>
      <c r="CB105" s="68">
        <v>0.78</v>
      </c>
      <c r="CC105" s="68">
        <v>0.85</v>
      </c>
      <c r="CD105" s="68">
        <v>0.66</v>
      </c>
      <c r="CE105" s="68">
        <v>0.49</v>
      </c>
      <c r="CF105" s="68">
        <v>0.5</v>
      </c>
      <c r="CG105" s="68">
        <v>0.41</v>
      </c>
      <c r="CH105" s="68">
        <v>0.8</v>
      </c>
      <c r="CI105" s="68">
        <v>0.5</v>
      </c>
      <c r="CJ105" s="68">
        <v>0.73</v>
      </c>
      <c r="CK105" s="68">
        <v>0.8</v>
      </c>
      <c r="CL105" s="68">
        <v>0.21</v>
      </c>
      <c r="CM105" s="68">
        <v>0.18</v>
      </c>
      <c r="CN105" s="68">
        <v>0.26</v>
      </c>
      <c r="CO105" s="68">
        <v>0.44</v>
      </c>
      <c r="CP105" s="68">
        <v>0.47</v>
      </c>
      <c r="CQ105" s="68">
        <v>0.55000000000000004</v>
      </c>
      <c r="CR105" s="68">
        <v>0.47</v>
      </c>
      <c r="CS105" s="68">
        <v>0.65</v>
      </c>
      <c r="CT105" s="68">
        <v>0.61</v>
      </c>
      <c r="CU105" s="68">
        <v>0.53</v>
      </c>
      <c r="CV105" s="68">
        <v>0.67</v>
      </c>
      <c r="CW105" s="68">
        <v>0.88</v>
      </c>
      <c r="CX105" s="68">
        <v>0.49</v>
      </c>
      <c r="CY105" s="68">
        <v>0.3</v>
      </c>
      <c r="CZ105" s="68">
        <v>0.42</v>
      </c>
      <c r="DA105" s="14">
        <v>0.33</v>
      </c>
      <c r="DB105" s="13">
        <v>0.36</v>
      </c>
      <c r="DC105" s="13">
        <v>0.77</v>
      </c>
      <c r="DD105" s="13">
        <v>1</v>
      </c>
    </row>
    <row r="106" spans="1:108" s="13" customFormat="1" x14ac:dyDescent="0.15">
      <c r="A106" s="12"/>
      <c r="C106" s="14"/>
      <c r="D106" s="14"/>
      <c r="E106" s="14"/>
      <c r="F106" s="14">
        <v>1</v>
      </c>
      <c r="G106" s="14">
        <v>2</v>
      </c>
      <c r="H106" s="14">
        <v>3</v>
      </c>
      <c r="I106" s="14">
        <v>4</v>
      </c>
      <c r="J106" s="14">
        <v>5</v>
      </c>
      <c r="K106" s="14">
        <v>6</v>
      </c>
      <c r="L106" s="14">
        <v>7</v>
      </c>
      <c r="M106" s="14">
        <v>8</v>
      </c>
      <c r="N106" s="14">
        <v>9</v>
      </c>
      <c r="O106" s="14">
        <v>10</v>
      </c>
      <c r="P106" s="14">
        <v>11</v>
      </c>
      <c r="Q106" s="14">
        <v>12</v>
      </c>
      <c r="R106" s="14">
        <v>13</v>
      </c>
      <c r="S106" s="14">
        <v>14</v>
      </c>
      <c r="T106" s="14">
        <v>15</v>
      </c>
      <c r="U106" s="14">
        <v>16</v>
      </c>
      <c r="V106" s="14">
        <v>17</v>
      </c>
      <c r="W106" s="14">
        <v>18</v>
      </c>
      <c r="X106" s="14">
        <v>19</v>
      </c>
      <c r="Y106" s="14">
        <v>20</v>
      </c>
      <c r="Z106" s="14">
        <v>21</v>
      </c>
      <c r="AA106" s="14">
        <v>22</v>
      </c>
      <c r="AB106" s="14">
        <v>23</v>
      </c>
      <c r="AC106" s="14">
        <v>24</v>
      </c>
      <c r="AD106" s="14">
        <v>25</v>
      </c>
      <c r="AE106" s="14">
        <v>26</v>
      </c>
      <c r="AF106" s="14">
        <v>27</v>
      </c>
      <c r="AG106" s="14">
        <v>28</v>
      </c>
      <c r="AH106" s="14">
        <v>29</v>
      </c>
      <c r="AI106" s="14">
        <v>30</v>
      </c>
      <c r="AJ106" s="14">
        <v>31</v>
      </c>
      <c r="AK106" s="14">
        <v>32</v>
      </c>
      <c r="AL106" s="14">
        <v>33</v>
      </c>
      <c r="AM106" s="14">
        <v>34</v>
      </c>
      <c r="AN106" s="14">
        <v>35</v>
      </c>
      <c r="AO106" s="14">
        <v>36</v>
      </c>
      <c r="AP106" s="14">
        <v>37</v>
      </c>
      <c r="AQ106" s="14">
        <v>38</v>
      </c>
      <c r="AR106" s="14">
        <v>39</v>
      </c>
      <c r="AS106" s="14">
        <v>40</v>
      </c>
      <c r="AT106" s="14">
        <v>41</v>
      </c>
      <c r="AU106" s="14">
        <v>42</v>
      </c>
      <c r="AV106" s="14">
        <v>43</v>
      </c>
      <c r="AW106" s="14">
        <v>44</v>
      </c>
      <c r="AX106" s="14">
        <v>45</v>
      </c>
      <c r="AY106" s="14">
        <v>46</v>
      </c>
      <c r="AZ106" s="14">
        <v>47</v>
      </c>
      <c r="BA106" s="14">
        <v>48</v>
      </c>
      <c r="BB106" s="14">
        <v>49</v>
      </c>
      <c r="BC106" s="14">
        <v>50</v>
      </c>
      <c r="BD106" s="14">
        <v>51</v>
      </c>
      <c r="BE106" s="14">
        <v>52</v>
      </c>
      <c r="BF106" s="14">
        <v>53</v>
      </c>
      <c r="BG106" s="14">
        <v>54</v>
      </c>
      <c r="BH106" s="14">
        <v>55</v>
      </c>
      <c r="BI106" s="14">
        <v>56</v>
      </c>
      <c r="BJ106" s="14">
        <v>57</v>
      </c>
      <c r="BK106" s="14">
        <v>58</v>
      </c>
      <c r="BL106" s="14">
        <v>59</v>
      </c>
      <c r="BM106" s="14">
        <v>60</v>
      </c>
      <c r="BN106" s="14">
        <v>61</v>
      </c>
      <c r="BO106" s="14">
        <v>62</v>
      </c>
      <c r="BP106" s="14">
        <v>63</v>
      </c>
      <c r="BQ106" s="14">
        <v>64</v>
      </c>
      <c r="BR106" s="14">
        <v>65</v>
      </c>
      <c r="BS106" s="14">
        <v>66</v>
      </c>
      <c r="BT106" s="14">
        <v>67</v>
      </c>
      <c r="BU106" s="14">
        <v>68</v>
      </c>
      <c r="BV106" s="14">
        <v>69</v>
      </c>
      <c r="BW106" s="14">
        <v>70</v>
      </c>
      <c r="BX106" s="14">
        <v>71</v>
      </c>
      <c r="BY106" s="14">
        <v>72</v>
      </c>
      <c r="BZ106" s="14">
        <v>73</v>
      </c>
      <c r="CA106" s="14">
        <v>74</v>
      </c>
      <c r="CB106" s="14">
        <v>75</v>
      </c>
      <c r="CC106" s="14">
        <v>76</v>
      </c>
      <c r="CD106" s="14">
        <v>77</v>
      </c>
      <c r="CE106" s="14">
        <v>78</v>
      </c>
      <c r="CF106" s="14">
        <v>79</v>
      </c>
      <c r="CG106" s="14">
        <v>80</v>
      </c>
      <c r="CH106" s="14">
        <v>81</v>
      </c>
      <c r="CI106" s="14">
        <v>82</v>
      </c>
      <c r="CJ106" s="14">
        <v>83</v>
      </c>
      <c r="CK106" s="14">
        <v>84</v>
      </c>
      <c r="CL106" s="14">
        <v>85</v>
      </c>
      <c r="CM106" s="14">
        <v>86</v>
      </c>
      <c r="CN106" s="14">
        <v>87</v>
      </c>
      <c r="CO106" s="14">
        <v>88</v>
      </c>
      <c r="CP106" s="14">
        <v>89</v>
      </c>
      <c r="CQ106" s="14">
        <v>90</v>
      </c>
      <c r="CR106" s="14">
        <v>91</v>
      </c>
      <c r="CS106" s="14">
        <v>92</v>
      </c>
      <c r="CT106" s="14">
        <v>93</v>
      </c>
      <c r="CU106" s="14">
        <v>94</v>
      </c>
      <c r="CV106" s="14">
        <v>95</v>
      </c>
      <c r="CW106" s="14">
        <v>96</v>
      </c>
      <c r="CX106" s="14">
        <v>97</v>
      </c>
      <c r="CY106" s="14">
        <v>98</v>
      </c>
      <c r="CZ106" s="14">
        <v>99</v>
      </c>
      <c r="DA106" s="14">
        <v>100</v>
      </c>
    </row>
    <row r="107" spans="1:108" s="13" customFormat="1" x14ac:dyDescent="0.15">
      <c r="A107" s="12"/>
      <c r="C107" s="14"/>
      <c r="D107" s="14"/>
      <c r="E107" s="14">
        <v>1</v>
      </c>
      <c r="F107" s="14">
        <v>1</v>
      </c>
      <c r="G107" s="14">
        <v>0</v>
      </c>
      <c r="H107" s="14">
        <v>0</v>
      </c>
      <c r="I107" s="14">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0</v>
      </c>
      <c r="AB107" s="14">
        <v>0</v>
      </c>
      <c r="AC107" s="14">
        <v>0</v>
      </c>
      <c r="AD107" s="14">
        <v>0</v>
      </c>
      <c r="AE107" s="14">
        <v>0</v>
      </c>
      <c r="AF107" s="14">
        <v>0</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row>
    <row r="108" spans="1:108" s="13" customFormat="1" x14ac:dyDescent="0.15">
      <c r="A108" s="12"/>
      <c r="C108" s="14"/>
      <c r="D108" s="14"/>
      <c r="E108" s="14">
        <v>2</v>
      </c>
      <c r="F108" s="14">
        <v>2</v>
      </c>
      <c r="G108" s="14">
        <v>1</v>
      </c>
      <c r="H108" s="14">
        <v>0</v>
      </c>
      <c r="I108" s="14">
        <v>0</v>
      </c>
      <c r="J108" s="14">
        <v>0</v>
      </c>
      <c r="K108" s="14">
        <v>0</v>
      </c>
      <c r="L108" s="14">
        <v>0</v>
      </c>
      <c r="M108" s="14">
        <v>0</v>
      </c>
      <c r="N108" s="14">
        <v>0</v>
      </c>
      <c r="O108" s="14">
        <v>0</v>
      </c>
      <c r="P108" s="14">
        <v>0</v>
      </c>
      <c r="Q108" s="14">
        <v>0</v>
      </c>
      <c r="R108" s="14">
        <v>0</v>
      </c>
      <c r="S108" s="14">
        <v>0</v>
      </c>
      <c r="T108" s="14">
        <v>0</v>
      </c>
      <c r="U108" s="14">
        <v>0</v>
      </c>
      <c r="V108" s="14">
        <v>0</v>
      </c>
      <c r="W108" s="14">
        <v>0</v>
      </c>
      <c r="X108" s="14">
        <v>0</v>
      </c>
      <c r="Y108" s="14">
        <v>0</v>
      </c>
      <c r="Z108" s="14">
        <v>0</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row>
    <row r="109" spans="1:108" s="13" customFormat="1" x14ac:dyDescent="0.15">
      <c r="A109" s="12"/>
      <c r="C109" s="14"/>
      <c r="D109" s="14"/>
      <c r="E109" s="14">
        <v>3</v>
      </c>
      <c r="F109" s="14">
        <v>2</v>
      </c>
      <c r="G109" s="14">
        <v>2</v>
      </c>
      <c r="H109" s="14">
        <v>1</v>
      </c>
      <c r="I109" s="14">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0</v>
      </c>
      <c r="AF109" s="14">
        <v>0</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row>
    <row r="110" spans="1:108" s="13" customFormat="1" x14ac:dyDescent="0.15">
      <c r="A110" s="12"/>
      <c r="C110" s="14"/>
      <c r="D110" s="14"/>
      <c r="E110" s="14">
        <v>4</v>
      </c>
      <c r="F110" s="14">
        <v>2</v>
      </c>
      <c r="G110" s="14">
        <v>2</v>
      </c>
      <c r="H110" s="14">
        <v>2</v>
      </c>
      <c r="I110" s="14">
        <v>1</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row>
    <row r="111" spans="1:108" s="13" customFormat="1" x14ac:dyDescent="0.15">
      <c r="A111" s="12"/>
      <c r="C111" s="14"/>
      <c r="D111" s="14"/>
      <c r="E111" s="14">
        <v>5</v>
      </c>
      <c r="F111" s="14">
        <v>2</v>
      </c>
      <c r="G111" s="14">
        <v>2</v>
      </c>
      <c r="H111" s="14">
        <v>2</v>
      </c>
      <c r="I111" s="14">
        <v>2</v>
      </c>
      <c r="J111" s="14">
        <v>1</v>
      </c>
      <c r="K111" s="14">
        <v>0</v>
      </c>
      <c r="L111" s="14">
        <v>0</v>
      </c>
      <c r="M111" s="14">
        <v>0</v>
      </c>
      <c r="N111" s="14">
        <v>0</v>
      </c>
      <c r="O111" s="14">
        <v>0</v>
      </c>
      <c r="P111" s="14">
        <v>0</v>
      </c>
      <c r="Q111" s="14">
        <v>0</v>
      </c>
      <c r="R111" s="14">
        <v>0</v>
      </c>
      <c r="S111" s="14">
        <v>0</v>
      </c>
      <c r="T111" s="14">
        <v>0</v>
      </c>
      <c r="U111" s="14">
        <v>0</v>
      </c>
      <c r="V111" s="14">
        <v>0</v>
      </c>
      <c r="W111" s="14">
        <v>0</v>
      </c>
      <c r="X111" s="14">
        <v>0</v>
      </c>
      <c r="Y111" s="14">
        <v>0</v>
      </c>
      <c r="Z111" s="14">
        <v>0</v>
      </c>
      <c r="AA111" s="14">
        <v>0</v>
      </c>
      <c r="AB111" s="14">
        <v>0</v>
      </c>
      <c r="AC111" s="14">
        <v>0</v>
      </c>
      <c r="AD111" s="14">
        <v>0</v>
      </c>
      <c r="AE111" s="14">
        <v>0</v>
      </c>
      <c r="AF111" s="14">
        <v>0</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row>
    <row r="112" spans="1:108" s="13" customFormat="1" x14ac:dyDescent="0.15">
      <c r="A112" s="12"/>
      <c r="C112" s="14"/>
      <c r="D112" s="14"/>
      <c r="E112" s="14">
        <v>6</v>
      </c>
      <c r="F112" s="14">
        <v>2</v>
      </c>
      <c r="G112" s="14">
        <v>2</v>
      </c>
      <c r="H112" s="14">
        <v>2</v>
      </c>
      <c r="I112" s="14">
        <v>2</v>
      </c>
      <c r="J112" s="14">
        <v>2</v>
      </c>
      <c r="K112" s="14">
        <v>1</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row>
    <row r="113" spans="1:105" s="13" customFormat="1" x14ac:dyDescent="0.15">
      <c r="A113" s="12"/>
      <c r="C113" s="14"/>
      <c r="D113" s="14"/>
      <c r="E113" s="14">
        <v>7</v>
      </c>
      <c r="F113" s="14">
        <v>2</v>
      </c>
      <c r="G113" s="14">
        <v>2</v>
      </c>
      <c r="H113" s="14">
        <v>2</v>
      </c>
      <c r="I113" s="14">
        <v>2</v>
      </c>
      <c r="J113" s="14">
        <v>2</v>
      </c>
      <c r="K113" s="14">
        <v>2</v>
      </c>
      <c r="L113" s="14">
        <v>1</v>
      </c>
      <c r="M113" s="14">
        <v>0</v>
      </c>
      <c r="N113" s="14">
        <v>0</v>
      </c>
      <c r="O113" s="14">
        <v>0</v>
      </c>
      <c r="P113" s="14">
        <v>0</v>
      </c>
      <c r="Q113" s="14">
        <v>0</v>
      </c>
      <c r="R113" s="14">
        <v>0</v>
      </c>
      <c r="S113" s="14">
        <v>0</v>
      </c>
      <c r="T113" s="14">
        <v>0</v>
      </c>
      <c r="U113" s="14">
        <v>0</v>
      </c>
      <c r="V113" s="14">
        <v>0</v>
      </c>
      <c r="W113" s="14">
        <v>0</v>
      </c>
      <c r="X113" s="14">
        <v>0</v>
      </c>
      <c r="Y113" s="14">
        <v>0</v>
      </c>
      <c r="Z113" s="14">
        <v>0</v>
      </c>
      <c r="AA113" s="14">
        <v>0</v>
      </c>
      <c r="AB113" s="14">
        <v>0</v>
      </c>
      <c r="AC113" s="14">
        <v>0</v>
      </c>
      <c r="AD113" s="14">
        <v>0</v>
      </c>
      <c r="AE113" s="14">
        <v>0</v>
      </c>
      <c r="AF113" s="14">
        <v>0</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row>
    <row r="114" spans="1:105" s="13" customFormat="1" x14ac:dyDescent="0.15">
      <c r="A114" s="12"/>
      <c r="C114" s="14"/>
      <c r="D114" s="14"/>
      <c r="E114" s="14">
        <v>8</v>
      </c>
      <c r="F114" s="14">
        <v>2</v>
      </c>
      <c r="G114" s="14">
        <v>2</v>
      </c>
      <c r="H114" s="14">
        <v>2</v>
      </c>
      <c r="I114" s="14">
        <v>2</v>
      </c>
      <c r="J114" s="14">
        <v>2</v>
      </c>
      <c r="K114" s="14">
        <v>2</v>
      </c>
      <c r="L114" s="14">
        <v>2</v>
      </c>
      <c r="M114" s="14">
        <v>1</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row>
    <row r="115" spans="1:105" s="13" customFormat="1" x14ac:dyDescent="0.15">
      <c r="A115" s="12"/>
      <c r="C115" s="14"/>
      <c r="D115" s="14"/>
      <c r="E115" s="14">
        <v>9</v>
      </c>
      <c r="F115" s="14">
        <v>2</v>
      </c>
      <c r="G115" s="14">
        <v>2</v>
      </c>
      <c r="H115" s="14">
        <v>2</v>
      </c>
      <c r="I115" s="14">
        <v>2</v>
      </c>
      <c r="J115" s="14">
        <v>2</v>
      </c>
      <c r="K115" s="14">
        <v>2</v>
      </c>
      <c r="L115" s="14">
        <v>2</v>
      </c>
      <c r="M115" s="14">
        <v>2</v>
      </c>
      <c r="N115" s="14">
        <v>1</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row>
    <row r="116" spans="1:105" s="13" customFormat="1" x14ac:dyDescent="0.15">
      <c r="A116" s="12"/>
      <c r="C116" s="14"/>
      <c r="D116" s="14"/>
      <c r="E116" s="14">
        <v>10</v>
      </c>
      <c r="F116" s="14">
        <v>2</v>
      </c>
      <c r="G116" s="14">
        <v>2</v>
      </c>
      <c r="H116" s="14">
        <v>2</v>
      </c>
      <c r="I116" s="14">
        <v>2</v>
      </c>
      <c r="J116" s="14">
        <v>2</v>
      </c>
      <c r="K116" s="14">
        <v>2</v>
      </c>
      <c r="L116" s="14">
        <v>2</v>
      </c>
      <c r="M116" s="14">
        <v>2</v>
      </c>
      <c r="N116" s="14">
        <v>2</v>
      </c>
      <c r="O116" s="14">
        <v>1</v>
      </c>
      <c r="P116" s="14">
        <v>0</v>
      </c>
      <c r="Q116" s="14">
        <v>0</v>
      </c>
      <c r="R116" s="14">
        <v>0</v>
      </c>
      <c r="S116" s="14">
        <v>0</v>
      </c>
      <c r="T116" s="14">
        <v>0</v>
      </c>
      <c r="U116" s="14">
        <v>0</v>
      </c>
      <c r="V116" s="14">
        <v>0</v>
      </c>
      <c r="W116" s="14">
        <v>0</v>
      </c>
      <c r="X116" s="14">
        <v>0</v>
      </c>
      <c r="Y116" s="14">
        <v>0</v>
      </c>
      <c r="Z116" s="14">
        <v>0</v>
      </c>
      <c r="AA116" s="14">
        <v>0</v>
      </c>
      <c r="AB116" s="14">
        <v>0</v>
      </c>
      <c r="AC116" s="14">
        <v>0</v>
      </c>
      <c r="AD116" s="14">
        <v>0</v>
      </c>
      <c r="AE116" s="14">
        <v>0</v>
      </c>
      <c r="AF116" s="14">
        <v>0</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row>
    <row r="117" spans="1:105" s="13" customFormat="1" x14ac:dyDescent="0.15">
      <c r="A117" s="12"/>
      <c r="C117" s="14"/>
      <c r="D117" s="14"/>
      <c r="E117" s="14">
        <v>11</v>
      </c>
      <c r="F117" s="14">
        <v>2</v>
      </c>
      <c r="G117" s="14">
        <v>2</v>
      </c>
      <c r="H117" s="14">
        <v>2</v>
      </c>
      <c r="I117" s="14">
        <v>2</v>
      </c>
      <c r="J117" s="14">
        <v>2</v>
      </c>
      <c r="K117" s="14">
        <v>2</v>
      </c>
      <c r="L117" s="14">
        <v>2</v>
      </c>
      <c r="M117" s="14">
        <v>2</v>
      </c>
      <c r="N117" s="14">
        <v>2</v>
      </c>
      <c r="O117" s="14">
        <v>2</v>
      </c>
      <c r="P117" s="14">
        <v>1</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row>
    <row r="118" spans="1:105" s="13" customFormat="1" x14ac:dyDescent="0.15">
      <c r="A118" s="12"/>
      <c r="C118" s="14"/>
      <c r="D118" s="14"/>
      <c r="E118" s="14">
        <v>12</v>
      </c>
      <c r="F118" s="14">
        <v>2</v>
      </c>
      <c r="G118" s="14">
        <v>2</v>
      </c>
      <c r="H118" s="14">
        <v>2</v>
      </c>
      <c r="I118" s="14">
        <v>2</v>
      </c>
      <c r="J118" s="14">
        <v>2</v>
      </c>
      <c r="K118" s="14">
        <v>2</v>
      </c>
      <c r="L118" s="14">
        <v>2</v>
      </c>
      <c r="M118" s="14">
        <v>2</v>
      </c>
      <c r="N118" s="14">
        <v>2</v>
      </c>
      <c r="O118" s="14">
        <v>2</v>
      </c>
      <c r="P118" s="14">
        <v>2</v>
      </c>
      <c r="Q118" s="14">
        <v>1</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row>
    <row r="119" spans="1:105" s="13" customFormat="1" x14ac:dyDescent="0.15">
      <c r="A119" s="12"/>
      <c r="C119" s="14"/>
      <c r="D119" s="14"/>
      <c r="E119" s="14">
        <v>13</v>
      </c>
      <c r="F119" s="14">
        <v>2</v>
      </c>
      <c r="G119" s="14">
        <v>2</v>
      </c>
      <c r="H119" s="14">
        <v>2</v>
      </c>
      <c r="I119" s="14">
        <v>2</v>
      </c>
      <c r="J119" s="14">
        <v>2</v>
      </c>
      <c r="K119" s="14">
        <v>2</v>
      </c>
      <c r="L119" s="14">
        <v>2</v>
      </c>
      <c r="M119" s="14">
        <v>2</v>
      </c>
      <c r="N119" s="14">
        <v>2</v>
      </c>
      <c r="O119" s="14">
        <v>2</v>
      </c>
      <c r="P119" s="14">
        <v>2</v>
      </c>
      <c r="Q119" s="14">
        <v>2</v>
      </c>
      <c r="R119" s="14">
        <v>1</v>
      </c>
      <c r="S119" s="14">
        <v>0</v>
      </c>
      <c r="T119" s="14">
        <v>0</v>
      </c>
      <c r="U119" s="14">
        <v>0</v>
      </c>
      <c r="V119" s="14">
        <v>0</v>
      </c>
      <c r="W119" s="14">
        <v>0</v>
      </c>
      <c r="X119" s="14">
        <v>0</v>
      </c>
      <c r="Y119" s="14">
        <v>0</v>
      </c>
      <c r="Z119" s="14">
        <v>0</v>
      </c>
      <c r="AA119" s="14">
        <v>0</v>
      </c>
      <c r="AB119" s="14">
        <v>0</v>
      </c>
      <c r="AC119" s="14">
        <v>0</v>
      </c>
      <c r="AD119" s="14">
        <v>0</v>
      </c>
      <c r="AE119" s="14">
        <v>0</v>
      </c>
      <c r="AF119" s="14">
        <v>0</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row>
    <row r="120" spans="1:105" s="13" customFormat="1" x14ac:dyDescent="0.15">
      <c r="A120" s="12"/>
      <c r="C120" s="14"/>
      <c r="D120" s="14"/>
      <c r="E120" s="14">
        <v>14</v>
      </c>
      <c r="F120" s="14">
        <v>2</v>
      </c>
      <c r="G120" s="14">
        <v>2</v>
      </c>
      <c r="H120" s="14">
        <v>2</v>
      </c>
      <c r="I120" s="14">
        <v>2</v>
      </c>
      <c r="J120" s="14">
        <v>2</v>
      </c>
      <c r="K120" s="14">
        <v>2</v>
      </c>
      <c r="L120" s="14">
        <v>2</v>
      </c>
      <c r="M120" s="14">
        <v>2</v>
      </c>
      <c r="N120" s="14">
        <v>2</v>
      </c>
      <c r="O120" s="14">
        <v>2</v>
      </c>
      <c r="P120" s="14">
        <v>2</v>
      </c>
      <c r="Q120" s="14">
        <v>2</v>
      </c>
      <c r="R120" s="14">
        <v>2</v>
      </c>
      <c r="S120" s="14">
        <v>1</v>
      </c>
      <c r="T120" s="14">
        <v>0</v>
      </c>
      <c r="U120" s="14">
        <v>0</v>
      </c>
      <c r="V120" s="14">
        <v>0</v>
      </c>
      <c r="W120" s="14">
        <v>0</v>
      </c>
      <c r="X120" s="14">
        <v>0</v>
      </c>
      <c r="Y120" s="14">
        <v>0</v>
      </c>
      <c r="Z120" s="14">
        <v>0</v>
      </c>
      <c r="AA120" s="14">
        <v>0</v>
      </c>
      <c r="AB120" s="14">
        <v>0</v>
      </c>
      <c r="AC120" s="14">
        <v>0</v>
      </c>
      <c r="AD120" s="14">
        <v>0</v>
      </c>
      <c r="AE120" s="14">
        <v>0</v>
      </c>
      <c r="AF120" s="14">
        <v>0</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row>
    <row r="121" spans="1:105" s="13" customFormat="1" x14ac:dyDescent="0.15">
      <c r="A121" s="12"/>
      <c r="C121" s="14"/>
      <c r="D121" s="14"/>
      <c r="E121" s="14">
        <v>15</v>
      </c>
      <c r="F121" s="14">
        <v>2</v>
      </c>
      <c r="G121" s="14">
        <v>2</v>
      </c>
      <c r="H121" s="14">
        <v>2</v>
      </c>
      <c r="I121" s="14">
        <v>2</v>
      </c>
      <c r="J121" s="14">
        <v>2</v>
      </c>
      <c r="K121" s="14">
        <v>2</v>
      </c>
      <c r="L121" s="14">
        <v>2</v>
      </c>
      <c r="M121" s="14">
        <v>2</v>
      </c>
      <c r="N121" s="14">
        <v>2</v>
      </c>
      <c r="O121" s="14">
        <v>2</v>
      </c>
      <c r="P121" s="14">
        <v>2</v>
      </c>
      <c r="Q121" s="14">
        <v>2</v>
      </c>
      <c r="R121" s="14">
        <v>2</v>
      </c>
      <c r="S121" s="14">
        <v>2</v>
      </c>
      <c r="T121" s="14">
        <v>1</v>
      </c>
      <c r="U121" s="14">
        <v>0</v>
      </c>
      <c r="V121" s="14">
        <v>0</v>
      </c>
      <c r="W121" s="14">
        <v>0</v>
      </c>
      <c r="X121" s="14">
        <v>0</v>
      </c>
      <c r="Y121" s="14">
        <v>0</v>
      </c>
      <c r="Z121" s="14">
        <v>0</v>
      </c>
      <c r="AA121" s="14">
        <v>0</v>
      </c>
      <c r="AB121" s="14">
        <v>0</v>
      </c>
      <c r="AC121" s="14">
        <v>0</v>
      </c>
      <c r="AD121" s="14">
        <v>0</v>
      </c>
      <c r="AE121" s="14">
        <v>0</v>
      </c>
      <c r="AF121" s="14">
        <v>0</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row>
    <row r="122" spans="1:105" s="13" customFormat="1" x14ac:dyDescent="0.15">
      <c r="A122" s="12"/>
      <c r="C122" s="14"/>
      <c r="D122" s="14"/>
      <c r="E122" s="14">
        <v>16</v>
      </c>
      <c r="F122" s="14">
        <v>2</v>
      </c>
      <c r="G122" s="14">
        <v>2</v>
      </c>
      <c r="H122" s="14">
        <v>2</v>
      </c>
      <c r="I122" s="14">
        <v>2</v>
      </c>
      <c r="J122" s="14">
        <v>2</v>
      </c>
      <c r="K122" s="14">
        <v>2</v>
      </c>
      <c r="L122" s="14">
        <v>2</v>
      </c>
      <c r="M122" s="14">
        <v>2</v>
      </c>
      <c r="N122" s="14">
        <v>2</v>
      </c>
      <c r="O122" s="14">
        <v>2</v>
      </c>
      <c r="P122" s="14">
        <v>2</v>
      </c>
      <c r="Q122" s="14">
        <v>2</v>
      </c>
      <c r="R122" s="14">
        <v>2</v>
      </c>
      <c r="S122" s="14">
        <v>2</v>
      </c>
      <c r="T122" s="14">
        <v>2</v>
      </c>
      <c r="U122" s="14">
        <v>1</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row>
    <row r="123" spans="1:105" s="13" customFormat="1" x14ac:dyDescent="0.15">
      <c r="A123" s="12"/>
      <c r="C123" s="14"/>
      <c r="D123" s="14"/>
      <c r="E123" s="14">
        <v>17</v>
      </c>
      <c r="F123" s="14">
        <v>2</v>
      </c>
      <c r="G123" s="14">
        <v>2</v>
      </c>
      <c r="H123" s="14">
        <v>2</v>
      </c>
      <c r="I123" s="14">
        <v>2</v>
      </c>
      <c r="J123" s="14">
        <v>2</v>
      </c>
      <c r="K123" s="14">
        <v>2</v>
      </c>
      <c r="L123" s="14">
        <v>2</v>
      </c>
      <c r="M123" s="14">
        <v>2</v>
      </c>
      <c r="N123" s="14">
        <v>2</v>
      </c>
      <c r="O123" s="14">
        <v>2</v>
      </c>
      <c r="P123" s="14">
        <v>2</v>
      </c>
      <c r="Q123" s="14">
        <v>2</v>
      </c>
      <c r="R123" s="14">
        <v>2</v>
      </c>
      <c r="S123" s="14">
        <v>2</v>
      </c>
      <c r="T123" s="14">
        <v>2</v>
      </c>
      <c r="U123" s="14">
        <v>2</v>
      </c>
      <c r="V123" s="14">
        <v>1</v>
      </c>
      <c r="W123" s="14">
        <v>0</v>
      </c>
      <c r="X123" s="14">
        <v>0</v>
      </c>
      <c r="Y123" s="14">
        <v>0</v>
      </c>
      <c r="Z123" s="14">
        <v>0</v>
      </c>
      <c r="AA123" s="14">
        <v>0</v>
      </c>
      <c r="AB123" s="14">
        <v>0</v>
      </c>
      <c r="AC123" s="14">
        <v>0</v>
      </c>
      <c r="AD123" s="14">
        <v>0</v>
      </c>
      <c r="AE123" s="14">
        <v>0</v>
      </c>
      <c r="AF123" s="14">
        <v>0</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row>
    <row r="124" spans="1:105" s="13" customFormat="1" x14ac:dyDescent="0.15">
      <c r="A124" s="12"/>
      <c r="C124" s="14"/>
      <c r="D124" s="14"/>
      <c r="E124" s="14">
        <v>18</v>
      </c>
      <c r="F124" s="14">
        <v>2</v>
      </c>
      <c r="G124" s="14">
        <v>2</v>
      </c>
      <c r="H124" s="14">
        <v>2</v>
      </c>
      <c r="I124" s="14">
        <v>2</v>
      </c>
      <c r="J124" s="14">
        <v>2</v>
      </c>
      <c r="K124" s="14">
        <v>2</v>
      </c>
      <c r="L124" s="14">
        <v>2</v>
      </c>
      <c r="M124" s="14">
        <v>2</v>
      </c>
      <c r="N124" s="14">
        <v>2</v>
      </c>
      <c r="O124" s="14">
        <v>2</v>
      </c>
      <c r="P124" s="14">
        <v>2</v>
      </c>
      <c r="Q124" s="14">
        <v>2</v>
      </c>
      <c r="R124" s="14">
        <v>2</v>
      </c>
      <c r="S124" s="14">
        <v>2</v>
      </c>
      <c r="T124" s="14">
        <v>2</v>
      </c>
      <c r="U124" s="14">
        <v>2</v>
      </c>
      <c r="V124" s="14">
        <v>2</v>
      </c>
      <c r="W124" s="14">
        <v>1</v>
      </c>
      <c r="X124" s="14">
        <v>0</v>
      </c>
      <c r="Y124" s="14">
        <v>0</v>
      </c>
      <c r="Z124" s="14">
        <v>0</v>
      </c>
      <c r="AA124" s="14">
        <v>0</v>
      </c>
      <c r="AB124" s="14">
        <v>0</v>
      </c>
      <c r="AC124" s="14">
        <v>0</v>
      </c>
      <c r="AD124" s="14">
        <v>0</v>
      </c>
      <c r="AE124" s="14">
        <v>0</v>
      </c>
      <c r="AF124" s="14">
        <v>0</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row>
    <row r="125" spans="1:105" s="13" customFormat="1" x14ac:dyDescent="0.15">
      <c r="A125" s="12"/>
      <c r="C125" s="14"/>
      <c r="D125" s="14"/>
      <c r="E125" s="14">
        <v>19</v>
      </c>
      <c r="F125" s="14">
        <v>2</v>
      </c>
      <c r="G125" s="14">
        <v>2</v>
      </c>
      <c r="H125" s="14">
        <v>2</v>
      </c>
      <c r="I125" s="14">
        <v>2</v>
      </c>
      <c r="J125" s="14">
        <v>2</v>
      </c>
      <c r="K125" s="14">
        <v>2</v>
      </c>
      <c r="L125" s="14">
        <v>2</v>
      </c>
      <c r="M125" s="14">
        <v>2</v>
      </c>
      <c r="N125" s="14">
        <v>2</v>
      </c>
      <c r="O125" s="14">
        <v>2</v>
      </c>
      <c r="P125" s="14">
        <v>2</v>
      </c>
      <c r="Q125" s="14">
        <v>2</v>
      </c>
      <c r="R125" s="14">
        <v>2</v>
      </c>
      <c r="S125" s="14">
        <v>2</v>
      </c>
      <c r="T125" s="14">
        <v>2</v>
      </c>
      <c r="U125" s="14">
        <v>2</v>
      </c>
      <c r="V125" s="14">
        <v>2</v>
      </c>
      <c r="W125" s="14">
        <v>2</v>
      </c>
      <c r="X125" s="14">
        <v>1</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row>
    <row r="126" spans="1:105" s="13" customFormat="1" x14ac:dyDescent="0.15">
      <c r="A126" s="12"/>
      <c r="C126" s="14"/>
      <c r="D126" s="14"/>
      <c r="E126" s="14">
        <v>20</v>
      </c>
      <c r="F126" s="14">
        <v>2</v>
      </c>
      <c r="G126" s="14">
        <v>2</v>
      </c>
      <c r="H126" s="14">
        <v>2</v>
      </c>
      <c r="I126" s="14">
        <v>2</v>
      </c>
      <c r="J126" s="14">
        <v>2</v>
      </c>
      <c r="K126" s="14">
        <v>2</v>
      </c>
      <c r="L126" s="14">
        <v>2</v>
      </c>
      <c r="M126" s="14">
        <v>2</v>
      </c>
      <c r="N126" s="14">
        <v>2</v>
      </c>
      <c r="O126" s="14">
        <v>2</v>
      </c>
      <c r="P126" s="14">
        <v>2</v>
      </c>
      <c r="Q126" s="14">
        <v>2</v>
      </c>
      <c r="R126" s="14">
        <v>2</v>
      </c>
      <c r="S126" s="14">
        <v>2</v>
      </c>
      <c r="T126" s="14">
        <v>2</v>
      </c>
      <c r="U126" s="14">
        <v>2</v>
      </c>
      <c r="V126" s="14">
        <v>2</v>
      </c>
      <c r="W126" s="14">
        <v>2</v>
      </c>
      <c r="X126" s="14">
        <v>2</v>
      </c>
      <c r="Y126" s="14">
        <v>1</v>
      </c>
      <c r="Z126" s="14">
        <v>0</v>
      </c>
      <c r="AA126" s="14">
        <v>0</v>
      </c>
      <c r="AB126" s="14">
        <v>0</v>
      </c>
      <c r="AC126" s="14">
        <v>0</v>
      </c>
      <c r="AD126" s="14">
        <v>0</v>
      </c>
      <c r="AE126" s="14">
        <v>0</v>
      </c>
      <c r="AF126" s="14">
        <v>0</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row>
    <row r="127" spans="1:105" s="13" customFormat="1" x14ac:dyDescent="0.15">
      <c r="A127" s="12"/>
      <c r="C127" s="14"/>
      <c r="D127" s="14"/>
      <c r="E127" s="14">
        <v>21</v>
      </c>
      <c r="F127" s="14">
        <v>2</v>
      </c>
      <c r="G127" s="14">
        <v>2</v>
      </c>
      <c r="H127" s="14">
        <v>2</v>
      </c>
      <c r="I127" s="14">
        <v>2</v>
      </c>
      <c r="J127" s="14">
        <v>2</v>
      </c>
      <c r="K127" s="14">
        <v>2</v>
      </c>
      <c r="L127" s="14">
        <v>2</v>
      </c>
      <c r="M127" s="14">
        <v>2</v>
      </c>
      <c r="N127" s="14">
        <v>2</v>
      </c>
      <c r="O127" s="14">
        <v>2</v>
      </c>
      <c r="P127" s="14">
        <v>2</v>
      </c>
      <c r="Q127" s="14">
        <v>2</v>
      </c>
      <c r="R127" s="14">
        <v>2</v>
      </c>
      <c r="S127" s="14">
        <v>2</v>
      </c>
      <c r="T127" s="14">
        <v>2</v>
      </c>
      <c r="U127" s="14">
        <v>2</v>
      </c>
      <c r="V127" s="14">
        <v>2</v>
      </c>
      <c r="W127" s="14">
        <v>2</v>
      </c>
      <c r="X127" s="14">
        <v>2</v>
      </c>
      <c r="Y127" s="14">
        <v>2</v>
      </c>
      <c r="Z127" s="14">
        <v>1</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row>
    <row r="128" spans="1:105" s="13" customFormat="1" x14ac:dyDescent="0.15">
      <c r="A128" s="12"/>
      <c r="C128" s="14"/>
      <c r="D128" s="14"/>
      <c r="E128" s="14">
        <v>22</v>
      </c>
      <c r="F128" s="14">
        <v>2</v>
      </c>
      <c r="G128" s="14">
        <v>2</v>
      </c>
      <c r="H128" s="14">
        <v>2</v>
      </c>
      <c r="I128" s="14">
        <v>2</v>
      </c>
      <c r="J128" s="14">
        <v>2</v>
      </c>
      <c r="K128" s="14">
        <v>2</v>
      </c>
      <c r="L128" s="14">
        <v>2</v>
      </c>
      <c r="M128" s="14">
        <v>2</v>
      </c>
      <c r="N128" s="14">
        <v>2</v>
      </c>
      <c r="O128" s="14">
        <v>2</v>
      </c>
      <c r="P128" s="14">
        <v>2</v>
      </c>
      <c r="Q128" s="14">
        <v>2</v>
      </c>
      <c r="R128" s="14">
        <v>2</v>
      </c>
      <c r="S128" s="14">
        <v>2</v>
      </c>
      <c r="T128" s="14">
        <v>2</v>
      </c>
      <c r="U128" s="14">
        <v>2</v>
      </c>
      <c r="V128" s="14">
        <v>2</v>
      </c>
      <c r="W128" s="14">
        <v>2</v>
      </c>
      <c r="X128" s="14">
        <v>2</v>
      </c>
      <c r="Y128" s="14">
        <v>2</v>
      </c>
      <c r="Z128" s="14">
        <v>2</v>
      </c>
      <c r="AA128" s="14">
        <v>1</v>
      </c>
      <c r="AB128" s="14">
        <v>0</v>
      </c>
      <c r="AC128" s="14">
        <v>0</v>
      </c>
      <c r="AD128" s="14">
        <v>0</v>
      </c>
      <c r="AE128" s="14">
        <v>0</v>
      </c>
      <c r="AF128" s="14">
        <v>0</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row>
    <row r="129" spans="1:105" s="13" customFormat="1" x14ac:dyDescent="0.15">
      <c r="A129" s="12"/>
      <c r="C129" s="14"/>
      <c r="D129" s="14"/>
      <c r="E129" s="14">
        <v>23</v>
      </c>
      <c r="F129" s="14">
        <v>2</v>
      </c>
      <c r="G129" s="14">
        <v>2</v>
      </c>
      <c r="H129" s="14">
        <v>2</v>
      </c>
      <c r="I129" s="14">
        <v>2</v>
      </c>
      <c r="J129" s="14">
        <v>2</v>
      </c>
      <c r="K129" s="14">
        <v>2</v>
      </c>
      <c r="L129" s="14">
        <v>2</v>
      </c>
      <c r="M129" s="14">
        <v>2</v>
      </c>
      <c r="N129" s="14">
        <v>2</v>
      </c>
      <c r="O129" s="14">
        <v>2</v>
      </c>
      <c r="P129" s="14">
        <v>2</v>
      </c>
      <c r="Q129" s="14">
        <v>2</v>
      </c>
      <c r="R129" s="14">
        <v>2</v>
      </c>
      <c r="S129" s="14">
        <v>2</v>
      </c>
      <c r="T129" s="14">
        <v>2</v>
      </c>
      <c r="U129" s="14">
        <v>2</v>
      </c>
      <c r="V129" s="14">
        <v>2</v>
      </c>
      <c r="W129" s="14">
        <v>2</v>
      </c>
      <c r="X129" s="14">
        <v>2</v>
      </c>
      <c r="Y129" s="14">
        <v>2</v>
      </c>
      <c r="Z129" s="14">
        <v>2</v>
      </c>
      <c r="AA129" s="14">
        <v>2</v>
      </c>
      <c r="AB129" s="14">
        <v>1</v>
      </c>
      <c r="AC129" s="14">
        <v>0</v>
      </c>
      <c r="AD129" s="14">
        <v>0</v>
      </c>
      <c r="AE129" s="14">
        <v>0</v>
      </c>
      <c r="AF129" s="14">
        <v>0</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row>
    <row r="130" spans="1:105" s="13" customFormat="1" x14ac:dyDescent="0.15">
      <c r="A130" s="12"/>
      <c r="C130" s="14"/>
      <c r="D130" s="14"/>
      <c r="E130" s="14">
        <v>24</v>
      </c>
      <c r="F130" s="14">
        <v>2</v>
      </c>
      <c r="G130" s="14">
        <v>2</v>
      </c>
      <c r="H130" s="14">
        <v>2</v>
      </c>
      <c r="I130" s="14">
        <v>2</v>
      </c>
      <c r="J130" s="14">
        <v>2</v>
      </c>
      <c r="K130" s="14">
        <v>2</v>
      </c>
      <c r="L130" s="14">
        <v>2</v>
      </c>
      <c r="M130" s="14">
        <v>2</v>
      </c>
      <c r="N130" s="14">
        <v>2</v>
      </c>
      <c r="O130" s="14">
        <v>2</v>
      </c>
      <c r="P130" s="14">
        <v>2</v>
      </c>
      <c r="Q130" s="14">
        <v>2</v>
      </c>
      <c r="R130" s="14">
        <v>2</v>
      </c>
      <c r="S130" s="14">
        <v>2</v>
      </c>
      <c r="T130" s="14">
        <v>2</v>
      </c>
      <c r="U130" s="14">
        <v>2</v>
      </c>
      <c r="V130" s="14">
        <v>2</v>
      </c>
      <c r="W130" s="14">
        <v>2</v>
      </c>
      <c r="X130" s="14">
        <v>2</v>
      </c>
      <c r="Y130" s="14">
        <v>2</v>
      </c>
      <c r="Z130" s="14">
        <v>2</v>
      </c>
      <c r="AA130" s="14">
        <v>2</v>
      </c>
      <c r="AB130" s="14">
        <v>2</v>
      </c>
      <c r="AC130" s="14">
        <v>1</v>
      </c>
      <c r="AD130" s="14">
        <v>0</v>
      </c>
      <c r="AE130" s="14">
        <v>0</v>
      </c>
      <c r="AF130" s="14">
        <v>0</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row>
    <row r="131" spans="1:105" s="13" customFormat="1" x14ac:dyDescent="0.15">
      <c r="A131" s="12"/>
      <c r="C131" s="14"/>
      <c r="D131" s="14"/>
      <c r="E131" s="14">
        <v>25</v>
      </c>
      <c r="F131" s="14">
        <v>2</v>
      </c>
      <c r="G131" s="14">
        <v>2</v>
      </c>
      <c r="H131" s="14">
        <v>2</v>
      </c>
      <c r="I131" s="14">
        <v>2</v>
      </c>
      <c r="J131" s="14">
        <v>2</v>
      </c>
      <c r="K131" s="14">
        <v>2</v>
      </c>
      <c r="L131" s="14">
        <v>2</v>
      </c>
      <c r="M131" s="14">
        <v>2</v>
      </c>
      <c r="N131" s="14">
        <v>2</v>
      </c>
      <c r="O131" s="14">
        <v>2</v>
      </c>
      <c r="P131" s="14">
        <v>2</v>
      </c>
      <c r="Q131" s="14">
        <v>2</v>
      </c>
      <c r="R131" s="14">
        <v>2</v>
      </c>
      <c r="S131" s="14">
        <v>2</v>
      </c>
      <c r="T131" s="14">
        <v>2</v>
      </c>
      <c r="U131" s="14">
        <v>2</v>
      </c>
      <c r="V131" s="14">
        <v>2</v>
      </c>
      <c r="W131" s="14">
        <v>2</v>
      </c>
      <c r="X131" s="14">
        <v>2</v>
      </c>
      <c r="Y131" s="14">
        <v>2</v>
      </c>
      <c r="Z131" s="14">
        <v>2</v>
      </c>
      <c r="AA131" s="14">
        <v>2</v>
      </c>
      <c r="AB131" s="14">
        <v>2</v>
      </c>
      <c r="AC131" s="14">
        <v>2</v>
      </c>
      <c r="AD131" s="14">
        <v>1</v>
      </c>
      <c r="AE131" s="14">
        <v>0</v>
      </c>
      <c r="AF131" s="14">
        <v>0</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row>
    <row r="132" spans="1:105" s="13" customFormat="1" x14ac:dyDescent="0.15">
      <c r="A132" s="12"/>
      <c r="C132" s="14"/>
      <c r="D132" s="14"/>
      <c r="E132" s="14">
        <v>26</v>
      </c>
      <c r="F132" s="14">
        <v>2</v>
      </c>
      <c r="G132" s="14">
        <v>2</v>
      </c>
      <c r="H132" s="14">
        <v>2</v>
      </c>
      <c r="I132" s="14">
        <v>2</v>
      </c>
      <c r="J132" s="14">
        <v>2</v>
      </c>
      <c r="K132" s="14">
        <v>2</v>
      </c>
      <c r="L132" s="14">
        <v>2</v>
      </c>
      <c r="M132" s="14">
        <v>2</v>
      </c>
      <c r="N132" s="14">
        <v>2</v>
      </c>
      <c r="O132" s="14">
        <v>2</v>
      </c>
      <c r="P132" s="14">
        <v>2</v>
      </c>
      <c r="Q132" s="14">
        <v>2</v>
      </c>
      <c r="R132" s="14">
        <v>2</v>
      </c>
      <c r="S132" s="14">
        <v>2</v>
      </c>
      <c r="T132" s="14">
        <v>2</v>
      </c>
      <c r="U132" s="14">
        <v>2</v>
      </c>
      <c r="V132" s="14">
        <v>2</v>
      </c>
      <c r="W132" s="14">
        <v>2</v>
      </c>
      <c r="X132" s="14">
        <v>2</v>
      </c>
      <c r="Y132" s="14">
        <v>2</v>
      </c>
      <c r="Z132" s="14">
        <v>2</v>
      </c>
      <c r="AA132" s="14">
        <v>2</v>
      </c>
      <c r="AB132" s="14">
        <v>2</v>
      </c>
      <c r="AC132" s="14">
        <v>2</v>
      </c>
      <c r="AD132" s="14">
        <v>2</v>
      </c>
      <c r="AE132" s="14">
        <v>1</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row>
    <row r="133" spans="1:105" s="13" customFormat="1" x14ac:dyDescent="0.15">
      <c r="A133" s="12"/>
      <c r="C133" s="14"/>
      <c r="D133" s="14"/>
      <c r="E133" s="14">
        <v>27</v>
      </c>
      <c r="F133" s="14">
        <v>2</v>
      </c>
      <c r="G133" s="14">
        <v>2</v>
      </c>
      <c r="H133" s="14">
        <v>2</v>
      </c>
      <c r="I133" s="14">
        <v>2</v>
      </c>
      <c r="J133" s="14">
        <v>2</v>
      </c>
      <c r="K133" s="14">
        <v>2</v>
      </c>
      <c r="L133" s="14">
        <v>2</v>
      </c>
      <c r="M133" s="14">
        <v>2</v>
      </c>
      <c r="N133" s="14">
        <v>2</v>
      </c>
      <c r="O133" s="14">
        <v>2</v>
      </c>
      <c r="P133" s="14">
        <v>2</v>
      </c>
      <c r="Q133" s="14">
        <v>2</v>
      </c>
      <c r="R133" s="14">
        <v>2</v>
      </c>
      <c r="S133" s="14">
        <v>2</v>
      </c>
      <c r="T133" s="14">
        <v>2</v>
      </c>
      <c r="U133" s="14">
        <v>2</v>
      </c>
      <c r="V133" s="14">
        <v>2</v>
      </c>
      <c r="W133" s="14">
        <v>2</v>
      </c>
      <c r="X133" s="14">
        <v>2</v>
      </c>
      <c r="Y133" s="14">
        <v>2</v>
      </c>
      <c r="Z133" s="14">
        <v>2</v>
      </c>
      <c r="AA133" s="14">
        <v>2</v>
      </c>
      <c r="AB133" s="14">
        <v>2</v>
      </c>
      <c r="AC133" s="14">
        <v>2</v>
      </c>
      <c r="AD133" s="14">
        <v>2</v>
      </c>
      <c r="AE133" s="14">
        <v>2</v>
      </c>
      <c r="AF133" s="14">
        <v>1</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row>
    <row r="134" spans="1:105" s="13" customFormat="1" x14ac:dyDescent="0.15">
      <c r="A134" s="12"/>
      <c r="C134" s="14"/>
      <c r="D134" s="14"/>
      <c r="E134" s="14">
        <v>28</v>
      </c>
      <c r="F134" s="14">
        <v>2</v>
      </c>
      <c r="G134" s="14">
        <v>2</v>
      </c>
      <c r="H134" s="14">
        <v>2</v>
      </c>
      <c r="I134" s="14">
        <v>2</v>
      </c>
      <c r="J134" s="14">
        <v>2</v>
      </c>
      <c r="K134" s="14">
        <v>2</v>
      </c>
      <c r="L134" s="14">
        <v>2</v>
      </c>
      <c r="M134" s="14">
        <v>2</v>
      </c>
      <c r="N134" s="14">
        <v>2</v>
      </c>
      <c r="O134" s="14">
        <v>2</v>
      </c>
      <c r="P134" s="14">
        <v>2</v>
      </c>
      <c r="Q134" s="14">
        <v>2</v>
      </c>
      <c r="R134" s="14">
        <v>2</v>
      </c>
      <c r="S134" s="14">
        <v>2</v>
      </c>
      <c r="T134" s="14">
        <v>2</v>
      </c>
      <c r="U134" s="14">
        <v>2</v>
      </c>
      <c r="V134" s="14">
        <v>2</v>
      </c>
      <c r="W134" s="14">
        <v>2</v>
      </c>
      <c r="X134" s="14">
        <v>2</v>
      </c>
      <c r="Y134" s="14">
        <v>2</v>
      </c>
      <c r="Z134" s="14">
        <v>2</v>
      </c>
      <c r="AA134" s="14">
        <v>2</v>
      </c>
      <c r="AB134" s="14">
        <v>2</v>
      </c>
      <c r="AC134" s="14">
        <v>2</v>
      </c>
      <c r="AD134" s="14">
        <v>2</v>
      </c>
      <c r="AE134" s="14">
        <v>2</v>
      </c>
      <c r="AF134" s="14">
        <v>2</v>
      </c>
      <c r="AG134" s="14">
        <v>1</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row>
    <row r="135" spans="1:105" s="13" customFormat="1" x14ac:dyDescent="0.15">
      <c r="A135" s="12"/>
      <c r="C135" s="14"/>
      <c r="D135" s="14"/>
      <c r="E135" s="14">
        <v>29</v>
      </c>
      <c r="F135" s="14">
        <v>2</v>
      </c>
      <c r="G135" s="14">
        <v>2</v>
      </c>
      <c r="H135" s="14">
        <v>2</v>
      </c>
      <c r="I135" s="14">
        <v>2</v>
      </c>
      <c r="J135" s="14">
        <v>2</v>
      </c>
      <c r="K135" s="14">
        <v>2</v>
      </c>
      <c r="L135" s="14">
        <v>2</v>
      </c>
      <c r="M135" s="14">
        <v>2</v>
      </c>
      <c r="N135" s="14">
        <v>2</v>
      </c>
      <c r="O135" s="14">
        <v>2</v>
      </c>
      <c r="P135" s="14">
        <v>2</v>
      </c>
      <c r="Q135" s="14">
        <v>2</v>
      </c>
      <c r="R135" s="14">
        <v>2</v>
      </c>
      <c r="S135" s="14">
        <v>2</v>
      </c>
      <c r="T135" s="14">
        <v>2</v>
      </c>
      <c r="U135" s="14">
        <v>2</v>
      </c>
      <c r="V135" s="14">
        <v>2</v>
      </c>
      <c r="W135" s="14">
        <v>2</v>
      </c>
      <c r="X135" s="14">
        <v>2</v>
      </c>
      <c r="Y135" s="14">
        <v>2</v>
      </c>
      <c r="Z135" s="14">
        <v>2</v>
      </c>
      <c r="AA135" s="14">
        <v>2</v>
      </c>
      <c r="AB135" s="14">
        <v>2</v>
      </c>
      <c r="AC135" s="14">
        <v>2</v>
      </c>
      <c r="AD135" s="14">
        <v>2</v>
      </c>
      <c r="AE135" s="14">
        <v>2</v>
      </c>
      <c r="AF135" s="14">
        <v>2</v>
      </c>
      <c r="AG135" s="14">
        <v>2</v>
      </c>
      <c r="AH135" s="14">
        <v>1</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row>
    <row r="136" spans="1:105" s="13" customFormat="1" x14ac:dyDescent="0.15">
      <c r="A136" s="12"/>
      <c r="C136" s="14"/>
      <c r="D136" s="14"/>
      <c r="E136" s="14">
        <v>30</v>
      </c>
      <c r="F136" s="14">
        <v>2</v>
      </c>
      <c r="G136" s="14">
        <v>2</v>
      </c>
      <c r="H136" s="14">
        <v>2</v>
      </c>
      <c r="I136" s="14">
        <v>2</v>
      </c>
      <c r="J136" s="14">
        <v>2</v>
      </c>
      <c r="K136" s="14">
        <v>2</v>
      </c>
      <c r="L136" s="14">
        <v>2</v>
      </c>
      <c r="M136" s="14">
        <v>2</v>
      </c>
      <c r="N136" s="14">
        <v>2</v>
      </c>
      <c r="O136" s="14">
        <v>2</v>
      </c>
      <c r="P136" s="14">
        <v>2</v>
      </c>
      <c r="Q136" s="14">
        <v>2</v>
      </c>
      <c r="R136" s="14">
        <v>2</v>
      </c>
      <c r="S136" s="14">
        <v>2</v>
      </c>
      <c r="T136" s="14">
        <v>2</v>
      </c>
      <c r="U136" s="14">
        <v>2</v>
      </c>
      <c r="V136" s="14">
        <v>2</v>
      </c>
      <c r="W136" s="14">
        <v>2</v>
      </c>
      <c r="X136" s="14">
        <v>2</v>
      </c>
      <c r="Y136" s="14">
        <v>2</v>
      </c>
      <c r="Z136" s="14">
        <v>2</v>
      </c>
      <c r="AA136" s="14">
        <v>2</v>
      </c>
      <c r="AB136" s="14">
        <v>2</v>
      </c>
      <c r="AC136" s="14">
        <v>2</v>
      </c>
      <c r="AD136" s="14">
        <v>2</v>
      </c>
      <c r="AE136" s="14">
        <v>2</v>
      </c>
      <c r="AF136" s="14">
        <v>2</v>
      </c>
      <c r="AG136" s="14">
        <v>2</v>
      </c>
      <c r="AH136" s="14">
        <v>2</v>
      </c>
      <c r="AI136" s="14">
        <v>1</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row>
    <row r="137" spans="1:105" s="13" customFormat="1" x14ac:dyDescent="0.15">
      <c r="A137" s="12"/>
      <c r="C137" s="14"/>
      <c r="D137" s="14"/>
      <c r="E137" s="14">
        <v>31</v>
      </c>
      <c r="F137" s="14">
        <v>2</v>
      </c>
      <c r="G137" s="14">
        <v>2</v>
      </c>
      <c r="H137" s="14">
        <v>2</v>
      </c>
      <c r="I137" s="14">
        <v>2</v>
      </c>
      <c r="J137" s="14">
        <v>2</v>
      </c>
      <c r="K137" s="14">
        <v>2</v>
      </c>
      <c r="L137" s="14">
        <v>2</v>
      </c>
      <c r="M137" s="14">
        <v>2</v>
      </c>
      <c r="N137" s="14">
        <v>2</v>
      </c>
      <c r="O137" s="14">
        <v>2</v>
      </c>
      <c r="P137" s="14">
        <v>2</v>
      </c>
      <c r="Q137" s="14">
        <v>2</v>
      </c>
      <c r="R137" s="14">
        <v>2</v>
      </c>
      <c r="S137" s="14">
        <v>2</v>
      </c>
      <c r="T137" s="14">
        <v>2</v>
      </c>
      <c r="U137" s="14">
        <v>2</v>
      </c>
      <c r="V137" s="14">
        <v>2</v>
      </c>
      <c r="W137" s="14">
        <v>2</v>
      </c>
      <c r="X137" s="14">
        <v>2</v>
      </c>
      <c r="Y137" s="14">
        <v>2</v>
      </c>
      <c r="Z137" s="14">
        <v>2</v>
      </c>
      <c r="AA137" s="14">
        <v>2</v>
      </c>
      <c r="AB137" s="14">
        <v>2</v>
      </c>
      <c r="AC137" s="14">
        <v>2</v>
      </c>
      <c r="AD137" s="14">
        <v>2</v>
      </c>
      <c r="AE137" s="14">
        <v>2</v>
      </c>
      <c r="AF137" s="14">
        <v>2</v>
      </c>
      <c r="AG137" s="14">
        <v>2</v>
      </c>
      <c r="AH137" s="14">
        <v>2</v>
      </c>
      <c r="AI137" s="14">
        <v>2</v>
      </c>
      <c r="AJ137" s="14">
        <v>1</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row>
    <row r="138" spans="1:105" s="13" customFormat="1" x14ac:dyDescent="0.15">
      <c r="A138" s="12"/>
      <c r="C138" s="14"/>
      <c r="D138" s="14"/>
      <c r="E138" s="14">
        <v>32</v>
      </c>
      <c r="F138" s="14">
        <v>2</v>
      </c>
      <c r="G138" s="14">
        <v>2</v>
      </c>
      <c r="H138" s="14">
        <v>2</v>
      </c>
      <c r="I138" s="14">
        <v>2</v>
      </c>
      <c r="J138" s="14">
        <v>2</v>
      </c>
      <c r="K138" s="14">
        <v>2</v>
      </c>
      <c r="L138" s="14">
        <v>2</v>
      </c>
      <c r="M138" s="14">
        <v>2</v>
      </c>
      <c r="N138" s="14">
        <v>2</v>
      </c>
      <c r="O138" s="14">
        <v>2</v>
      </c>
      <c r="P138" s="14">
        <v>2</v>
      </c>
      <c r="Q138" s="14">
        <v>2</v>
      </c>
      <c r="R138" s="14">
        <v>2</v>
      </c>
      <c r="S138" s="14">
        <v>2</v>
      </c>
      <c r="T138" s="14">
        <v>2</v>
      </c>
      <c r="U138" s="14">
        <v>2</v>
      </c>
      <c r="V138" s="14">
        <v>2</v>
      </c>
      <c r="W138" s="14">
        <v>2</v>
      </c>
      <c r="X138" s="14">
        <v>2</v>
      </c>
      <c r="Y138" s="14">
        <v>2</v>
      </c>
      <c r="Z138" s="14">
        <v>2</v>
      </c>
      <c r="AA138" s="14">
        <v>2</v>
      </c>
      <c r="AB138" s="14">
        <v>2</v>
      </c>
      <c r="AC138" s="14">
        <v>2</v>
      </c>
      <c r="AD138" s="14">
        <v>2</v>
      </c>
      <c r="AE138" s="14">
        <v>2</v>
      </c>
      <c r="AF138" s="14">
        <v>2</v>
      </c>
      <c r="AG138" s="14">
        <v>2</v>
      </c>
      <c r="AH138" s="14">
        <v>2</v>
      </c>
      <c r="AI138" s="14">
        <v>2</v>
      </c>
      <c r="AJ138" s="14">
        <v>2</v>
      </c>
      <c r="AK138" s="14">
        <v>1</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row>
    <row r="139" spans="1:105" s="13" customFormat="1" x14ac:dyDescent="0.15">
      <c r="A139" s="12"/>
      <c r="C139" s="14"/>
      <c r="D139" s="14"/>
      <c r="E139" s="14">
        <v>33</v>
      </c>
      <c r="F139" s="14">
        <v>2</v>
      </c>
      <c r="G139" s="14">
        <v>2</v>
      </c>
      <c r="H139" s="14">
        <v>2</v>
      </c>
      <c r="I139" s="14">
        <v>2</v>
      </c>
      <c r="J139" s="14">
        <v>2</v>
      </c>
      <c r="K139" s="14">
        <v>2</v>
      </c>
      <c r="L139" s="14">
        <v>2</v>
      </c>
      <c r="M139" s="14">
        <v>2</v>
      </c>
      <c r="N139" s="14">
        <v>2</v>
      </c>
      <c r="O139" s="14">
        <v>2</v>
      </c>
      <c r="P139" s="14">
        <v>2</v>
      </c>
      <c r="Q139" s="14">
        <v>2</v>
      </c>
      <c r="R139" s="14">
        <v>2</v>
      </c>
      <c r="S139" s="14">
        <v>2</v>
      </c>
      <c r="T139" s="14">
        <v>2</v>
      </c>
      <c r="U139" s="14">
        <v>2</v>
      </c>
      <c r="V139" s="14">
        <v>2</v>
      </c>
      <c r="W139" s="14">
        <v>2</v>
      </c>
      <c r="X139" s="14">
        <v>2</v>
      </c>
      <c r="Y139" s="14">
        <v>2</v>
      </c>
      <c r="Z139" s="14">
        <v>2</v>
      </c>
      <c r="AA139" s="14">
        <v>2</v>
      </c>
      <c r="AB139" s="14">
        <v>2</v>
      </c>
      <c r="AC139" s="14">
        <v>2</v>
      </c>
      <c r="AD139" s="14">
        <v>2</v>
      </c>
      <c r="AE139" s="14">
        <v>2</v>
      </c>
      <c r="AF139" s="14">
        <v>2</v>
      </c>
      <c r="AG139" s="14">
        <v>2</v>
      </c>
      <c r="AH139" s="14">
        <v>2</v>
      </c>
      <c r="AI139" s="14">
        <v>2</v>
      </c>
      <c r="AJ139" s="14">
        <v>2</v>
      </c>
      <c r="AK139" s="14">
        <v>2</v>
      </c>
      <c r="AL139" s="14">
        <v>1</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row>
    <row r="140" spans="1:105" s="13" customFormat="1" x14ac:dyDescent="0.15">
      <c r="A140" s="12"/>
      <c r="C140" s="14"/>
      <c r="D140" s="14"/>
      <c r="E140" s="14">
        <v>34</v>
      </c>
      <c r="F140" s="14">
        <v>2</v>
      </c>
      <c r="G140" s="14">
        <v>2</v>
      </c>
      <c r="H140" s="14">
        <v>2</v>
      </c>
      <c r="I140" s="14">
        <v>2</v>
      </c>
      <c r="J140" s="14">
        <v>2</v>
      </c>
      <c r="K140" s="14">
        <v>2</v>
      </c>
      <c r="L140" s="14">
        <v>2</v>
      </c>
      <c r="M140" s="14">
        <v>2</v>
      </c>
      <c r="N140" s="14">
        <v>2</v>
      </c>
      <c r="O140" s="14">
        <v>2</v>
      </c>
      <c r="P140" s="14">
        <v>2</v>
      </c>
      <c r="Q140" s="14">
        <v>2</v>
      </c>
      <c r="R140" s="14">
        <v>2</v>
      </c>
      <c r="S140" s="14">
        <v>2</v>
      </c>
      <c r="T140" s="14">
        <v>2</v>
      </c>
      <c r="U140" s="14">
        <v>2</v>
      </c>
      <c r="V140" s="14">
        <v>2</v>
      </c>
      <c r="W140" s="14">
        <v>2</v>
      </c>
      <c r="X140" s="14">
        <v>2</v>
      </c>
      <c r="Y140" s="14">
        <v>2</v>
      </c>
      <c r="Z140" s="14">
        <v>2</v>
      </c>
      <c r="AA140" s="14">
        <v>2</v>
      </c>
      <c r="AB140" s="14">
        <v>2</v>
      </c>
      <c r="AC140" s="14">
        <v>2</v>
      </c>
      <c r="AD140" s="14">
        <v>2</v>
      </c>
      <c r="AE140" s="14">
        <v>2</v>
      </c>
      <c r="AF140" s="14">
        <v>2</v>
      </c>
      <c r="AG140" s="14">
        <v>2</v>
      </c>
      <c r="AH140" s="14">
        <v>2</v>
      </c>
      <c r="AI140" s="14">
        <v>2</v>
      </c>
      <c r="AJ140" s="14">
        <v>2</v>
      </c>
      <c r="AK140" s="14">
        <v>2</v>
      </c>
      <c r="AL140" s="14">
        <v>2</v>
      </c>
      <c r="AM140" s="14">
        <v>1</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row>
    <row r="141" spans="1:105" s="13" customFormat="1" x14ac:dyDescent="0.15">
      <c r="A141" s="12"/>
      <c r="C141" s="14"/>
      <c r="D141" s="14"/>
      <c r="E141" s="14">
        <v>35</v>
      </c>
      <c r="F141" s="14">
        <v>2</v>
      </c>
      <c r="G141" s="14">
        <v>2</v>
      </c>
      <c r="H141" s="14">
        <v>2</v>
      </c>
      <c r="I141" s="14">
        <v>2</v>
      </c>
      <c r="J141" s="14">
        <v>2</v>
      </c>
      <c r="K141" s="14">
        <v>2</v>
      </c>
      <c r="L141" s="14">
        <v>2</v>
      </c>
      <c r="M141" s="14">
        <v>2</v>
      </c>
      <c r="N141" s="14">
        <v>2</v>
      </c>
      <c r="O141" s="14">
        <v>2</v>
      </c>
      <c r="P141" s="14">
        <v>2</v>
      </c>
      <c r="Q141" s="14">
        <v>2</v>
      </c>
      <c r="R141" s="14">
        <v>2</v>
      </c>
      <c r="S141" s="14">
        <v>2</v>
      </c>
      <c r="T141" s="14">
        <v>2</v>
      </c>
      <c r="U141" s="14">
        <v>2</v>
      </c>
      <c r="V141" s="14">
        <v>2</v>
      </c>
      <c r="W141" s="14">
        <v>2</v>
      </c>
      <c r="X141" s="14">
        <v>2</v>
      </c>
      <c r="Y141" s="14">
        <v>2</v>
      </c>
      <c r="Z141" s="14">
        <v>2</v>
      </c>
      <c r="AA141" s="14">
        <v>2</v>
      </c>
      <c r="AB141" s="14">
        <v>2</v>
      </c>
      <c r="AC141" s="14">
        <v>2</v>
      </c>
      <c r="AD141" s="14">
        <v>2</v>
      </c>
      <c r="AE141" s="14">
        <v>2</v>
      </c>
      <c r="AF141" s="14">
        <v>2</v>
      </c>
      <c r="AG141" s="14">
        <v>2</v>
      </c>
      <c r="AH141" s="14">
        <v>2</v>
      </c>
      <c r="AI141" s="14">
        <v>2</v>
      </c>
      <c r="AJ141" s="14">
        <v>2</v>
      </c>
      <c r="AK141" s="14">
        <v>2</v>
      </c>
      <c r="AL141" s="14">
        <v>2</v>
      </c>
      <c r="AM141" s="14">
        <v>2</v>
      </c>
      <c r="AN141" s="14">
        <v>1</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row>
    <row r="142" spans="1:105" s="13" customFormat="1" x14ac:dyDescent="0.15">
      <c r="A142" s="12"/>
      <c r="C142" s="14"/>
      <c r="D142" s="14"/>
      <c r="E142" s="14">
        <v>36</v>
      </c>
      <c r="F142" s="14">
        <v>2</v>
      </c>
      <c r="G142" s="14">
        <v>2</v>
      </c>
      <c r="H142" s="14">
        <v>2</v>
      </c>
      <c r="I142" s="14">
        <v>2</v>
      </c>
      <c r="J142" s="14">
        <v>2</v>
      </c>
      <c r="K142" s="14">
        <v>2</v>
      </c>
      <c r="L142" s="14">
        <v>2</v>
      </c>
      <c r="M142" s="14">
        <v>2</v>
      </c>
      <c r="N142" s="14">
        <v>2</v>
      </c>
      <c r="O142" s="14">
        <v>2</v>
      </c>
      <c r="P142" s="14">
        <v>2</v>
      </c>
      <c r="Q142" s="14">
        <v>2</v>
      </c>
      <c r="R142" s="14">
        <v>2</v>
      </c>
      <c r="S142" s="14">
        <v>2</v>
      </c>
      <c r="T142" s="14">
        <v>2</v>
      </c>
      <c r="U142" s="14">
        <v>2</v>
      </c>
      <c r="V142" s="14">
        <v>2</v>
      </c>
      <c r="W142" s="14">
        <v>2</v>
      </c>
      <c r="X142" s="14">
        <v>2</v>
      </c>
      <c r="Y142" s="14">
        <v>2</v>
      </c>
      <c r="Z142" s="14">
        <v>2</v>
      </c>
      <c r="AA142" s="14">
        <v>2</v>
      </c>
      <c r="AB142" s="14">
        <v>2</v>
      </c>
      <c r="AC142" s="14">
        <v>2</v>
      </c>
      <c r="AD142" s="14">
        <v>2</v>
      </c>
      <c r="AE142" s="14">
        <v>2</v>
      </c>
      <c r="AF142" s="14">
        <v>2</v>
      </c>
      <c r="AG142" s="14">
        <v>2</v>
      </c>
      <c r="AH142" s="14">
        <v>2</v>
      </c>
      <c r="AI142" s="14">
        <v>2</v>
      </c>
      <c r="AJ142" s="14">
        <v>2</v>
      </c>
      <c r="AK142" s="14">
        <v>2</v>
      </c>
      <c r="AL142" s="14">
        <v>2</v>
      </c>
      <c r="AM142" s="14">
        <v>2</v>
      </c>
      <c r="AN142" s="14">
        <v>2</v>
      </c>
      <c r="AO142" s="14">
        <v>1</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row>
    <row r="143" spans="1:105" s="13" customFormat="1" x14ac:dyDescent="0.15">
      <c r="A143" s="12"/>
      <c r="C143" s="14"/>
      <c r="D143" s="14"/>
      <c r="E143" s="14">
        <v>37</v>
      </c>
      <c r="F143" s="14">
        <v>2</v>
      </c>
      <c r="G143" s="14">
        <v>2</v>
      </c>
      <c r="H143" s="14">
        <v>2</v>
      </c>
      <c r="I143" s="14">
        <v>2</v>
      </c>
      <c r="J143" s="14">
        <v>2</v>
      </c>
      <c r="K143" s="14">
        <v>2</v>
      </c>
      <c r="L143" s="14">
        <v>2</v>
      </c>
      <c r="M143" s="14">
        <v>2</v>
      </c>
      <c r="N143" s="14">
        <v>2</v>
      </c>
      <c r="O143" s="14">
        <v>2</v>
      </c>
      <c r="P143" s="14">
        <v>2</v>
      </c>
      <c r="Q143" s="14">
        <v>2</v>
      </c>
      <c r="R143" s="14">
        <v>2</v>
      </c>
      <c r="S143" s="14">
        <v>2</v>
      </c>
      <c r="T143" s="14">
        <v>2</v>
      </c>
      <c r="U143" s="14">
        <v>2</v>
      </c>
      <c r="V143" s="14">
        <v>2</v>
      </c>
      <c r="W143" s="14">
        <v>2</v>
      </c>
      <c r="X143" s="14">
        <v>2</v>
      </c>
      <c r="Y143" s="14">
        <v>2</v>
      </c>
      <c r="Z143" s="14">
        <v>2</v>
      </c>
      <c r="AA143" s="14">
        <v>2</v>
      </c>
      <c r="AB143" s="14">
        <v>2</v>
      </c>
      <c r="AC143" s="14">
        <v>2</v>
      </c>
      <c r="AD143" s="14">
        <v>2</v>
      </c>
      <c r="AE143" s="14">
        <v>2</v>
      </c>
      <c r="AF143" s="14">
        <v>2</v>
      </c>
      <c r="AG143" s="14">
        <v>2</v>
      </c>
      <c r="AH143" s="14">
        <v>2</v>
      </c>
      <c r="AI143" s="14">
        <v>2</v>
      </c>
      <c r="AJ143" s="14">
        <v>2</v>
      </c>
      <c r="AK143" s="14">
        <v>2</v>
      </c>
      <c r="AL143" s="14">
        <v>2</v>
      </c>
      <c r="AM143" s="14">
        <v>2</v>
      </c>
      <c r="AN143" s="14">
        <v>2</v>
      </c>
      <c r="AO143" s="14">
        <v>2</v>
      </c>
      <c r="AP143" s="14">
        <v>1</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row>
    <row r="144" spans="1:105" s="13" customFormat="1" x14ac:dyDescent="0.15">
      <c r="A144" s="12"/>
      <c r="C144" s="14"/>
      <c r="D144" s="14"/>
      <c r="E144" s="14">
        <v>38</v>
      </c>
      <c r="F144" s="14">
        <v>2</v>
      </c>
      <c r="G144" s="14">
        <v>2</v>
      </c>
      <c r="H144" s="14">
        <v>2</v>
      </c>
      <c r="I144" s="14">
        <v>2</v>
      </c>
      <c r="J144" s="14">
        <v>2</v>
      </c>
      <c r="K144" s="14">
        <v>2</v>
      </c>
      <c r="L144" s="14">
        <v>2</v>
      </c>
      <c r="M144" s="14">
        <v>2</v>
      </c>
      <c r="N144" s="14">
        <v>2</v>
      </c>
      <c r="O144" s="14">
        <v>2</v>
      </c>
      <c r="P144" s="14">
        <v>2</v>
      </c>
      <c r="Q144" s="14">
        <v>2</v>
      </c>
      <c r="R144" s="14">
        <v>2</v>
      </c>
      <c r="S144" s="14">
        <v>2</v>
      </c>
      <c r="T144" s="14">
        <v>2</v>
      </c>
      <c r="U144" s="14">
        <v>2</v>
      </c>
      <c r="V144" s="14">
        <v>2</v>
      </c>
      <c r="W144" s="14">
        <v>2</v>
      </c>
      <c r="X144" s="14">
        <v>2</v>
      </c>
      <c r="Y144" s="14">
        <v>2</v>
      </c>
      <c r="Z144" s="14">
        <v>2</v>
      </c>
      <c r="AA144" s="14">
        <v>2</v>
      </c>
      <c r="AB144" s="14">
        <v>2</v>
      </c>
      <c r="AC144" s="14">
        <v>2</v>
      </c>
      <c r="AD144" s="14">
        <v>2</v>
      </c>
      <c r="AE144" s="14">
        <v>2</v>
      </c>
      <c r="AF144" s="14">
        <v>2</v>
      </c>
      <c r="AG144" s="14">
        <v>2</v>
      </c>
      <c r="AH144" s="14">
        <v>2</v>
      </c>
      <c r="AI144" s="14">
        <v>2</v>
      </c>
      <c r="AJ144" s="14">
        <v>2</v>
      </c>
      <c r="AK144" s="14">
        <v>2</v>
      </c>
      <c r="AL144" s="14">
        <v>2</v>
      </c>
      <c r="AM144" s="14">
        <v>2</v>
      </c>
      <c r="AN144" s="14">
        <v>2</v>
      </c>
      <c r="AO144" s="14">
        <v>2</v>
      </c>
      <c r="AP144" s="14">
        <v>2</v>
      </c>
      <c r="AQ144" s="14">
        <v>1</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row>
    <row r="145" spans="1:105" s="13" customFormat="1" x14ac:dyDescent="0.15">
      <c r="A145" s="12"/>
      <c r="C145" s="14"/>
      <c r="D145" s="14"/>
      <c r="E145" s="14">
        <v>39</v>
      </c>
      <c r="F145" s="14">
        <v>2</v>
      </c>
      <c r="G145" s="14">
        <v>2</v>
      </c>
      <c r="H145" s="14">
        <v>2</v>
      </c>
      <c r="I145" s="14">
        <v>2</v>
      </c>
      <c r="J145" s="14">
        <v>2</v>
      </c>
      <c r="K145" s="14">
        <v>2</v>
      </c>
      <c r="L145" s="14">
        <v>2</v>
      </c>
      <c r="M145" s="14">
        <v>2</v>
      </c>
      <c r="N145" s="14">
        <v>2</v>
      </c>
      <c r="O145" s="14">
        <v>2</v>
      </c>
      <c r="P145" s="14">
        <v>2</v>
      </c>
      <c r="Q145" s="14">
        <v>2</v>
      </c>
      <c r="R145" s="14">
        <v>2</v>
      </c>
      <c r="S145" s="14">
        <v>2</v>
      </c>
      <c r="T145" s="14">
        <v>2</v>
      </c>
      <c r="U145" s="14">
        <v>2</v>
      </c>
      <c r="V145" s="14">
        <v>2</v>
      </c>
      <c r="W145" s="14">
        <v>2</v>
      </c>
      <c r="X145" s="14">
        <v>2</v>
      </c>
      <c r="Y145" s="14">
        <v>2</v>
      </c>
      <c r="Z145" s="14">
        <v>2</v>
      </c>
      <c r="AA145" s="14">
        <v>2</v>
      </c>
      <c r="AB145" s="14">
        <v>2</v>
      </c>
      <c r="AC145" s="14">
        <v>2</v>
      </c>
      <c r="AD145" s="14">
        <v>2</v>
      </c>
      <c r="AE145" s="14">
        <v>2</v>
      </c>
      <c r="AF145" s="14">
        <v>2</v>
      </c>
      <c r="AG145" s="14">
        <v>2</v>
      </c>
      <c r="AH145" s="14">
        <v>2</v>
      </c>
      <c r="AI145" s="14">
        <v>2</v>
      </c>
      <c r="AJ145" s="14">
        <v>2</v>
      </c>
      <c r="AK145" s="14">
        <v>2</v>
      </c>
      <c r="AL145" s="14">
        <v>2</v>
      </c>
      <c r="AM145" s="14">
        <v>2</v>
      </c>
      <c r="AN145" s="14">
        <v>2</v>
      </c>
      <c r="AO145" s="14">
        <v>2</v>
      </c>
      <c r="AP145" s="14">
        <v>2</v>
      </c>
      <c r="AQ145" s="14">
        <v>2</v>
      </c>
      <c r="AR145" s="14">
        <v>1</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row>
    <row r="146" spans="1:105" s="13" customFormat="1" x14ac:dyDescent="0.15">
      <c r="A146" s="12"/>
      <c r="C146" s="14"/>
      <c r="D146" s="14"/>
      <c r="E146" s="14">
        <v>40</v>
      </c>
      <c r="F146" s="14">
        <v>2</v>
      </c>
      <c r="G146" s="14">
        <v>2</v>
      </c>
      <c r="H146" s="14">
        <v>2</v>
      </c>
      <c r="I146" s="14">
        <v>2</v>
      </c>
      <c r="J146" s="14">
        <v>2</v>
      </c>
      <c r="K146" s="14">
        <v>2</v>
      </c>
      <c r="L146" s="14">
        <v>2</v>
      </c>
      <c r="M146" s="14">
        <v>2</v>
      </c>
      <c r="N146" s="14">
        <v>2</v>
      </c>
      <c r="O146" s="14">
        <v>2</v>
      </c>
      <c r="P146" s="14">
        <v>2</v>
      </c>
      <c r="Q146" s="14">
        <v>2</v>
      </c>
      <c r="R146" s="14">
        <v>2</v>
      </c>
      <c r="S146" s="14">
        <v>2</v>
      </c>
      <c r="T146" s="14">
        <v>2</v>
      </c>
      <c r="U146" s="14">
        <v>2</v>
      </c>
      <c r="V146" s="14">
        <v>2</v>
      </c>
      <c r="W146" s="14">
        <v>2</v>
      </c>
      <c r="X146" s="14">
        <v>2</v>
      </c>
      <c r="Y146" s="14">
        <v>2</v>
      </c>
      <c r="Z146" s="14">
        <v>2</v>
      </c>
      <c r="AA146" s="14">
        <v>2</v>
      </c>
      <c r="AB146" s="14">
        <v>2</v>
      </c>
      <c r="AC146" s="14">
        <v>2</v>
      </c>
      <c r="AD146" s="14">
        <v>2</v>
      </c>
      <c r="AE146" s="14">
        <v>2</v>
      </c>
      <c r="AF146" s="14">
        <v>2</v>
      </c>
      <c r="AG146" s="14">
        <v>2</v>
      </c>
      <c r="AH146" s="14">
        <v>2</v>
      </c>
      <c r="AI146" s="14">
        <v>2</v>
      </c>
      <c r="AJ146" s="14">
        <v>2</v>
      </c>
      <c r="AK146" s="14">
        <v>2</v>
      </c>
      <c r="AL146" s="14">
        <v>2</v>
      </c>
      <c r="AM146" s="14">
        <v>2</v>
      </c>
      <c r="AN146" s="14">
        <v>2</v>
      </c>
      <c r="AO146" s="14">
        <v>2</v>
      </c>
      <c r="AP146" s="14">
        <v>2</v>
      </c>
      <c r="AQ146" s="14">
        <v>2</v>
      </c>
      <c r="AR146" s="14">
        <v>2</v>
      </c>
      <c r="AS146" s="14">
        <v>1</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row>
    <row r="147" spans="1:105" s="13" customFormat="1" x14ac:dyDescent="0.15">
      <c r="A147" s="12"/>
      <c r="C147" s="14"/>
      <c r="D147" s="14"/>
      <c r="E147" s="14">
        <v>41</v>
      </c>
      <c r="F147" s="14">
        <v>2</v>
      </c>
      <c r="G147" s="14">
        <v>2</v>
      </c>
      <c r="H147" s="14">
        <v>2</v>
      </c>
      <c r="I147" s="14">
        <v>2</v>
      </c>
      <c r="J147" s="14">
        <v>2</v>
      </c>
      <c r="K147" s="14">
        <v>2</v>
      </c>
      <c r="L147" s="14">
        <v>2</v>
      </c>
      <c r="M147" s="14">
        <v>2</v>
      </c>
      <c r="N147" s="14">
        <v>2</v>
      </c>
      <c r="O147" s="14">
        <v>2</v>
      </c>
      <c r="P147" s="14">
        <v>2</v>
      </c>
      <c r="Q147" s="14">
        <v>2</v>
      </c>
      <c r="R147" s="14">
        <v>2</v>
      </c>
      <c r="S147" s="14">
        <v>2</v>
      </c>
      <c r="T147" s="14">
        <v>2</v>
      </c>
      <c r="U147" s="14">
        <v>2</v>
      </c>
      <c r="V147" s="14">
        <v>2</v>
      </c>
      <c r="W147" s="14">
        <v>2</v>
      </c>
      <c r="X147" s="14">
        <v>2</v>
      </c>
      <c r="Y147" s="14">
        <v>2</v>
      </c>
      <c r="Z147" s="14">
        <v>2</v>
      </c>
      <c r="AA147" s="14">
        <v>2</v>
      </c>
      <c r="AB147" s="14">
        <v>2</v>
      </c>
      <c r="AC147" s="14">
        <v>2</v>
      </c>
      <c r="AD147" s="14">
        <v>2</v>
      </c>
      <c r="AE147" s="14">
        <v>2</v>
      </c>
      <c r="AF147" s="14">
        <v>2</v>
      </c>
      <c r="AG147" s="14">
        <v>2</v>
      </c>
      <c r="AH147" s="14">
        <v>2</v>
      </c>
      <c r="AI147" s="14">
        <v>2</v>
      </c>
      <c r="AJ147" s="14">
        <v>2</v>
      </c>
      <c r="AK147" s="14">
        <v>2</v>
      </c>
      <c r="AL147" s="14">
        <v>2</v>
      </c>
      <c r="AM147" s="14">
        <v>2</v>
      </c>
      <c r="AN147" s="14">
        <v>2</v>
      </c>
      <c r="AO147" s="14">
        <v>2</v>
      </c>
      <c r="AP147" s="14">
        <v>2</v>
      </c>
      <c r="AQ147" s="14">
        <v>2</v>
      </c>
      <c r="AR147" s="14">
        <v>2</v>
      </c>
      <c r="AS147" s="14">
        <v>2</v>
      </c>
      <c r="AT147" s="14">
        <v>1</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row>
    <row r="148" spans="1:105" s="13" customFormat="1" x14ac:dyDescent="0.15">
      <c r="A148" s="12"/>
      <c r="C148" s="14"/>
      <c r="D148" s="14"/>
      <c r="E148" s="14">
        <v>42</v>
      </c>
      <c r="F148" s="14">
        <v>2</v>
      </c>
      <c r="G148" s="14">
        <v>2</v>
      </c>
      <c r="H148" s="14">
        <v>2</v>
      </c>
      <c r="I148" s="14">
        <v>2</v>
      </c>
      <c r="J148" s="14">
        <v>2</v>
      </c>
      <c r="K148" s="14">
        <v>2</v>
      </c>
      <c r="L148" s="14">
        <v>2</v>
      </c>
      <c r="M148" s="14">
        <v>2</v>
      </c>
      <c r="N148" s="14">
        <v>2</v>
      </c>
      <c r="O148" s="14">
        <v>2</v>
      </c>
      <c r="P148" s="14">
        <v>2</v>
      </c>
      <c r="Q148" s="14">
        <v>2</v>
      </c>
      <c r="R148" s="14">
        <v>2</v>
      </c>
      <c r="S148" s="14">
        <v>2</v>
      </c>
      <c r="T148" s="14">
        <v>2</v>
      </c>
      <c r="U148" s="14">
        <v>2</v>
      </c>
      <c r="V148" s="14">
        <v>2</v>
      </c>
      <c r="W148" s="14">
        <v>2</v>
      </c>
      <c r="X148" s="14">
        <v>2</v>
      </c>
      <c r="Y148" s="14">
        <v>2</v>
      </c>
      <c r="Z148" s="14">
        <v>2</v>
      </c>
      <c r="AA148" s="14">
        <v>2</v>
      </c>
      <c r="AB148" s="14">
        <v>2</v>
      </c>
      <c r="AC148" s="14">
        <v>2</v>
      </c>
      <c r="AD148" s="14">
        <v>2</v>
      </c>
      <c r="AE148" s="14">
        <v>2</v>
      </c>
      <c r="AF148" s="14">
        <v>2</v>
      </c>
      <c r="AG148" s="14">
        <v>2</v>
      </c>
      <c r="AH148" s="14">
        <v>2</v>
      </c>
      <c r="AI148" s="14">
        <v>2</v>
      </c>
      <c r="AJ148" s="14">
        <v>2</v>
      </c>
      <c r="AK148" s="14">
        <v>2</v>
      </c>
      <c r="AL148" s="14">
        <v>2</v>
      </c>
      <c r="AM148" s="14">
        <v>2</v>
      </c>
      <c r="AN148" s="14">
        <v>2</v>
      </c>
      <c r="AO148" s="14">
        <v>2</v>
      </c>
      <c r="AP148" s="14">
        <v>2</v>
      </c>
      <c r="AQ148" s="14">
        <v>2</v>
      </c>
      <c r="AR148" s="14">
        <v>2</v>
      </c>
      <c r="AS148" s="14">
        <v>2</v>
      </c>
      <c r="AT148" s="14">
        <v>2</v>
      </c>
      <c r="AU148" s="14">
        <v>1</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row>
    <row r="149" spans="1:105" s="13" customFormat="1" x14ac:dyDescent="0.15">
      <c r="A149" s="12"/>
      <c r="C149" s="14"/>
      <c r="D149" s="14"/>
      <c r="E149" s="14">
        <v>43</v>
      </c>
      <c r="F149" s="14">
        <v>2</v>
      </c>
      <c r="G149" s="14">
        <v>2</v>
      </c>
      <c r="H149" s="14">
        <v>2</v>
      </c>
      <c r="I149" s="14">
        <v>2</v>
      </c>
      <c r="J149" s="14">
        <v>2</v>
      </c>
      <c r="K149" s="14">
        <v>2</v>
      </c>
      <c r="L149" s="14">
        <v>2</v>
      </c>
      <c r="M149" s="14">
        <v>2</v>
      </c>
      <c r="N149" s="14">
        <v>2</v>
      </c>
      <c r="O149" s="14">
        <v>2</v>
      </c>
      <c r="P149" s="14">
        <v>2</v>
      </c>
      <c r="Q149" s="14">
        <v>2</v>
      </c>
      <c r="R149" s="14">
        <v>2</v>
      </c>
      <c r="S149" s="14">
        <v>2</v>
      </c>
      <c r="T149" s="14">
        <v>2</v>
      </c>
      <c r="U149" s="14">
        <v>2</v>
      </c>
      <c r="V149" s="14">
        <v>2</v>
      </c>
      <c r="W149" s="14">
        <v>2</v>
      </c>
      <c r="X149" s="14">
        <v>2</v>
      </c>
      <c r="Y149" s="14">
        <v>2</v>
      </c>
      <c r="Z149" s="14">
        <v>2</v>
      </c>
      <c r="AA149" s="14">
        <v>2</v>
      </c>
      <c r="AB149" s="14">
        <v>2</v>
      </c>
      <c r="AC149" s="14">
        <v>2</v>
      </c>
      <c r="AD149" s="14">
        <v>2</v>
      </c>
      <c r="AE149" s="14">
        <v>2</v>
      </c>
      <c r="AF149" s="14">
        <v>2</v>
      </c>
      <c r="AG149" s="14">
        <v>2</v>
      </c>
      <c r="AH149" s="14">
        <v>2</v>
      </c>
      <c r="AI149" s="14">
        <v>2</v>
      </c>
      <c r="AJ149" s="14">
        <v>2</v>
      </c>
      <c r="AK149" s="14">
        <v>2</v>
      </c>
      <c r="AL149" s="14">
        <v>2</v>
      </c>
      <c r="AM149" s="14">
        <v>2</v>
      </c>
      <c r="AN149" s="14">
        <v>2</v>
      </c>
      <c r="AO149" s="14">
        <v>2</v>
      </c>
      <c r="AP149" s="14">
        <v>2</v>
      </c>
      <c r="AQ149" s="14">
        <v>2</v>
      </c>
      <c r="AR149" s="14">
        <v>2</v>
      </c>
      <c r="AS149" s="14">
        <v>2</v>
      </c>
      <c r="AT149" s="14">
        <v>2</v>
      </c>
      <c r="AU149" s="14">
        <v>2</v>
      </c>
      <c r="AV149" s="14">
        <v>1</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row>
    <row r="150" spans="1:105" s="13" customFormat="1" x14ac:dyDescent="0.15">
      <c r="A150" s="12"/>
      <c r="C150" s="14"/>
      <c r="D150" s="14"/>
      <c r="E150" s="14">
        <v>44</v>
      </c>
      <c r="F150" s="14">
        <v>2</v>
      </c>
      <c r="G150" s="14">
        <v>2</v>
      </c>
      <c r="H150" s="14">
        <v>2</v>
      </c>
      <c r="I150" s="14">
        <v>2</v>
      </c>
      <c r="J150" s="14">
        <v>2</v>
      </c>
      <c r="K150" s="14">
        <v>2</v>
      </c>
      <c r="L150" s="14">
        <v>2</v>
      </c>
      <c r="M150" s="14">
        <v>2</v>
      </c>
      <c r="N150" s="14">
        <v>2</v>
      </c>
      <c r="O150" s="14">
        <v>2</v>
      </c>
      <c r="P150" s="14">
        <v>2</v>
      </c>
      <c r="Q150" s="14">
        <v>2</v>
      </c>
      <c r="R150" s="14">
        <v>2</v>
      </c>
      <c r="S150" s="14">
        <v>2</v>
      </c>
      <c r="T150" s="14">
        <v>2</v>
      </c>
      <c r="U150" s="14">
        <v>2</v>
      </c>
      <c r="V150" s="14">
        <v>2</v>
      </c>
      <c r="W150" s="14">
        <v>2</v>
      </c>
      <c r="X150" s="14">
        <v>2</v>
      </c>
      <c r="Y150" s="14">
        <v>2</v>
      </c>
      <c r="Z150" s="14">
        <v>2</v>
      </c>
      <c r="AA150" s="14">
        <v>2</v>
      </c>
      <c r="AB150" s="14">
        <v>2</v>
      </c>
      <c r="AC150" s="14">
        <v>2</v>
      </c>
      <c r="AD150" s="14">
        <v>2</v>
      </c>
      <c r="AE150" s="14">
        <v>2</v>
      </c>
      <c r="AF150" s="14">
        <v>2</v>
      </c>
      <c r="AG150" s="14">
        <v>2</v>
      </c>
      <c r="AH150" s="14">
        <v>2</v>
      </c>
      <c r="AI150" s="14">
        <v>2</v>
      </c>
      <c r="AJ150" s="14">
        <v>2</v>
      </c>
      <c r="AK150" s="14">
        <v>2</v>
      </c>
      <c r="AL150" s="14">
        <v>2</v>
      </c>
      <c r="AM150" s="14">
        <v>2</v>
      </c>
      <c r="AN150" s="14">
        <v>2</v>
      </c>
      <c r="AO150" s="14">
        <v>2</v>
      </c>
      <c r="AP150" s="14">
        <v>2</v>
      </c>
      <c r="AQ150" s="14">
        <v>2</v>
      </c>
      <c r="AR150" s="14">
        <v>2</v>
      </c>
      <c r="AS150" s="14">
        <v>2</v>
      </c>
      <c r="AT150" s="14">
        <v>2</v>
      </c>
      <c r="AU150" s="14">
        <v>2</v>
      </c>
      <c r="AV150" s="14">
        <v>2</v>
      </c>
      <c r="AW150" s="14">
        <v>1</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row>
    <row r="151" spans="1:105" s="13" customFormat="1" x14ac:dyDescent="0.15">
      <c r="A151" s="12"/>
      <c r="C151" s="14"/>
      <c r="D151" s="14"/>
      <c r="E151" s="14">
        <v>45</v>
      </c>
      <c r="F151" s="14">
        <v>2</v>
      </c>
      <c r="G151" s="14">
        <v>2</v>
      </c>
      <c r="H151" s="14">
        <v>2</v>
      </c>
      <c r="I151" s="14">
        <v>2</v>
      </c>
      <c r="J151" s="14">
        <v>2</v>
      </c>
      <c r="K151" s="14">
        <v>2</v>
      </c>
      <c r="L151" s="14">
        <v>2</v>
      </c>
      <c r="M151" s="14">
        <v>2</v>
      </c>
      <c r="N151" s="14">
        <v>2</v>
      </c>
      <c r="O151" s="14">
        <v>2</v>
      </c>
      <c r="P151" s="14">
        <v>2</v>
      </c>
      <c r="Q151" s="14">
        <v>2</v>
      </c>
      <c r="R151" s="14">
        <v>2</v>
      </c>
      <c r="S151" s="14">
        <v>2</v>
      </c>
      <c r="T151" s="14">
        <v>2</v>
      </c>
      <c r="U151" s="14">
        <v>2</v>
      </c>
      <c r="V151" s="14">
        <v>2</v>
      </c>
      <c r="W151" s="14">
        <v>2</v>
      </c>
      <c r="X151" s="14">
        <v>2</v>
      </c>
      <c r="Y151" s="14">
        <v>2</v>
      </c>
      <c r="Z151" s="14">
        <v>2</v>
      </c>
      <c r="AA151" s="14">
        <v>2</v>
      </c>
      <c r="AB151" s="14">
        <v>2</v>
      </c>
      <c r="AC151" s="14">
        <v>2</v>
      </c>
      <c r="AD151" s="14">
        <v>2</v>
      </c>
      <c r="AE151" s="14">
        <v>2</v>
      </c>
      <c r="AF151" s="14">
        <v>2</v>
      </c>
      <c r="AG151" s="14">
        <v>2</v>
      </c>
      <c r="AH151" s="14">
        <v>2</v>
      </c>
      <c r="AI151" s="14">
        <v>2</v>
      </c>
      <c r="AJ151" s="14">
        <v>2</v>
      </c>
      <c r="AK151" s="14">
        <v>2</v>
      </c>
      <c r="AL151" s="14">
        <v>2</v>
      </c>
      <c r="AM151" s="14">
        <v>2</v>
      </c>
      <c r="AN151" s="14">
        <v>2</v>
      </c>
      <c r="AO151" s="14">
        <v>2</v>
      </c>
      <c r="AP151" s="14">
        <v>2</v>
      </c>
      <c r="AQ151" s="14">
        <v>2</v>
      </c>
      <c r="AR151" s="14">
        <v>2</v>
      </c>
      <c r="AS151" s="14">
        <v>2</v>
      </c>
      <c r="AT151" s="14">
        <v>2</v>
      </c>
      <c r="AU151" s="14">
        <v>2</v>
      </c>
      <c r="AV151" s="14">
        <v>2</v>
      </c>
      <c r="AW151" s="14">
        <v>2</v>
      </c>
      <c r="AX151" s="14">
        <v>1</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row>
    <row r="152" spans="1:105" s="13" customFormat="1" x14ac:dyDescent="0.15">
      <c r="A152" s="12"/>
      <c r="C152" s="14"/>
      <c r="D152" s="14"/>
      <c r="E152" s="14">
        <v>46</v>
      </c>
      <c r="F152" s="14">
        <v>2</v>
      </c>
      <c r="G152" s="14">
        <v>2</v>
      </c>
      <c r="H152" s="14">
        <v>2</v>
      </c>
      <c r="I152" s="14">
        <v>2</v>
      </c>
      <c r="J152" s="14">
        <v>2</v>
      </c>
      <c r="K152" s="14">
        <v>2</v>
      </c>
      <c r="L152" s="14">
        <v>2</v>
      </c>
      <c r="M152" s="14">
        <v>2</v>
      </c>
      <c r="N152" s="14">
        <v>2</v>
      </c>
      <c r="O152" s="14">
        <v>2</v>
      </c>
      <c r="P152" s="14">
        <v>2</v>
      </c>
      <c r="Q152" s="14">
        <v>2</v>
      </c>
      <c r="R152" s="14">
        <v>2</v>
      </c>
      <c r="S152" s="14">
        <v>2</v>
      </c>
      <c r="T152" s="14">
        <v>2</v>
      </c>
      <c r="U152" s="14">
        <v>2</v>
      </c>
      <c r="V152" s="14">
        <v>2</v>
      </c>
      <c r="W152" s="14">
        <v>2</v>
      </c>
      <c r="X152" s="14">
        <v>2</v>
      </c>
      <c r="Y152" s="14">
        <v>2</v>
      </c>
      <c r="Z152" s="14">
        <v>2</v>
      </c>
      <c r="AA152" s="14">
        <v>2</v>
      </c>
      <c r="AB152" s="14">
        <v>2</v>
      </c>
      <c r="AC152" s="14">
        <v>2</v>
      </c>
      <c r="AD152" s="14">
        <v>2</v>
      </c>
      <c r="AE152" s="14">
        <v>2</v>
      </c>
      <c r="AF152" s="14">
        <v>2</v>
      </c>
      <c r="AG152" s="14">
        <v>2</v>
      </c>
      <c r="AH152" s="14">
        <v>2</v>
      </c>
      <c r="AI152" s="14">
        <v>2</v>
      </c>
      <c r="AJ152" s="14">
        <v>2</v>
      </c>
      <c r="AK152" s="14">
        <v>2</v>
      </c>
      <c r="AL152" s="14">
        <v>2</v>
      </c>
      <c r="AM152" s="14">
        <v>2</v>
      </c>
      <c r="AN152" s="14">
        <v>2</v>
      </c>
      <c r="AO152" s="14">
        <v>2</v>
      </c>
      <c r="AP152" s="14">
        <v>2</v>
      </c>
      <c r="AQ152" s="14">
        <v>2</v>
      </c>
      <c r="AR152" s="14">
        <v>2</v>
      </c>
      <c r="AS152" s="14">
        <v>2</v>
      </c>
      <c r="AT152" s="14">
        <v>2</v>
      </c>
      <c r="AU152" s="14">
        <v>2</v>
      </c>
      <c r="AV152" s="14">
        <v>2</v>
      </c>
      <c r="AW152" s="14">
        <v>2</v>
      </c>
      <c r="AX152" s="14">
        <v>2</v>
      </c>
      <c r="AY152" s="14">
        <v>1</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row>
    <row r="153" spans="1:105" s="13" customFormat="1" x14ac:dyDescent="0.15">
      <c r="A153" s="12"/>
      <c r="C153" s="14"/>
      <c r="D153" s="14"/>
      <c r="E153" s="14">
        <v>47</v>
      </c>
      <c r="F153" s="14">
        <v>2</v>
      </c>
      <c r="G153" s="14">
        <v>2</v>
      </c>
      <c r="H153" s="14">
        <v>2</v>
      </c>
      <c r="I153" s="14">
        <v>2</v>
      </c>
      <c r="J153" s="14">
        <v>2</v>
      </c>
      <c r="K153" s="14">
        <v>2</v>
      </c>
      <c r="L153" s="14">
        <v>2</v>
      </c>
      <c r="M153" s="14">
        <v>2</v>
      </c>
      <c r="N153" s="14">
        <v>2</v>
      </c>
      <c r="O153" s="14">
        <v>2</v>
      </c>
      <c r="P153" s="14">
        <v>2</v>
      </c>
      <c r="Q153" s="14">
        <v>2</v>
      </c>
      <c r="R153" s="14">
        <v>2</v>
      </c>
      <c r="S153" s="14">
        <v>2</v>
      </c>
      <c r="T153" s="14">
        <v>2</v>
      </c>
      <c r="U153" s="14">
        <v>2</v>
      </c>
      <c r="V153" s="14">
        <v>2</v>
      </c>
      <c r="W153" s="14">
        <v>2</v>
      </c>
      <c r="X153" s="14">
        <v>2</v>
      </c>
      <c r="Y153" s="14">
        <v>2</v>
      </c>
      <c r="Z153" s="14">
        <v>2</v>
      </c>
      <c r="AA153" s="14">
        <v>2</v>
      </c>
      <c r="AB153" s="14">
        <v>2</v>
      </c>
      <c r="AC153" s="14">
        <v>2</v>
      </c>
      <c r="AD153" s="14">
        <v>2</v>
      </c>
      <c r="AE153" s="14">
        <v>2</v>
      </c>
      <c r="AF153" s="14">
        <v>2</v>
      </c>
      <c r="AG153" s="14">
        <v>2</v>
      </c>
      <c r="AH153" s="14">
        <v>2</v>
      </c>
      <c r="AI153" s="14">
        <v>2</v>
      </c>
      <c r="AJ153" s="14">
        <v>2</v>
      </c>
      <c r="AK153" s="14">
        <v>2</v>
      </c>
      <c r="AL153" s="14">
        <v>2</v>
      </c>
      <c r="AM153" s="14">
        <v>2</v>
      </c>
      <c r="AN153" s="14">
        <v>2</v>
      </c>
      <c r="AO153" s="14">
        <v>2</v>
      </c>
      <c r="AP153" s="14">
        <v>2</v>
      </c>
      <c r="AQ153" s="14">
        <v>2</v>
      </c>
      <c r="AR153" s="14">
        <v>2</v>
      </c>
      <c r="AS153" s="14">
        <v>2</v>
      </c>
      <c r="AT153" s="14">
        <v>2</v>
      </c>
      <c r="AU153" s="14">
        <v>2</v>
      </c>
      <c r="AV153" s="14">
        <v>2</v>
      </c>
      <c r="AW153" s="14">
        <v>2</v>
      </c>
      <c r="AX153" s="14">
        <v>2</v>
      </c>
      <c r="AY153" s="14">
        <v>2</v>
      </c>
      <c r="AZ153" s="14">
        <v>1</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row>
    <row r="154" spans="1:105" s="13" customFormat="1" x14ac:dyDescent="0.15">
      <c r="A154" s="12"/>
      <c r="C154" s="14"/>
      <c r="D154" s="14"/>
      <c r="E154" s="14">
        <v>48</v>
      </c>
      <c r="F154" s="14">
        <v>2</v>
      </c>
      <c r="G154" s="14">
        <v>2</v>
      </c>
      <c r="H154" s="14">
        <v>2</v>
      </c>
      <c r="I154" s="14">
        <v>2</v>
      </c>
      <c r="J154" s="14">
        <v>2</v>
      </c>
      <c r="K154" s="14">
        <v>2</v>
      </c>
      <c r="L154" s="14">
        <v>2</v>
      </c>
      <c r="M154" s="14">
        <v>2</v>
      </c>
      <c r="N154" s="14">
        <v>2</v>
      </c>
      <c r="O154" s="14">
        <v>2</v>
      </c>
      <c r="P154" s="14">
        <v>2</v>
      </c>
      <c r="Q154" s="14">
        <v>2</v>
      </c>
      <c r="R154" s="14">
        <v>2</v>
      </c>
      <c r="S154" s="14">
        <v>2</v>
      </c>
      <c r="T154" s="14">
        <v>2</v>
      </c>
      <c r="U154" s="14">
        <v>2</v>
      </c>
      <c r="V154" s="14">
        <v>2</v>
      </c>
      <c r="W154" s="14">
        <v>2</v>
      </c>
      <c r="X154" s="14">
        <v>2</v>
      </c>
      <c r="Y154" s="14">
        <v>2</v>
      </c>
      <c r="Z154" s="14">
        <v>2</v>
      </c>
      <c r="AA154" s="14">
        <v>2</v>
      </c>
      <c r="AB154" s="14">
        <v>2</v>
      </c>
      <c r="AC154" s="14">
        <v>2</v>
      </c>
      <c r="AD154" s="14">
        <v>2</v>
      </c>
      <c r="AE154" s="14">
        <v>2</v>
      </c>
      <c r="AF154" s="14">
        <v>2</v>
      </c>
      <c r="AG154" s="14">
        <v>2</v>
      </c>
      <c r="AH154" s="14">
        <v>2</v>
      </c>
      <c r="AI154" s="14">
        <v>2</v>
      </c>
      <c r="AJ154" s="14">
        <v>2</v>
      </c>
      <c r="AK154" s="14">
        <v>2</v>
      </c>
      <c r="AL154" s="14">
        <v>2</v>
      </c>
      <c r="AM154" s="14">
        <v>2</v>
      </c>
      <c r="AN154" s="14">
        <v>2</v>
      </c>
      <c r="AO154" s="14">
        <v>2</v>
      </c>
      <c r="AP154" s="14">
        <v>2</v>
      </c>
      <c r="AQ154" s="14">
        <v>2</v>
      </c>
      <c r="AR154" s="14">
        <v>2</v>
      </c>
      <c r="AS154" s="14">
        <v>2</v>
      </c>
      <c r="AT154" s="14">
        <v>2</v>
      </c>
      <c r="AU154" s="14">
        <v>2</v>
      </c>
      <c r="AV154" s="14">
        <v>2</v>
      </c>
      <c r="AW154" s="14">
        <v>2</v>
      </c>
      <c r="AX154" s="14">
        <v>2</v>
      </c>
      <c r="AY154" s="14">
        <v>2</v>
      </c>
      <c r="AZ154" s="14">
        <v>2</v>
      </c>
      <c r="BA154" s="14">
        <v>1</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row>
    <row r="155" spans="1:105" s="13" customFormat="1" x14ac:dyDescent="0.15">
      <c r="A155" s="12"/>
      <c r="C155" s="14"/>
      <c r="D155" s="14"/>
      <c r="E155" s="14">
        <v>49</v>
      </c>
      <c r="F155" s="14">
        <v>2</v>
      </c>
      <c r="G155" s="14">
        <v>2</v>
      </c>
      <c r="H155" s="14">
        <v>2</v>
      </c>
      <c r="I155" s="14">
        <v>2</v>
      </c>
      <c r="J155" s="14">
        <v>2</v>
      </c>
      <c r="K155" s="14">
        <v>2</v>
      </c>
      <c r="L155" s="14">
        <v>2</v>
      </c>
      <c r="M155" s="14">
        <v>2</v>
      </c>
      <c r="N155" s="14">
        <v>2</v>
      </c>
      <c r="O155" s="14">
        <v>2</v>
      </c>
      <c r="P155" s="14">
        <v>2</v>
      </c>
      <c r="Q155" s="14">
        <v>2</v>
      </c>
      <c r="R155" s="14">
        <v>2</v>
      </c>
      <c r="S155" s="14">
        <v>2</v>
      </c>
      <c r="T155" s="14">
        <v>2</v>
      </c>
      <c r="U155" s="14">
        <v>2</v>
      </c>
      <c r="V155" s="14">
        <v>2</v>
      </c>
      <c r="W155" s="14">
        <v>2</v>
      </c>
      <c r="X155" s="14">
        <v>2</v>
      </c>
      <c r="Y155" s="14">
        <v>2</v>
      </c>
      <c r="Z155" s="14">
        <v>2</v>
      </c>
      <c r="AA155" s="14">
        <v>2</v>
      </c>
      <c r="AB155" s="14">
        <v>2</v>
      </c>
      <c r="AC155" s="14">
        <v>2</v>
      </c>
      <c r="AD155" s="14">
        <v>2</v>
      </c>
      <c r="AE155" s="14">
        <v>2</v>
      </c>
      <c r="AF155" s="14">
        <v>2</v>
      </c>
      <c r="AG155" s="14">
        <v>2</v>
      </c>
      <c r="AH155" s="14">
        <v>2</v>
      </c>
      <c r="AI155" s="14">
        <v>2</v>
      </c>
      <c r="AJ155" s="14">
        <v>2</v>
      </c>
      <c r="AK155" s="14">
        <v>2</v>
      </c>
      <c r="AL155" s="14">
        <v>2</v>
      </c>
      <c r="AM155" s="14">
        <v>2</v>
      </c>
      <c r="AN155" s="14">
        <v>2</v>
      </c>
      <c r="AO155" s="14">
        <v>2</v>
      </c>
      <c r="AP155" s="14">
        <v>2</v>
      </c>
      <c r="AQ155" s="14">
        <v>2</v>
      </c>
      <c r="AR155" s="14">
        <v>2</v>
      </c>
      <c r="AS155" s="14">
        <v>2</v>
      </c>
      <c r="AT155" s="14">
        <v>2</v>
      </c>
      <c r="AU155" s="14">
        <v>2</v>
      </c>
      <c r="AV155" s="14">
        <v>2</v>
      </c>
      <c r="AW155" s="14">
        <v>2</v>
      </c>
      <c r="AX155" s="14">
        <v>2</v>
      </c>
      <c r="AY155" s="14">
        <v>2</v>
      </c>
      <c r="AZ155" s="14">
        <v>2</v>
      </c>
      <c r="BA155" s="14">
        <v>2</v>
      </c>
      <c r="BB155" s="14">
        <v>1</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row>
    <row r="156" spans="1:105" s="13" customFormat="1" x14ac:dyDescent="0.15">
      <c r="A156" s="12"/>
      <c r="C156" s="14"/>
      <c r="D156" s="14"/>
      <c r="E156" s="14">
        <v>50</v>
      </c>
      <c r="F156" s="14">
        <v>2</v>
      </c>
      <c r="G156" s="14">
        <v>2</v>
      </c>
      <c r="H156" s="14">
        <v>2</v>
      </c>
      <c r="I156" s="14">
        <v>2</v>
      </c>
      <c r="J156" s="14">
        <v>2</v>
      </c>
      <c r="K156" s="14">
        <v>2</v>
      </c>
      <c r="L156" s="14">
        <v>2</v>
      </c>
      <c r="M156" s="14">
        <v>2</v>
      </c>
      <c r="N156" s="14">
        <v>2</v>
      </c>
      <c r="O156" s="14">
        <v>2</v>
      </c>
      <c r="P156" s="14">
        <v>2</v>
      </c>
      <c r="Q156" s="14">
        <v>2</v>
      </c>
      <c r="R156" s="14">
        <v>2</v>
      </c>
      <c r="S156" s="14">
        <v>2</v>
      </c>
      <c r="T156" s="14">
        <v>2</v>
      </c>
      <c r="U156" s="14">
        <v>2</v>
      </c>
      <c r="V156" s="14">
        <v>2</v>
      </c>
      <c r="W156" s="14">
        <v>2</v>
      </c>
      <c r="X156" s="14">
        <v>2</v>
      </c>
      <c r="Y156" s="14">
        <v>2</v>
      </c>
      <c r="Z156" s="14">
        <v>2</v>
      </c>
      <c r="AA156" s="14">
        <v>2</v>
      </c>
      <c r="AB156" s="14">
        <v>2</v>
      </c>
      <c r="AC156" s="14">
        <v>2</v>
      </c>
      <c r="AD156" s="14">
        <v>2</v>
      </c>
      <c r="AE156" s="14">
        <v>2</v>
      </c>
      <c r="AF156" s="14">
        <v>2</v>
      </c>
      <c r="AG156" s="14">
        <v>2</v>
      </c>
      <c r="AH156" s="14">
        <v>2</v>
      </c>
      <c r="AI156" s="14">
        <v>2</v>
      </c>
      <c r="AJ156" s="14">
        <v>2</v>
      </c>
      <c r="AK156" s="14">
        <v>2</v>
      </c>
      <c r="AL156" s="14">
        <v>2</v>
      </c>
      <c r="AM156" s="14">
        <v>2</v>
      </c>
      <c r="AN156" s="14">
        <v>2</v>
      </c>
      <c r="AO156" s="14">
        <v>2</v>
      </c>
      <c r="AP156" s="14">
        <v>2</v>
      </c>
      <c r="AQ156" s="14">
        <v>2</v>
      </c>
      <c r="AR156" s="14">
        <v>2</v>
      </c>
      <c r="AS156" s="14">
        <v>2</v>
      </c>
      <c r="AT156" s="14">
        <v>2</v>
      </c>
      <c r="AU156" s="14">
        <v>2</v>
      </c>
      <c r="AV156" s="14">
        <v>2</v>
      </c>
      <c r="AW156" s="14">
        <v>2</v>
      </c>
      <c r="AX156" s="14">
        <v>2</v>
      </c>
      <c r="AY156" s="14">
        <v>2</v>
      </c>
      <c r="AZ156" s="14">
        <v>2</v>
      </c>
      <c r="BA156" s="14">
        <v>2</v>
      </c>
      <c r="BB156" s="14">
        <v>2</v>
      </c>
      <c r="BC156" s="14">
        <v>1</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row>
    <row r="157" spans="1:105" s="13" customFormat="1" x14ac:dyDescent="0.15">
      <c r="A157" s="12"/>
      <c r="C157" s="14"/>
      <c r="D157" s="14"/>
      <c r="E157" s="14">
        <v>51</v>
      </c>
      <c r="F157" s="14">
        <v>2</v>
      </c>
      <c r="G157" s="14">
        <v>2</v>
      </c>
      <c r="H157" s="14">
        <v>2</v>
      </c>
      <c r="I157" s="14">
        <v>2</v>
      </c>
      <c r="J157" s="14">
        <v>2</v>
      </c>
      <c r="K157" s="14">
        <v>2</v>
      </c>
      <c r="L157" s="14">
        <v>2</v>
      </c>
      <c r="M157" s="14">
        <v>2</v>
      </c>
      <c r="N157" s="14">
        <v>2</v>
      </c>
      <c r="O157" s="14">
        <v>2</v>
      </c>
      <c r="P157" s="14">
        <v>2</v>
      </c>
      <c r="Q157" s="14">
        <v>2</v>
      </c>
      <c r="R157" s="14">
        <v>2</v>
      </c>
      <c r="S157" s="14">
        <v>2</v>
      </c>
      <c r="T157" s="14">
        <v>2</v>
      </c>
      <c r="U157" s="14">
        <v>2</v>
      </c>
      <c r="V157" s="14">
        <v>2</v>
      </c>
      <c r="W157" s="14">
        <v>2</v>
      </c>
      <c r="X157" s="14">
        <v>2</v>
      </c>
      <c r="Y157" s="14">
        <v>2</v>
      </c>
      <c r="Z157" s="14">
        <v>2</v>
      </c>
      <c r="AA157" s="14">
        <v>2</v>
      </c>
      <c r="AB157" s="14">
        <v>2</v>
      </c>
      <c r="AC157" s="14">
        <v>2</v>
      </c>
      <c r="AD157" s="14">
        <v>2</v>
      </c>
      <c r="AE157" s="14">
        <v>2</v>
      </c>
      <c r="AF157" s="14">
        <v>2</v>
      </c>
      <c r="AG157" s="14">
        <v>2</v>
      </c>
      <c r="AH157" s="14">
        <v>2</v>
      </c>
      <c r="AI157" s="14">
        <v>2</v>
      </c>
      <c r="AJ157" s="14">
        <v>2</v>
      </c>
      <c r="AK157" s="14">
        <v>2</v>
      </c>
      <c r="AL157" s="14">
        <v>2</v>
      </c>
      <c r="AM157" s="14">
        <v>2</v>
      </c>
      <c r="AN157" s="14">
        <v>2</v>
      </c>
      <c r="AO157" s="14">
        <v>2</v>
      </c>
      <c r="AP157" s="14">
        <v>2</v>
      </c>
      <c r="AQ157" s="14">
        <v>2</v>
      </c>
      <c r="AR157" s="14">
        <v>2</v>
      </c>
      <c r="AS157" s="14">
        <v>2</v>
      </c>
      <c r="AT157" s="14">
        <v>2</v>
      </c>
      <c r="AU157" s="14">
        <v>2</v>
      </c>
      <c r="AV157" s="14">
        <v>2</v>
      </c>
      <c r="AW157" s="14">
        <v>2</v>
      </c>
      <c r="AX157" s="14">
        <v>2</v>
      </c>
      <c r="AY157" s="14">
        <v>2</v>
      </c>
      <c r="AZ157" s="14">
        <v>2</v>
      </c>
      <c r="BA157" s="14">
        <v>2</v>
      </c>
      <c r="BB157" s="14">
        <v>2</v>
      </c>
      <c r="BC157" s="14">
        <v>2</v>
      </c>
      <c r="BD157" s="14">
        <v>1</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row>
    <row r="158" spans="1:105" s="13" customFormat="1" x14ac:dyDescent="0.15">
      <c r="A158" s="12"/>
      <c r="C158" s="14"/>
      <c r="D158" s="14"/>
      <c r="E158" s="14">
        <v>52</v>
      </c>
      <c r="F158" s="14">
        <v>2</v>
      </c>
      <c r="G158" s="14">
        <v>2</v>
      </c>
      <c r="H158" s="14">
        <v>2</v>
      </c>
      <c r="I158" s="14">
        <v>2</v>
      </c>
      <c r="J158" s="14">
        <v>2</v>
      </c>
      <c r="K158" s="14">
        <v>2</v>
      </c>
      <c r="L158" s="14">
        <v>2</v>
      </c>
      <c r="M158" s="14">
        <v>2</v>
      </c>
      <c r="N158" s="14">
        <v>2</v>
      </c>
      <c r="O158" s="14">
        <v>2</v>
      </c>
      <c r="P158" s="14">
        <v>2</v>
      </c>
      <c r="Q158" s="14">
        <v>2</v>
      </c>
      <c r="R158" s="14">
        <v>2</v>
      </c>
      <c r="S158" s="14">
        <v>2</v>
      </c>
      <c r="T158" s="14">
        <v>2</v>
      </c>
      <c r="U158" s="14">
        <v>2</v>
      </c>
      <c r="V158" s="14">
        <v>2</v>
      </c>
      <c r="W158" s="14">
        <v>2</v>
      </c>
      <c r="X158" s="14">
        <v>2</v>
      </c>
      <c r="Y158" s="14">
        <v>2</v>
      </c>
      <c r="Z158" s="14">
        <v>2</v>
      </c>
      <c r="AA158" s="14">
        <v>2</v>
      </c>
      <c r="AB158" s="14">
        <v>2</v>
      </c>
      <c r="AC158" s="14">
        <v>2</v>
      </c>
      <c r="AD158" s="14">
        <v>2</v>
      </c>
      <c r="AE158" s="14">
        <v>2</v>
      </c>
      <c r="AF158" s="14">
        <v>2</v>
      </c>
      <c r="AG158" s="14">
        <v>2</v>
      </c>
      <c r="AH158" s="14">
        <v>2</v>
      </c>
      <c r="AI158" s="14">
        <v>2</v>
      </c>
      <c r="AJ158" s="14">
        <v>2</v>
      </c>
      <c r="AK158" s="14">
        <v>2</v>
      </c>
      <c r="AL158" s="14">
        <v>2</v>
      </c>
      <c r="AM158" s="14">
        <v>2</v>
      </c>
      <c r="AN158" s="14">
        <v>2</v>
      </c>
      <c r="AO158" s="14">
        <v>2</v>
      </c>
      <c r="AP158" s="14">
        <v>2</v>
      </c>
      <c r="AQ158" s="14">
        <v>2</v>
      </c>
      <c r="AR158" s="14">
        <v>2</v>
      </c>
      <c r="AS158" s="14">
        <v>2</v>
      </c>
      <c r="AT158" s="14">
        <v>2</v>
      </c>
      <c r="AU158" s="14">
        <v>2</v>
      </c>
      <c r="AV158" s="14">
        <v>2</v>
      </c>
      <c r="AW158" s="14">
        <v>2</v>
      </c>
      <c r="AX158" s="14">
        <v>2</v>
      </c>
      <c r="AY158" s="14">
        <v>2</v>
      </c>
      <c r="AZ158" s="14">
        <v>2</v>
      </c>
      <c r="BA158" s="14">
        <v>2</v>
      </c>
      <c r="BB158" s="14">
        <v>2</v>
      </c>
      <c r="BC158" s="14">
        <v>2</v>
      </c>
      <c r="BD158" s="14">
        <v>2</v>
      </c>
      <c r="BE158" s="14">
        <v>1</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row>
    <row r="159" spans="1:105" s="13" customFormat="1" x14ac:dyDescent="0.15">
      <c r="A159" s="12"/>
      <c r="C159" s="14"/>
      <c r="D159" s="14"/>
      <c r="E159" s="14">
        <v>53</v>
      </c>
      <c r="F159" s="14">
        <v>2</v>
      </c>
      <c r="G159" s="14">
        <v>2</v>
      </c>
      <c r="H159" s="14">
        <v>2</v>
      </c>
      <c r="I159" s="14">
        <v>2</v>
      </c>
      <c r="J159" s="14">
        <v>2</v>
      </c>
      <c r="K159" s="14">
        <v>2</v>
      </c>
      <c r="L159" s="14">
        <v>2</v>
      </c>
      <c r="M159" s="14">
        <v>2</v>
      </c>
      <c r="N159" s="14">
        <v>2</v>
      </c>
      <c r="O159" s="14">
        <v>2</v>
      </c>
      <c r="P159" s="14">
        <v>2</v>
      </c>
      <c r="Q159" s="14">
        <v>2</v>
      </c>
      <c r="R159" s="14">
        <v>2</v>
      </c>
      <c r="S159" s="14">
        <v>2</v>
      </c>
      <c r="T159" s="14">
        <v>2</v>
      </c>
      <c r="U159" s="14">
        <v>2</v>
      </c>
      <c r="V159" s="14">
        <v>2</v>
      </c>
      <c r="W159" s="14">
        <v>2</v>
      </c>
      <c r="X159" s="14">
        <v>2</v>
      </c>
      <c r="Y159" s="14">
        <v>2</v>
      </c>
      <c r="Z159" s="14">
        <v>2</v>
      </c>
      <c r="AA159" s="14">
        <v>2</v>
      </c>
      <c r="AB159" s="14">
        <v>2</v>
      </c>
      <c r="AC159" s="14">
        <v>2</v>
      </c>
      <c r="AD159" s="14">
        <v>2</v>
      </c>
      <c r="AE159" s="14">
        <v>2</v>
      </c>
      <c r="AF159" s="14">
        <v>2</v>
      </c>
      <c r="AG159" s="14">
        <v>2</v>
      </c>
      <c r="AH159" s="14">
        <v>2</v>
      </c>
      <c r="AI159" s="14">
        <v>2</v>
      </c>
      <c r="AJ159" s="14">
        <v>2</v>
      </c>
      <c r="AK159" s="14">
        <v>2</v>
      </c>
      <c r="AL159" s="14">
        <v>2</v>
      </c>
      <c r="AM159" s="14">
        <v>2</v>
      </c>
      <c r="AN159" s="14">
        <v>2</v>
      </c>
      <c r="AO159" s="14">
        <v>2</v>
      </c>
      <c r="AP159" s="14">
        <v>2</v>
      </c>
      <c r="AQ159" s="14">
        <v>2</v>
      </c>
      <c r="AR159" s="14">
        <v>2</v>
      </c>
      <c r="AS159" s="14">
        <v>2</v>
      </c>
      <c r="AT159" s="14">
        <v>2</v>
      </c>
      <c r="AU159" s="14">
        <v>2</v>
      </c>
      <c r="AV159" s="14">
        <v>2</v>
      </c>
      <c r="AW159" s="14">
        <v>2</v>
      </c>
      <c r="AX159" s="14">
        <v>2</v>
      </c>
      <c r="AY159" s="14">
        <v>2</v>
      </c>
      <c r="AZ159" s="14">
        <v>2</v>
      </c>
      <c r="BA159" s="14">
        <v>2</v>
      </c>
      <c r="BB159" s="14">
        <v>2</v>
      </c>
      <c r="BC159" s="14">
        <v>2</v>
      </c>
      <c r="BD159" s="14">
        <v>2</v>
      </c>
      <c r="BE159" s="14">
        <v>2</v>
      </c>
      <c r="BF159" s="14">
        <v>1</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row>
    <row r="160" spans="1:105" s="13" customFormat="1" x14ac:dyDescent="0.15">
      <c r="A160" s="12"/>
      <c r="C160" s="14"/>
      <c r="D160" s="14"/>
      <c r="E160" s="14">
        <v>54</v>
      </c>
      <c r="F160" s="14">
        <v>2</v>
      </c>
      <c r="G160" s="14">
        <v>2</v>
      </c>
      <c r="H160" s="14">
        <v>2</v>
      </c>
      <c r="I160" s="14">
        <v>2</v>
      </c>
      <c r="J160" s="14">
        <v>2</v>
      </c>
      <c r="K160" s="14">
        <v>2</v>
      </c>
      <c r="L160" s="14">
        <v>2</v>
      </c>
      <c r="M160" s="14">
        <v>2</v>
      </c>
      <c r="N160" s="14">
        <v>2</v>
      </c>
      <c r="O160" s="14">
        <v>2</v>
      </c>
      <c r="P160" s="14">
        <v>2</v>
      </c>
      <c r="Q160" s="14">
        <v>2</v>
      </c>
      <c r="R160" s="14">
        <v>2</v>
      </c>
      <c r="S160" s="14">
        <v>2</v>
      </c>
      <c r="T160" s="14">
        <v>2</v>
      </c>
      <c r="U160" s="14">
        <v>2</v>
      </c>
      <c r="V160" s="14">
        <v>2</v>
      </c>
      <c r="W160" s="14">
        <v>2</v>
      </c>
      <c r="X160" s="14">
        <v>2</v>
      </c>
      <c r="Y160" s="14">
        <v>2</v>
      </c>
      <c r="Z160" s="14">
        <v>2</v>
      </c>
      <c r="AA160" s="14">
        <v>2</v>
      </c>
      <c r="AB160" s="14">
        <v>2</v>
      </c>
      <c r="AC160" s="14">
        <v>2</v>
      </c>
      <c r="AD160" s="14">
        <v>2</v>
      </c>
      <c r="AE160" s="14">
        <v>2</v>
      </c>
      <c r="AF160" s="14">
        <v>2</v>
      </c>
      <c r="AG160" s="14">
        <v>2</v>
      </c>
      <c r="AH160" s="14">
        <v>2</v>
      </c>
      <c r="AI160" s="14">
        <v>2</v>
      </c>
      <c r="AJ160" s="14">
        <v>2</v>
      </c>
      <c r="AK160" s="14">
        <v>2</v>
      </c>
      <c r="AL160" s="14">
        <v>2</v>
      </c>
      <c r="AM160" s="14">
        <v>2</v>
      </c>
      <c r="AN160" s="14">
        <v>2</v>
      </c>
      <c r="AO160" s="14">
        <v>2</v>
      </c>
      <c r="AP160" s="14">
        <v>2</v>
      </c>
      <c r="AQ160" s="14">
        <v>2</v>
      </c>
      <c r="AR160" s="14">
        <v>2</v>
      </c>
      <c r="AS160" s="14">
        <v>2</v>
      </c>
      <c r="AT160" s="14">
        <v>2</v>
      </c>
      <c r="AU160" s="14">
        <v>2</v>
      </c>
      <c r="AV160" s="14">
        <v>2</v>
      </c>
      <c r="AW160" s="14">
        <v>2</v>
      </c>
      <c r="AX160" s="14">
        <v>2</v>
      </c>
      <c r="AY160" s="14">
        <v>2</v>
      </c>
      <c r="AZ160" s="14">
        <v>2</v>
      </c>
      <c r="BA160" s="14">
        <v>2</v>
      </c>
      <c r="BB160" s="14">
        <v>2</v>
      </c>
      <c r="BC160" s="14">
        <v>2</v>
      </c>
      <c r="BD160" s="14">
        <v>2</v>
      </c>
      <c r="BE160" s="14">
        <v>2</v>
      </c>
      <c r="BF160" s="14">
        <v>2</v>
      </c>
      <c r="BG160" s="14">
        <v>1</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row>
    <row r="161" spans="1:105" s="13" customFormat="1" x14ac:dyDescent="0.15">
      <c r="A161" s="12"/>
      <c r="C161" s="14"/>
      <c r="D161" s="14"/>
      <c r="E161" s="14">
        <v>55</v>
      </c>
      <c r="F161" s="14">
        <v>2</v>
      </c>
      <c r="G161" s="14">
        <v>2</v>
      </c>
      <c r="H161" s="14">
        <v>2</v>
      </c>
      <c r="I161" s="14">
        <v>2</v>
      </c>
      <c r="J161" s="14">
        <v>2</v>
      </c>
      <c r="K161" s="14">
        <v>2</v>
      </c>
      <c r="L161" s="14">
        <v>2</v>
      </c>
      <c r="M161" s="14">
        <v>2</v>
      </c>
      <c r="N161" s="14">
        <v>2</v>
      </c>
      <c r="O161" s="14">
        <v>2</v>
      </c>
      <c r="P161" s="14">
        <v>2</v>
      </c>
      <c r="Q161" s="14">
        <v>2</v>
      </c>
      <c r="R161" s="14">
        <v>2</v>
      </c>
      <c r="S161" s="14">
        <v>2</v>
      </c>
      <c r="T161" s="14">
        <v>2</v>
      </c>
      <c r="U161" s="14">
        <v>2</v>
      </c>
      <c r="V161" s="14">
        <v>2</v>
      </c>
      <c r="W161" s="14">
        <v>2</v>
      </c>
      <c r="X161" s="14">
        <v>2</v>
      </c>
      <c r="Y161" s="14">
        <v>2</v>
      </c>
      <c r="Z161" s="14">
        <v>2</v>
      </c>
      <c r="AA161" s="14">
        <v>2</v>
      </c>
      <c r="AB161" s="14">
        <v>2</v>
      </c>
      <c r="AC161" s="14">
        <v>2</v>
      </c>
      <c r="AD161" s="14">
        <v>2</v>
      </c>
      <c r="AE161" s="14">
        <v>2</v>
      </c>
      <c r="AF161" s="14">
        <v>2</v>
      </c>
      <c r="AG161" s="14">
        <v>2</v>
      </c>
      <c r="AH161" s="14">
        <v>2</v>
      </c>
      <c r="AI161" s="14">
        <v>2</v>
      </c>
      <c r="AJ161" s="14">
        <v>2</v>
      </c>
      <c r="AK161" s="14">
        <v>2</v>
      </c>
      <c r="AL161" s="14">
        <v>2</v>
      </c>
      <c r="AM161" s="14">
        <v>2</v>
      </c>
      <c r="AN161" s="14">
        <v>2</v>
      </c>
      <c r="AO161" s="14">
        <v>2</v>
      </c>
      <c r="AP161" s="14">
        <v>2</v>
      </c>
      <c r="AQ161" s="14">
        <v>2</v>
      </c>
      <c r="AR161" s="14">
        <v>2</v>
      </c>
      <c r="AS161" s="14">
        <v>2</v>
      </c>
      <c r="AT161" s="14">
        <v>2</v>
      </c>
      <c r="AU161" s="14">
        <v>2</v>
      </c>
      <c r="AV161" s="14">
        <v>2</v>
      </c>
      <c r="AW161" s="14">
        <v>2</v>
      </c>
      <c r="AX161" s="14">
        <v>2</v>
      </c>
      <c r="AY161" s="14">
        <v>2</v>
      </c>
      <c r="AZ161" s="14">
        <v>2</v>
      </c>
      <c r="BA161" s="14">
        <v>2</v>
      </c>
      <c r="BB161" s="14">
        <v>2</v>
      </c>
      <c r="BC161" s="14">
        <v>2</v>
      </c>
      <c r="BD161" s="14">
        <v>2</v>
      </c>
      <c r="BE161" s="14">
        <v>2</v>
      </c>
      <c r="BF161" s="14">
        <v>2</v>
      </c>
      <c r="BG161" s="14">
        <v>2</v>
      </c>
      <c r="BH161" s="14">
        <v>1</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row>
    <row r="162" spans="1:105" s="13" customFormat="1" x14ac:dyDescent="0.15">
      <c r="A162" s="12"/>
      <c r="C162" s="14"/>
      <c r="D162" s="14"/>
      <c r="E162" s="14">
        <v>56</v>
      </c>
      <c r="F162" s="14">
        <v>2</v>
      </c>
      <c r="G162" s="14">
        <v>2</v>
      </c>
      <c r="H162" s="14">
        <v>2</v>
      </c>
      <c r="I162" s="14">
        <v>2</v>
      </c>
      <c r="J162" s="14">
        <v>2</v>
      </c>
      <c r="K162" s="14">
        <v>2</v>
      </c>
      <c r="L162" s="14">
        <v>2</v>
      </c>
      <c r="M162" s="14">
        <v>2</v>
      </c>
      <c r="N162" s="14">
        <v>2</v>
      </c>
      <c r="O162" s="14">
        <v>2</v>
      </c>
      <c r="P162" s="14">
        <v>2</v>
      </c>
      <c r="Q162" s="14">
        <v>2</v>
      </c>
      <c r="R162" s="14">
        <v>2</v>
      </c>
      <c r="S162" s="14">
        <v>2</v>
      </c>
      <c r="T162" s="14">
        <v>2</v>
      </c>
      <c r="U162" s="14">
        <v>2</v>
      </c>
      <c r="V162" s="14">
        <v>2</v>
      </c>
      <c r="W162" s="14">
        <v>2</v>
      </c>
      <c r="X162" s="14">
        <v>2</v>
      </c>
      <c r="Y162" s="14">
        <v>2</v>
      </c>
      <c r="Z162" s="14">
        <v>2</v>
      </c>
      <c r="AA162" s="14">
        <v>2</v>
      </c>
      <c r="AB162" s="14">
        <v>2</v>
      </c>
      <c r="AC162" s="14">
        <v>2</v>
      </c>
      <c r="AD162" s="14">
        <v>2</v>
      </c>
      <c r="AE162" s="14">
        <v>2</v>
      </c>
      <c r="AF162" s="14">
        <v>2</v>
      </c>
      <c r="AG162" s="14">
        <v>2</v>
      </c>
      <c r="AH162" s="14">
        <v>2</v>
      </c>
      <c r="AI162" s="14">
        <v>2</v>
      </c>
      <c r="AJ162" s="14">
        <v>2</v>
      </c>
      <c r="AK162" s="14">
        <v>2</v>
      </c>
      <c r="AL162" s="14">
        <v>2</v>
      </c>
      <c r="AM162" s="14">
        <v>2</v>
      </c>
      <c r="AN162" s="14">
        <v>2</v>
      </c>
      <c r="AO162" s="14">
        <v>2</v>
      </c>
      <c r="AP162" s="14">
        <v>2</v>
      </c>
      <c r="AQ162" s="14">
        <v>2</v>
      </c>
      <c r="AR162" s="14">
        <v>2</v>
      </c>
      <c r="AS162" s="14">
        <v>2</v>
      </c>
      <c r="AT162" s="14">
        <v>2</v>
      </c>
      <c r="AU162" s="14">
        <v>2</v>
      </c>
      <c r="AV162" s="14">
        <v>2</v>
      </c>
      <c r="AW162" s="14">
        <v>2</v>
      </c>
      <c r="AX162" s="14">
        <v>2</v>
      </c>
      <c r="AY162" s="14">
        <v>2</v>
      </c>
      <c r="AZ162" s="14">
        <v>2</v>
      </c>
      <c r="BA162" s="14">
        <v>2</v>
      </c>
      <c r="BB162" s="14">
        <v>2</v>
      </c>
      <c r="BC162" s="14">
        <v>2</v>
      </c>
      <c r="BD162" s="14">
        <v>2</v>
      </c>
      <c r="BE162" s="14">
        <v>2</v>
      </c>
      <c r="BF162" s="14">
        <v>2</v>
      </c>
      <c r="BG162" s="14">
        <v>2</v>
      </c>
      <c r="BH162" s="14">
        <v>2</v>
      </c>
      <c r="BI162" s="14">
        <v>1</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row>
    <row r="163" spans="1:105" s="13" customFormat="1" x14ac:dyDescent="0.15">
      <c r="A163" s="12"/>
      <c r="C163" s="14"/>
      <c r="D163" s="14"/>
      <c r="E163" s="14">
        <v>57</v>
      </c>
      <c r="F163" s="14">
        <v>2</v>
      </c>
      <c r="G163" s="14">
        <v>2</v>
      </c>
      <c r="H163" s="14">
        <v>2</v>
      </c>
      <c r="I163" s="14">
        <v>2</v>
      </c>
      <c r="J163" s="14">
        <v>2</v>
      </c>
      <c r="K163" s="14">
        <v>2</v>
      </c>
      <c r="L163" s="14">
        <v>2</v>
      </c>
      <c r="M163" s="14">
        <v>2</v>
      </c>
      <c r="N163" s="14">
        <v>2</v>
      </c>
      <c r="O163" s="14">
        <v>2</v>
      </c>
      <c r="P163" s="14">
        <v>2</v>
      </c>
      <c r="Q163" s="14">
        <v>2</v>
      </c>
      <c r="R163" s="14">
        <v>2</v>
      </c>
      <c r="S163" s="14">
        <v>2</v>
      </c>
      <c r="T163" s="14">
        <v>2</v>
      </c>
      <c r="U163" s="14">
        <v>2</v>
      </c>
      <c r="V163" s="14">
        <v>2</v>
      </c>
      <c r="W163" s="14">
        <v>2</v>
      </c>
      <c r="X163" s="14">
        <v>2</v>
      </c>
      <c r="Y163" s="14">
        <v>2</v>
      </c>
      <c r="Z163" s="14">
        <v>2</v>
      </c>
      <c r="AA163" s="14">
        <v>2</v>
      </c>
      <c r="AB163" s="14">
        <v>2</v>
      </c>
      <c r="AC163" s="14">
        <v>2</v>
      </c>
      <c r="AD163" s="14">
        <v>2</v>
      </c>
      <c r="AE163" s="14">
        <v>2</v>
      </c>
      <c r="AF163" s="14">
        <v>2</v>
      </c>
      <c r="AG163" s="14">
        <v>2</v>
      </c>
      <c r="AH163" s="14">
        <v>2</v>
      </c>
      <c r="AI163" s="14">
        <v>2</v>
      </c>
      <c r="AJ163" s="14">
        <v>2</v>
      </c>
      <c r="AK163" s="14">
        <v>2</v>
      </c>
      <c r="AL163" s="14">
        <v>2</v>
      </c>
      <c r="AM163" s="14">
        <v>2</v>
      </c>
      <c r="AN163" s="14">
        <v>2</v>
      </c>
      <c r="AO163" s="14">
        <v>2</v>
      </c>
      <c r="AP163" s="14">
        <v>2</v>
      </c>
      <c r="AQ163" s="14">
        <v>2</v>
      </c>
      <c r="AR163" s="14">
        <v>2</v>
      </c>
      <c r="AS163" s="14">
        <v>2</v>
      </c>
      <c r="AT163" s="14">
        <v>2</v>
      </c>
      <c r="AU163" s="14">
        <v>2</v>
      </c>
      <c r="AV163" s="14">
        <v>2</v>
      </c>
      <c r="AW163" s="14">
        <v>2</v>
      </c>
      <c r="AX163" s="14">
        <v>2</v>
      </c>
      <c r="AY163" s="14">
        <v>2</v>
      </c>
      <c r="AZ163" s="14">
        <v>2</v>
      </c>
      <c r="BA163" s="14">
        <v>2</v>
      </c>
      <c r="BB163" s="14">
        <v>2</v>
      </c>
      <c r="BC163" s="14">
        <v>2</v>
      </c>
      <c r="BD163" s="14">
        <v>2</v>
      </c>
      <c r="BE163" s="14">
        <v>2</v>
      </c>
      <c r="BF163" s="14">
        <v>2</v>
      </c>
      <c r="BG163" s="14">
        <v>2</v>
      </c>
      <c r="BH163" s="14">
        <v>2</v>
      </c>
      <c r="BI163" s="14">
        <v>2</v>
      </c>
      <c r="BJ163" s="14">
        <v>1</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row>
    <row r="164" spans="1:105" s="13" customFormat="1" x14ac:dyDescent="0.15">
      <c r="A164" s="12"/>
      <c r="C164" s="14"/>
      <c r="D164" s="14"/>
      <c r="E164" s="14">
        <v>58</v>
      </c>
      <c r="F164" s="14">
        <v>2</v>
      </c>
      <c r="G164" s="14">
        <v>2</v>
      </c>
      <c r="H164" s="14">
        <v>2</v>
      </c>
      <c r="I164" s="14">
        <v>2</v>
      </c>
      <c r="J164" s="14">
        <v>2</v>
      </c>
      <c r="K164" s="14">
        <v>2</v>
      </c>
      <c r="L164" s="14">
        <v>2</v>
      </c>
      <c r="M164" s="14">
        <v>2</v>
      </c>
      <c r="N164" s="14">
        <v>2</v>
      </c>
      <c r="O164" s="14">
        <v>2</v>
      </c>
      <c r="P164" s="14">
        <v>2</v>
      </c>
      <c r="Q164" s="14">
        <v>2</v>
      </c>
      <c r="R164" s="14">
        <v>2</v>
      </c>
      <c r="S164" s="14">
        <v>2</v>
      </c>
      <c r="T164" s="14">
        <v>2</v>
      </c>
      <c r="U164" s="14">
        <v>2</v>
      </c>
      <c r="V164" s="14">
        <v>2</v>
      </c>
      <c r="W164" s="14">
        <v>2</v>
      </c>
      <c r="X164" s="14">
        <v>2</v>
      </c>
      <c r="Y164" s="14">
        <v>2</v>
      </c>
      <c r="Z164" s="14">
        <v>2</v>
      </c>
      <c r="AA164" s="14">
        <v>2</v>
      </c>
      <c r="AB164" s="14">
        <v>2</v>
      </c>
      <c r="AC164" s="14">
        <v>2</v>
      </c>
      <c r="AD164" s="14">
        <v>2</v>
      </c>
      <c r="AE164" s="14">
        <v>2</v>
      </c>
      <c r="AF164" s="14">
        <v>2</v>
      </c>
      <c r="AG164" s="14">
        <v>2</v>
      </c>
      <c r="AH164" s="14">
        <v>2</v>
      </c>
      <c r="AI164" s="14">
        <v>2</v>
      </c>
      <c r="AJ164" s="14">
        <v>2</v>
      </c>
      <c r="AK164" s="14">
        <v>2</v>
      </c>
      <c r="AL164" s="14">
        <v>2</v>
      </c>
      <c r="AM164" s="14">
        <v>2</v>
      </c>
      <c r="AN164" s="14">
        <v>2</v>
      </c>
      <c r="AO164" s="14">
        <v>2</v>
      </c>
      <c r="AP164" s="14">
        <v>2</v>
      </c>
      <c r="AQ164" s="14">
        <v>2</v>
      </c>
      <c r="AR164" s="14">
        <v>2</v>
      </c>
      <c r="AS164" s="14">
        <v>2</v>
      </c>
      <c r="AT164" s="14">
        <v>2</v>
      </c>
      <c r="AU164" s="14">
        <v>2</v>
      </c>
      <c r="AV164" s="14">
        <v>2</v>
      </c>
      <c r="AW164" s="14">
        <v>2</v>
      </c>
      <c r="AX164" s="14">
        <v>2</v>
      </c>
      <c r="AY164" s="14">
        <v>2</v>
      </c>
      <c r="AZ164" s="14">
        <v>2</v>
      </c>
      <c r="BA164" s="14">
        <v>2</v>
      </c>
      <c r="BB164" s="14">
        <v>2</v>
      </c>
      <c r="BC164" s="14">
        <v>2</v>
      </c>
      <c r="BD164" s="14">
        <v>2</v>
      </c>
      <c r="BE164" s="14">
        <v>2</v>
      </c>
      <c r="BF164" s="14">
        <v>2</v>
      </c>
      <c r="BG164" s="14">
        <v>2</v>
      </c>
      <c r="BH164" s="14">
        <v>2</v>
      </c>
      <c r="BI164" s="14">
        <v>2</v>
      </c>
      <c r="BJ164" s="14">
        <v>2</v>
      </c>
      <c r="BK164" s="14">
        <v>1</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row>
    <row r="165" spans="1:105" s="13" customFormat="1" x14ac:dyDescent="0.15">
      <c r="A165" s="12"/>
      <c r="C165" s="14"/>
      <c r="D165" s="14"/>
      <c r="E165" s="14">
        <v>59</v>
      </c>
      <c r="F165" s="14">
        <v>2</v>
      </c>
      <c r="G165" s="14">
        <v>2</v>
      </c>
      <c r="H165" s="14">
        <v>2</v>
      </c>
      <c r="I165" s="14">
        <v>2</v>
      </c>
      <c r="J165" s="14">
        <v>2</v>
      </c>
      <c r="K165" s="14">
        <v>2</v>
      </c>
      <c r="L165" s="14">
        <v>2</v>
      </c>
      <c r="M165" s="14">
        <v>2</v>
      </c>
      <c r="N165" s="14">
        <v>2</v>
      </c>
      <c r="O165" s="14">
        <v>2</v>
      </c>
      <c r="P165" s="14">
        <v>2</v>
      </c>
      <c r="Q165" s="14">
        <v>2</v>
      </c>
      <c r="R165" s="14">
        <v>2</v>
      </c>
      <c r="S165" s="14">
        <v>2</v>
      </c>
      <c r="T165" s="14">
        <v>2</v>
      </c>
      <c r="U165" s="14">
        <v>2</v>
      </c>
      <c r="V165" s="14">
        <v>2</v>
      </c>
      <c r="W165" s="14">
        <v>2</v>
      </c>
      <c r="X165" s="14">
        <v>2</v>
      </c>
      <c r="Y165" s="14">
        <v>2</v>
      </c>
      <c r="Z165" s="14">
        <v>2</v>
      </c>
      <c r="AA165" s="14">
        <v>2</v>
      </c>
      <c r="AB165" s="14">
        <v>2</v>
      </c>
      <c r="AC165" s="14">
        <v>2</v>
      </c>
      <c r="AD165" s="14">
        <v>2</v>
      </c>
      <c r="AE165" s="14">
        <v>2</v>
      </c>
      <c r="AF165" s="14">
        <v>2</v>
      </c>
      <c r="AG165" s="14">
        <v>2</v>
      </c>
      <c r="AH165" s="14">
        <v>2</v>
      </c>
      <c r="AI165" s="14">
        <v>2</v>
      </c>
      <c r="AJ165" s="14">
        <v>2</v>
      </c>
      <c r="AK165" s="14">
        <v>2</v>
      </c>
      <c r="AL165" s="14">
        <v>2</v>
      </c>
      <c r="AM165" s="14">
        <v>2</v>
      </c>
      <c r="AN165" s="14">
        <v>2</v>
      </c>
      <c r="AO165" s="14">
        <v>2</v>
      </c>
      <c r="AP165" s="14">
        <v>2</v>
      </c>
      <c r="AQ165" s="14">
        <v>2</v>
      </c>
      <c r="AR165" s="14">
        <v>2</v>
      </c>
      <c r="AS165" s="14">
        <v>2</v>
      </c>
      <c r="AT165" s="14">
        <v>2</v>
      </c>
      <c r="AU165" s="14">
        <v>2</v>
      </c>
      <c r="AV165" s="14">
        <v>2</v>
      </c>
      <c r="AW165" s="14">
        <v>2</v>
      </c>
      <c r="AX165" s="14">
        <v>2</v>
      </c>
      <c r="AY165" s="14">
        <v>2</v>
      </c>
      <c r="AZ165" s="14">
        <v>2</v>
      </c>
      <c r="BA165" s="14">
        <v>2</v>
      </c>
      <c r="BB165" s="14">
        <v>2</v>
      </c>
      <c r="BC165" s="14">
        <v>2</v>
      </c>
      <c r="BD165" s="14">
        <v>2</v>
      </c>
      <c r="BE165" s="14">
        <v>2</v>
      </c>
      <c r="BF165" s="14">
        <v>2</v>
      </c>
      <c r="BG165" s="14">
        <v>2</v>
      </c>
      <c r="BH165" s="14">
        <v>2</v>
      </c>
      <c r="BI165" s="14">
        <v>2</v>
      </c>
      <c r="BJ165" s="14">
        <v>2</v>
      </c>
      <c r="BK165" s="14">
        <v>2</v>
      </c>
      <c r="BL165" s="14">
        <v>1</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row>
    <row r="166" spans="1:105" s="13" customFormat="1" x14ac:dyDescent="0.15">
      <c r="A166" s="12"/>
      <c r="C166" s="14"/>
      <c r="D166" s="14"/>
      <c r="E166" s="14">
        <v>60</v>
      </c>
      <c r="F166" s="14">
        <v>2</v>
      </c>
      <c r="G166" s="14">
        <v>2</v>
      </c>
      <c r="H166" s="14">
        <v>2</v>
      </c>
      <c r="I166" s="14">
        <v>2</v>
      </c>
      <c r="J166" s="14">
        <v>2</v>
      </c>
      <c r="K166" s="14">
        <v>2</v>
      </c>
      <c r="L166" s="14">
        <v>2</v>
      </c>
      <c r="M166" s="14">
        <v>2</v>
      </c>
      <c r="N166" s="14">
        <v>2</v>
      </c>
      <c r="O166" s="14">
        <v>2</v>
      </c>
      <c r="P166" s="14">
        <v>2</v>
      </c>
      <c r="Q166" s="14">
        <v>2</v>
      </c>
      <c r="R166" s="14">
        <v>2</v>
      </c>
      <c r="S166" s="14">
        <v>2</v>
      </c>
      <c r="T166" s="14">
        <v>2</v>
      </c>
      <c r="U166" s="14">
        <v>2</v>
      </c>
      <c r="V166" s="14">
        <v>2</v>
      </c>
      <c r="W166" s="14">
        <v>2</v>
      </c>
      <c r="X166" s="14">
        <v>2</v>
      </c>
      <c r="Y166" s="14">
        <v>2</v>
      </c>
      <c r="Z166" s="14">
        <v>2</v>
      </c>
      <c r="AA166" s="14">
        <v>2</v>
      </c>
      <c r="AB166" s="14">
        <v>2</v>
      </c>
      <c r="AC166" s="14">
        <v>2</v>
      </c>
      <c r="AD166" s="14">
        <v>2</v>
      </c>
      <c r="AE166" s="14">
        <v>2</v>
      </c>
      <c r="AF166" s="14">
        <v>2</v>
      </c>
      <c r="AG166" s="14">
        <v>2</v>
      </c>
      <c r="AH166" s="14">
        <v>2</v>
      </c>
      <c r="AI166" s="14">
        <v>2</v>
      </c>
      <c r="AJ166" s="14">
        <v>2</v>
      </c>
      <c r="AK166" s="14">
        <v>2</v>
      </c>
      <c r="AL166" s="14">
        <v>2</v>
      </c>
      <c r="AM166" s="14">
        <v>2</v>
      </c>
      <c r="AN166" s="14">
        <v>2</v>
      </c>
      <c r="AO166" s="14">
        <v>2</v>
      </c>
      <c r="AP166" s="14">
        <v>2</v>
      </c>
      <c r="AQ166" s="14">
        <v>2</v>
      </c>
      <c r="AR166" s="14">
        <v>2</v>
      </c>
      <c r="AS166" s="14">
        <v>2</v>
      </c>
      <c r="AT166" s="14">
        <v>2</v>
      </c>
      <c r="AU166" s="14">
        <v>2</v>
      </c>
      <c r="AV166" s="14">
        <v>2</v>
      </c>
      <c r="AW166" s="14">
        <v>2</v>
      </c>
      <c r="AX166" s="14">
        <v>2</v>
      </c>
      <c r="AY166" s="14">
        <v>2</v>
      </c>
      <c r="AZ166" s="14">
        <v>2</v>
      </c>
      <c r="BA166" s="14">
        <v>2</v>
      </c>
      <c r="BB166" s="14">
        <v>2</v>
      </c>
      <c r="BC166" s="14">
        <v>2</v>
      </c>
      <c r="BD166" s="14">
        <v>2</v>
      </c>
      <c r="BE166" s="14">
        <v>2</v>
      </c>
      <c r="BF166" s="14">
        <v>2</v>
      </c>
      <c r="BG166" s="14">
        <v>2</v>
      </c>
      <c r="BH166" s="14">
        <v>2</v>
      </c>
      <c r="BI166" s="14">
        <v>2</v>
      </c>
      <c r="BJ166" s="14">
        <v>2</v>
      </c>
      <c r="BK166" s="14">
        <v>2</v>
      </c>
      <c r="BL166" s="14">
        <v>2</v>
      </c>
      <c r="BM166" s="14">
        <v>1</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row>
    <row r="167" spans="1:105" s="13" customFormat="1" x14ac:dyDescent="0.15">
      <c r="A167" s="12"/>
      <c r="C167" s="14"/>
      <c r="D167" s="14"/>
      <c r="E167" s="14">
        <v>61</v>
      </c>
      <c r="F167" s="14">
        <v>2</v>
      </c>
      <c r="G167" s="14">
        <v>2</v>
      </c>
      <c r="H167" s="14">
        <v>2</v>
      </c>
      <c r="I167" s="14">
        <v>2</v>
      </c>
      <c r="J167" s="14">
        <v>2</v>
      </c>
      <c r="K167" s="14">
        <v>2</v>
      </c>
      <c r="L167" s="14">
        <v>2</v>
      </c>
      <c r="M167" s="14">
        <v>2</v>
      </c>
      <c r="N167" s="14">
        <v>2</v>
      </c>
      <c r="O167" s="14">
        <v>2</v>
      </c>
      <c r="P167" s="14">
        <v>2</v>
      </c>
      <c r="Q167" s="14">
        <v>2</v>
      </c>
      <c r="R167" s="14">
        <v>2</v>
      </c>
      <c r="S167" s="14">
        <v>2</v>
      </c>
      <c r="T167" s="14">
        <v>2</v>
      </c>
      <c r="U167" s="14">
        <v>2</v>
      </c>
      <c r="V167" s="14">
        <v>2</v>
      </c>
      <c r="W167" s="14">
        <v>2</v>
      </c>
      <c r="X167" s="14">
        <v>2</v>
      </c>
      <c r="Y167" s="14">
        <v>2</v>
      </c>
      <c r="Z167" s="14">
        <v>2</v>
      </c>
      <c r="AA167" s="14">
        <v>2</v>
      </c>
      <c r="AB167" s="14">
        <v>2</v>
      </c>
      <c r="AC167" s="14">
        <v>2</v>
      </c>
      <c r="AD167" s="14">
        <v>2</v>
      </c>
      <c r="AE167" s="14">
        <v>2</v>
      </c>
      <c r="AF167" s="14">
        <v>2</v>
      </c>
      <c r="AG167" s="14">
        <v>2</v>
      </c>
      <c r="AH167" s="14">
        <v>2</v>
      </c>
      <c r="AI167" s="14">
        <v>2</v>
      </c>
      <c r="AJ167" s="14">
        <v>2</v>
      </c>
      <c r="AK167" s="14">
        <v>2</v>
      </c>
      <c r="AL167" s="14">
        <v>2</v>
      </c>
      <c r="AM167" s="14">
        <v>2</v>
      </c>
      <c r="AN167" s="14">
        <v>2</v>
      </c>
      <c r="AO167" s="14">
        <v>2</v>
      </c>
      <c r="AP167" s="14">
        <v>2</v>
      </c>
      <c r="AQ167" s="14">
        <v>2</v>
      </c>
      <c r="AR167" s="14">
        <v>2</v>
      </c>
      <c r="AS167" s="14">
        <v>2</v>
      </c>
      <c r="AT167" s="14">
        <v>2</v>
      </c>
      <c r="AU167" s="14">
        <v>2</v>
      </c>
      <c r="AV167" s="14">
        <v>2</v>
      </c>
      <c r="AW167" s="14">
        <v>2</v>
      </c>
      <c r="AX167" s="14">
        <v>2</v>
      </c>
      <c r="AY167" s="14">
        <v>2</v>
      </c>
      <c r="AZ167" s="14">
        <v>2</v>
      </c>
      <c r="BA167" s="14">
        <v>2</v>
      </c>
      <c r="BB167" s="14">
        <v>2</v>
      </c>
      <c r="BC167" s="14">
        <v>2</v>
      </c>
      <c r="BD167" s="14">
        <v>2</v>
      </c>
      <c r="BE167" s="14">
        <v>2</v>
      </c>
      <c r="BF167" s="14">
        <v>2</v>
      </c>
      <c r="BG167" s="14">
        <v>2</v>
      </c>
      <c r="BH167" s="14">
        <v>2</v>
      </c>
      <c r="BI167" s="14">
        <v>2</v>
      </c>
      <c r="BJ167" s="14">
        <v>2</v>
      </c>
      <c r="BK167" s="14">
        <v>2</v>
      </c>
      <c r="BL167" s="14">
        <v>2</v>
      </c>
      <c r="BM167" s="14">
        <v>2</v>
      </c>
      <c r="BN167" s="14">
        <v>1</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row>
    <row r="168" spans="1:105" s="13" customFormat="1" x14ac:dyDescent="0.15">
      <c r="A168" s="12"/>
      <c r="C168" s="14"/>
      <c r="D168" s="14"/>
      <c r="E168" s="14">
        <v>62</v>
      </c>
      <c r="F168" s="14">
        <v>2</v>
      </c>
      <c r="G168" s="14">
        <v>2</v>
      </c>
      <c r="H168" s="14">
        <v>2</v>
      </c>
      <c r="I168" s="14">
        <v>2</v>
      </c>
      <c r="J168" s="14">
        <v>2</v>
      </c>
      <c r="K168" s="14">
        <v>2</v>
      </c>
      <c r="L168" s="14">
        <v>2</v>
      </c>
      <c r="M168" s="14">
        <v>2</v>
      </c>
      <c r="N168" s="14">
        <v>2</v>
      </c>
      <c r="O168" s="14">
        <v>2</v>
      </c>
      <c r="P168" s="14">
        <v>2</v>
      </c>
      <c r="Q168" s="14">
        <v>2</v>
      </c>
      <c r="R168" s="14">
        <v>2</v>
      </c>
      <c r="S168" s="14">
        <v>2</v>
      </c>
      <c r="T168" s="14">
        <v>2</v>
      </c>
      <c r="U168" s="14">
        <v>2</v>
      </c>
      <c r="V168" s="14">
        <v>2</v>
      </c>
      <c r="W168" s="14">
        <v>2</v>
      </c>
      <c r="X168" s="14">
        <v>2</v>
      </c>
      <c r="Y168" s="14">
        <v>2</v>
      </c>
      <c r="Z168" s="14">
        <v>2</v>
      </c>
      <c r="AA168" s="14">
        <v>2</v>
      </c>
      <c r="AB168" s="14">
        <v>2</v>
      </c>
      <c r="AC168" s="14">
        <v>2</v>
      </c>
      <c r="AD168" s="14">
        <v>2</v>
      </c>
      <c r="AE168" s="14">
        <v>2</v>
      </c>
      <c r="AF168" s="14">
        <v>2</v>
      </c>
      <c r="AG168" s="14">
        <v>2</v>
      </c>
      <c r="AH168" s="14">
        <v>2</v>
      </c>
      <c r="AI168" s="14">
        <v>2</v>
      </c>
      <c r="AJ168" s="14">
        <v>2</v>
      </c>
      <c r="AK168" s="14">
        <v>2</v>
      </c>
      <c r="AL168" s="14">
        <v>2</v>
      </c>
      <c r="AM168" s="14">
        <v>2</v>
      </c>
      <c r="AN168" s="14">
        <v>2</v>
      </c>
      <c r="AO168" s="14">
        <v>2</v>
      </c>
      <c r="AP168" s="14">
        <v>2</v>
      </c>
      <c r="AQ168" s="14">
        <v>2</v>
      </c>
      <c r="AR168" s="14">
        <v>2</v>
      </c>
      <c r="AS168" s="14">
        <v>2</v>
      </c>
      <c r="AT168" s="14">
        <v>2</v>
      </c>
      <c r="AU168" s="14">
        <v>2</v>
      </c>
      <c r="AV168" s="14">
        <v>2</v>
      </c>
      <c r="AW168" s="14">
        <v>2</v>
      </c>
      <c r="AX168" s="14">
        <v>2</v>
      </c>
      <c r="AY168" s="14">
        <v>2</v>
      </c>
      <c r="AZ168" s="14">
        <v>2</v>
      </c>
      <c r="BA168" s="14">
        <v>2</v>
      </c>
      <c r="BB168" s="14">
        <v>2</v>
      </c>
      <c r="BC168" s="14">
        <v>2</v>
      </c>
      <c r="BD168" s="14">
        <v>2</v>
      </c>
      <c r="BE168" s="14">
        <v>2</v>
      </c>
      <c r="BF168" s="14">
        <v>2</v>
      </c>
      <c r="BG168" s="14">
        <v>2</v>
      </c>
      <c r="BH168" s="14">
        <v>2</v>
      </c>
      <c r="BI168" s="14">
        <v>2</v>
      </c>
      <c r="BJ168" s="14">
        <v>2</v>
      </c>
      <c r="BK168" s="14">
        <v>2</v>
      </c>
      <c r="BL168" s="14">
        <v>2</v>
      </c>
      <c r="BM168" s="14">
        <v>2</v>
      </c>
      <c r="BN168" s="14">
        <v>2</v>
      </c>
      <c r="BO168" s="14">
        <v>1</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row>
    <row r="169" spans="1:105" s="13" customFormat="1" x14ac:dyDescent="0.15">
      <c r="A169" s="12"/>
      <c r="C169" s="14"/>
      <c r="D169" s="14"/>
      <c r="E169" s="14">
        <v>63</v>
      </c>
      <c r="F169" s="14">
        <v>2</v>
      </c>
      <c r="G169" s="14">
        <v>2</v>
      </c>
      <c r="H169" s="14">
        <v>2</v>
      </c>
      <c r="I169" s="14">
        <v>2</v>
      </c>
      <c r="J169" s="14">
        <v>2</v>
      </c>
      <c r="K169" s="14">
        <v>2</v>
      </c>
      <c r="L169" s="14">
        <v>2</v>
      </c>
      <c r="M169" s="14">
        <v>2</v>
      </c>
      <c r="N169" s="14">
        <v>2</v>
      </c>
      <c r="O169" s="14">
        <v>2</v>
      </c>
      <c r="P169" s="14">
        <v>2</v>
      </c>
      <c r="Q169" s="14">
        <v>2</v>
      </c>
      <c r="R169" s="14">
        <v>2</v>
      </c>
      <c r="S169" s="14">
        <v>2</v>
      </c>
      <c r="T169" s="14">
        <v>2</v>
      </c>
      <c r="U169" s="14">
        <v>2</v>
      </c>
      <c r="V169" s="14">
        <v>2</v>
      </c>
      <c r="W169" s="14">
        <v>2</v>
      </c>
      <c r="X169" s="14">
        <v>2</v>
      </c>
      <c r="Y169" s="14">
        <v>2</v>
      </c>
      <c r="Z169" s="14">
        <v>2</v>
      </c>
      <c r="AA169" s="14">
        <v>2</v>
      </c>
      <c r="AB169" s="14">
        <v>2</v>
      </c>
      <c r="AC169" s="14">
        <v>2</v>
      </c>
      <c r="AD169" s="14">
        <v>2</v>
      </c>
      <c r="AE169" s="14">
        <v>2</v>
      </c>
      <c r="AF169" s="14">
        <v>2</v>
      </c>
      <c r="AG169" s="14">
        <v>2</v>
      </c>
      <c r="AH169" s="14">
        <v>2</v>
      </c>
      <c r="AI169" s="14">
        <v>2</v>
      </c>
      <c r="AJ169" s="14">
        <v>2</v>
      </c>
      <c r="AK169" s="14">
        <v>2</v>
      </c>
      <c r="AL169" s="14">
        <v>2</v>
      </c>
      <c r="AM169" s="14">
        <v>2</v>
      </c>
      <c r="AN169" s="14">
        <v>2</v>
      </c>
      <c r="AO169" s="14">
        <v>2</v>
      </c>
      <c r="AP169" s="14">
        <v>2</v>
      </c>
      <c r="AQ169" s="14">
        <v>2</v>
      </c>
      <c r="AR169" s="14">
        <v>2</v>
      </c>
      <c r="AS169" s="14">
        <v>2</v>
      </c>
      <c r="AT169" s="14">
        <v>2</v>
      </c>
      <c r="AU169" s="14">
        <v>2</v>
      </c>
      <c r="AV169" s="14">
        <v>2</v>
      </c>
      <c r="AW169" s="14">
        <v>2</v>
      </c>
      <c r="AX169" s="14">
        <v>2</v>
      </c>
      <c r="AY169" s="14">
        <v>2</v>
      </c>
      <c r="AZ169" s="14">
        <v>2</v>
      </c>
      <c r="BA169" s="14">
        <v>2</v>
      </c>
      <c r="BB169" s="14">
        <v>2</v>
      </c>
      <c r="BC169" s="14">
        <v>2</v>
      </c>
      <c r="BD169" s="14">
        <v>2</v>
      </c>
      <c r="BE169" s="14">
        <v>2</v>
      </c>
      <c r="BF169" s="14">
        <v>2</v>
      </c>
      <c r="BG169" s="14">
        <v>2</v>
      </c>
      <c r="BH169" s="14">
        <v>2</v>
      </c>
      <c r="BI169" s="14">
        <v>2</v>
      </c>
      <c r="BJ169" s="14">
        <v>2</v>
      </c>
      <c r="BK169" s="14">
        <v>2</v>
      </c>
      <c r="BL169" s="14">
        <v>2</v>
      </c>
      <c r="BM169" s="14">
        <v>2</v>
      </c>
      <c r="BN169" s="14">
        <v>2</v>
      </c>
      <c r="BO169" s="14">
        <v>2</v>
      </c>
      <c r="BP169" s="14">
        <v>1</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row>
    <row r="170" spans="1:105" s="13" customFormat="1" x14ac:dyDescent="0.15">
      <c r="A170" s="12"/>
      <c r="C170" s="14"/>
      <c r="D170" s="14"/>
      <c r="E170" s="14">
        <v>64</v>
      </c>
      <c r="F170" s="14">
        <v>2</v>
      </c>
      <c r="G170" s="14">
        <v>2</v>
      </c>
      <c r="H170" s="14">
        <v>2</v>
      </c>
      <c r="I170" s="14">
        <v>2</v>
      </c>
      <c r="J170" s="14">
        <v>2</v>
      </c>
      <c r="K170" s="14">
        <v>2</v>
      </c>
      <c r="L170" s="14">
        <v>2</v>
      </c>
      <c r="M170" s="14">
        <v>2</v>
      </c>
      <c r="N170" s="14">
        <v>2</v>
      </c>
      <c r="O170" s="14">
        <v>2</v>
      </c>
      <c r="P170" s="14">
        <v>2</v>
      </c>
      <c r="Q170" s="14">
        <v>2</v>
      </c>
      <c r="R170" s="14">
        <v>2</v>
      </c>
      <c r="S170" s="14">
        <v>2</v>
      </c>
      <c r="T170" s="14">
        <v>2</v>
      </c>
      <c r="U170" s="14">
        <v>2</v>
      </c>
      <c r="V170" s="14">
        <v>2</v>
      </c>
      <c r="W170" s="14">
        <v>2</v>
      </c>
      <c r="X170" s="14">
        <v>2</v>
      </c>
      <c r="Y170" s="14">
        <v>2</v>
      </c>
      <c r="Z170" s="14">
        <v>2</v>
      </c>
      <c r="AA170" s="14">
        <v>2</v>
      </c>
      <c r="AB170" s="14">
        <v>2</v>
      </c>
      <c r="AC170" s="14">
        <v>2</v>
      </c>
      <c r="AD170" s="14">
        <v>2</v>
      </c>
      <c r="AE170" s="14">
        <v>2</v>
      </c>
      <c r="AF170" s="14">
        <v>2</v>
      </c>
      <c r="AG170" s="14">
        <v>2</v>
      </c>
      <c r="AH170" s="14">
        <v>2</v>
      </c>
      <c r="AI170" s="14">
        <v>2</v>
      </c>
      <c r="AJ170" s="14">
        <v>2</v>
      </c>
      <c r="AK170" s="14">
        <v>2</v>
      </c>
      <c r="AL170" s="14">
        <v>2</v>
      </c>
      <c r="AM170" s="14">
        <v>2</v>
      </c>
      <c r="AN170" s="14">
        <v>2</v>
      </c>
      <c r="AO170" s="14">
        <v>2</v>
      </c>
      <c r="AP170" s="14">
        <v>2</v>
      </c>
      <c r="AQ170" s="14">
        <v>2</v>
      </c>
      <c r="AR170" s="14">
        <v>2</v>
      </c>
      <c r="AS170" s="14">
        <v>2</v>
      </c>
      <c r="AT170" s="14">
        <v>2</v>
      </c>
      <c r="AU170" s="14">
        <v>2</v>
      </c>
      <c r="AV170" s="14">
        <v>2</v>
      </c>
      <c r="AW170" s="14">
        <v>2</v>
      </c>
      <c r="AX170" s="14">
        <v>2</v>
      </c>
      <c r="AY170" s="14">
        <v>2</v>
      </c>
      <c r="AZ170" s="14">
        <v>2</v>
      </c>
      <c r="BA170" s="14">
        <v>2</v>
      </c>
      <c r="BB170" s="14">
        <v>2</v>
      </c>
      <c r="BC170" s="14">
        <v>2</v>
      </c>
      <c r="BD170" s="14">
        <v>2</v>
      </c>
      <c r="BE170" s="14">
        <v>2</v>
      </c>
      <c r="BF170" s="14">
        <v>2</v>
      </c>
      <c r="BG170" s="14">
        <v>2</v>
      </c>
      <c r="BH170" s="14">
        <v>2</v>
      </c>
      <c r="BI170" s="14">
        <v>2</v>
      </c>
      <c r="BJ170" s="14">
        <v>2</v>
      </c>
      <c r="BK170" s="14">
        <v>2</v>
      </c>
      <c r="BL170" s="14">
        <v>2</v>
      </c>
      <c r="BM170" s="14">
        <v>2</v>
      </c>
      <c r="BN170" s="14">
        <v>2</v>
      </c>
      <c r="BO170" s="14">
        <v>2</v>
      </c>
      <c r="BP170" s="14">
        <v>2</v>
      </c>
      <c r="BQ170" s="14">
        <v>1</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row>
    <row r="171" spans="1:105" s="13" customFormat="1" x14ac:dyDescent="0.15">
      <c r="A171" s="12"/>
      <c r="C171" s="14"/>
      <c r="D171" s="14"/>
      <c r="E171" s="14">
        <v>65</v>
      </c>
      <c r="F171" s="14">
        <v>2</v>
      </c>
      <c r="G171" s="14">
        <v>2</v>
      </c>
      <c r="H171" s="14">
        <v>2</v>
      </c>
      <c r="I171" s="14">
        <v>2</v>
      </c>
      <c r="J171" s="14">
        <v>2</v>
      </c>
      <c r="K171" s="14">
        <v>2</v>
      </c>
      <c r="L171" s="14">
        <v>2</v>
      </c>
      <c r="M171" s="14">
        <v>2</v>
      </c>
      <c r="N171" s="14">
        <v>2</v>
      </c>
      <c r="O171" s="14">
        <v>2</v>
      </c>
      <c r="P171" s="14">
        <v>2</v>
      </c>
      <c r="Q171" s="14">
        <v>2</v>
      </c>
      <c r="R171" s="14">
        <v>2</v>
      </c>
      <c r="S171" s="14">
        <v>2</v>
      </c>
      <c r="T171" s="14">
        <v>2</v>
      </c>
      <c r="U171" s="14">
        <v>2</v>
      </c>
      <c r="V171" s="14">
        <v>2</v>
      </c>
      <c r="W171" s="14">
        <v>2</v>
      </c>
      <c r="X171" s="14">
        <v>2</v>
      </c>
      <c r="Y171" s="14">
        <v>2</v>
      </c>
      <c r="Z171" s="14">
        <v>2</v>
      </c>
      <c r="AA171" s="14">
        <v>2</v>
      </c>
      <c r="AB171" s="14">
        <v>2</v>
      </c>
      <c r="AC171" s="14">
        <v>2</v>
      </c>
      <c r="AD171" s="14">
        <v>2</v>
      </c>
      <c r="AE171" s="14">
        <v>2</v>
      </c>
      <c r="AF171" s="14">
        <v>2</v>
      </c>
      <c r="AG171" s="14">
        <v>2</v>
      </c>
      <c r="AH171" s="14">
        <v>2</v>
      </c>
      <c r="AI171" s="14">
        <v>2</v>
      </c>
      <c r="AJ171" s="14">
        <v>2</v>
      </c>
      <c r="AK171" s="14">
        <v>2</v>
      </c>
      <c r="AL171" s="14">
        <v>2</v>
      </c>
      <c r="AM171" s="14">
        <v>2</v>
      </c>
      <c r="AN171" s="14">
        <v>2</v>
      </c>
      <c r="AO171" s="14">
        <v>2</v>
      </c>
      <c r="AP171" s="14">
        <v>2</v>
      </c>
      <c r="AQ171" s="14">
        <v>2</v>
      </c>
      <c r="AR171" s="14">
        <v>2</v>
      </c>
      <c r="AS171" s="14">
        <v>2</v>
      </c>
      <c r="AT171" s="14">
        <v>2</v>
      </c>
      <c r="AU171" s="14">
        <v>2</v>
      </c>
      <c r="AV171" s="14">
        <v>2</v>
      </c>
      <c r="AW171" s="14">
        <v>2</v>
      </c>
      <c r="AX171" s="14">
        <v>2</v>
      </c>
      <c r="AY171" s="14">
        <v>2</v>
      </c>
      <c r="AZ171" s="14">
        <v>2</v>
      </c>
      <c r="BA171" s="14">
        <v>2</v>
      </c>
      <c r="BB171" s="14">
        <v>2</v>
      </c>
      <c r="BC171" s="14">
        <v>2</v>
      </c>
      <c r="BD171" s="14">
        <v>2</v>
      </c>
      <c r="BE171" s="14">
        <v>2</v>
      </c>
      <c r="BF171" s="14">
        <v>2</v>
      </c>
      <c r="BG171" s="14">
        <v>2</v>
      </c>
      <c r="BH171" s="14">
        <v>2</v>
      </c>
      <c r="BI171" s="14">
        <v>2</v>
      </c>
      <c r="BJ171" s="14">
        <v>2</v>
      </c>
      <c r="BK171" s="14">
        <v>2</v>
      </c>
      <c r="BL171" s="14">
        <v>2</v>
      </c>
      <c r="BM171" s="14">
        <v>2</v>
      </c>
      <c r="BN171" s="14">
        <v>2</v>
      </c>
      <c r="BO171" s="14">
        <v>2</v>
      </c>
      <c r="BP171" s="14">
        <v>2</v>
      </c>
      <c r="BQ171" s="14">
        <v>2</v>
      </c>
      <c r="BR171" s="14">
        <v>1</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row>
    <row r="172" spans="1:105" s="13" customFormat="1" x14ac:dyDescent="0.15">
      <c r="A172" s="12"/>
      <c r="C172" s="14"/>
      <c r="D172" s="14"/>
      <c r="E172" s="14">
        <v>66</v>
      </c>
      <c r="F172" s="14">
        <v>2</v>
      </c>
      <c r="G172" s="14">
        <v>2</v>
      </c>
      <c r="H172" s="14">
        <v>2</v>
      </c>
      <c r="I172" s="14">
        <v>2</v>
      </c>
      <c r="J172" s="14">
        <v>2</v>
      </c>
      <c r="K172" s="14">
        <v>2</v>
      </c>
      <c r="L172" s="14">
        <v>2</v>
      </c>
      <c r="M172" s="14">
        <v>2</v>
      </c>
      <c r="N172" s="14">
        <v>2</v>
      </c>
      <c r="O172" s="14">
        <v>2</v>
      </c>
      <c r="P172" s="14">
        <v>2</v>
      </c>
      <c r="Q172" s="14">
        <v>2</v>
      </c>
      <c r="R172" s="14">
        <v>2</v>
      </c>
      <c r="S172" s="14">
        <v>2</v>
      </c>
      <c r="T172" s="14">
        <v>2</v>
      </c>
      <c r="U172" s="14">
        <v>2</v>
      </c>
      <c r="V172" s="14">
        <v>2</v>
      </c>
      <c r="W172" s="14">
        <v>2</v>
      </c>
      <c r="X172" s="14">
        <v>2</v>
      </c>
      <c r="Y172" s="14">
        <v>2</v>
      </c>
      <c r="Z172" s="14">
        <v>2</v>
      </c>
      <c r="AA172" s="14">
        <v>2</v>
      </c>
      <c r="AB172" s="14">
        <v>2</v>
      </c>
      <c r="AC172" s="14">
        <v>2</v>
      </c>
      <c r="AD172" s="14">
        <v>2</v>
      </c>
      <c r="AE172" s="14">
        <v>2</v>
      </c>
      <c r="AF172" s="14">
        <v>2</v>
      </c>
      <c r="AG172" s="14">
        <v>2</v>
      </c>
      <c r="AH172" s="14">
        <v>2</v>
      </c>
      <c r="AI172" s="14">
        <v>2</v>
      </c>
      <c r="AJ172" s="14">
        <v>2</v>
      </c>
      <c r="AK172" s="14">
        <v>2</v>
      </c>
      <c r="AL172" s="14">
        <v>2</v>
      </c>
      <c r="AM172" s="14">
        <v>2</v>
      </c>
      <c r="AN172" s="14">
        <v>2</v>
      </c>
      <c r="AO172" s="14">
        <v>2</v>
      </c>
      <c r="AP172" s="14">
        <v>2</v>
      </c>
      <c r="AQ172" s="14">
        <v>2</v>
      </c>
      <c r="AR172" s="14">
        <v>2</v>
      </c>
      <c r="AS172" s="14">
        <v>2</v>
      </c>
      <c r="AT172" s="14">
        <v>2</v>
      </c>
      <c r="AU172" s="14">
        <v>2</v>
      </c>
      <c r="AV172" s="14">
        <v>2</v>
      </c>
      <c r="AW172" s="14">
        <v>2</v>
      </c>
      <c r="AX172" s="14">
        <v>2</v>
      </c>
      <c r="AY172" s="14">
        <v>2</v>
      </c>
      <c r="AZ172" s="14">
        <v>2</v>
      </c>
      <c r="BA172" s="14">
        <v>2</v>
      </c>
      <c r="BB172" s="14">
        <v>2</v>
      </c>
      <c r="BC172" s="14">
        <v>2</v>
      </c>
      <c r="BD172" s="14">
        <v>2</v>
      </c>
      <c r="BE172" s="14">
        <v>2</v>
      </c>
      <c r="BF172" s="14">
        <v>2</v>
      </c>
      <c r="BG172" s="14">
        <v>2</v>
      </c>
      <c r="BH172" s="14">
        <v>2</v>
      </c>
      <c r="BI172" s="14">
        <v>2</v>
      </c>
      <c r="BJ172" s="14">
        <v>2</v>
      </c>
      <c r="BK172" s="14">
        <v>2</v>
      </c>
      <c r="BL172" s="14">
        <v>2</v>
      </c>
      <c r="BM172" s="14">
        <v>2</v>
      </c>
      <c r="BN172" s="14">
        <v>2</v>
      </c>
      <c r="BO172" s="14">
        <v>2</v>
      </c>
      <c r="BP172" s="14">
        <v>2</v>
      </c>
      <c r="BQ172" s="14">
        <v>2</v>
      </c>
      <c r="BR172" s="14">
        <v>2</v>
      </c>
      <c r="BS172" s="14">
        <v>1</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row>
    <row r="173" spans="1:105" s="13" customFormat="1" x14ac:dyDescent="0.15">
      <c r="A173" s="12"/>
      <c r="C173" s="14"/>
      <c r="D173" s="14"/>
      <c r="E173" s="14">
        <v>67</v>
      </c>
      <c r="F173" s="14">
        <v>2</v>
      </c>
      <c r="G173" s="14">
        <v>2</v>
      </c>
      <c r="H173" s="14">
        <v>2</v>
      </c>
      <c r="I173" s="14">
        <v>2</v>
      </c>
      <c r="J173" s="14">
        <v>2</v>
      </c>
      <c r="K173" s="14">
        <v>2</v>
      </c>
      <c r="L173" s="14">
        <v>2</v>
      </c>
      <c r="M173" s="14">
        <v>2</v>
      </c>
      <c r="N173" s="14">
        <v>2</v>
      </c>
      <c r="O173" s="14">
        <v>2</v>
      </c>
      <c r="P173" s="14">
        <v>2</v>
      </c>
      <c r="Q173" s="14">
        <v>2</v>
      </c>
      <c r="R173" s="14">
        <v>2</v>
      </c>
      <c r="S173" s="14">
        <v>2</v>
      </c>
      <c r="T173" s="14">
        <v>2</v>
      </c>
      <c r="U173" s="14">
        <v>2</v>
      </c>
      <c r="V173" s="14">
        <v>2</v>
      </c>
      <c r="W173" s="14">
        <v>2</v>
      </c>
      <c r="X173" s="14">
        <v>2</v>
      </c>
      <c r="Y173" s="14">
        <v>2</v>
      </c>
      <c r="Z173" s="14">
        <v>2</v>
      </c>
      <c r="AA173" s="14">
        <v>2</v>
      </c>
      <c r="AB173" s="14">
        <v>2</v>
      </c>
      <c r="AC173" s="14">
        <v>2</v>
      </c>
      <c r="AD173" s="14">
        <v>2</v>
      </c>
      <c r="AE173" s="14">
        <v>2</v>
      </c>
      <c r="AF173" s="14">
        <v>2</v>
      </c>
      <c r="AG173" s="14">
        <v>2</v>
      </c>
      <c r="AH173" s="14">
        <v>2</v>
      </c>
      <c r="AI173" s="14">
        <v>2</v>
      </c>
      <c r="AJ173" s="14">
        <v>2</v>
      </c>
      <c r="AK173" s="14">
        <v>2</v>
      </c>
      <c r="AL173" s="14">
        <v>2</v>
      </c>
      <c r="AM173" s="14">
        <v>2</v>
      </c>
      <c r="AN173" s="14">
        <v>2</v>
      </c>
      <c r="AO173" s="14">
        <v>2</v>
      </c>
      <c r="AP173" s="14">
        <v>2</v>
      </c>
      <c r="AQ173" s="14">
        <v>2</v>
      </c>
      <c r="AR173" s="14">
        <v>2</v>
      </c>
      <c r="AS173" s="14">
        <v>2</v>
      </c>
      <c r="AT173" s="14">
        <v>2</v>
      </c>
      <c r="AU173" s="14">
        <v>2</v>
      </c>
      <c r="AV173" s="14">
        <v>2</v>
      </c>
      <c r="AW173" s="14">
        <v>2</v>
      </c>
      <c r="AX173" s="14">
        <v>2</v>
      </c>
      <c r="AY173" s="14">
        <v>2</v>
      </c>
      <c r="AZ173" s="14">
        <v>2</v>
      </c>
      <c r="BA173" s="14">
        <v>2</v>
      </c>
      <c r="BB173" s="14">
        <v>2</v>
      </c>
      <c r="BC173" s="14">
        <v>2</v>
      </c>
      <c r="BD173" s="14">
        <v>2</v>
      </c>
      <c r="BE173" s="14">
        <v>2</v>
      </c>
      <c r="BF173" s="14">
        <v>2</v>
      </c>
      <c r="BG173" s="14">
        <v>2</v>
      </c>
      <c r="BH173" s="14">
        <v>2</v>
      </c>
      <c r="BI173" s="14">
        <v>2</v>
      </c>
      <c r="BJ173" s="14">
        <v>2</v>
      </c>
      <c r="BK173" s="14">
        <v>2</v>
      </c>
      <c r="BL173" s="14">
        <v>2</v>
      </c>
      <c r="BM173" s="14">
        <v>2</v>
      </c>
      <c r="BN173" s="14">
        <v>2</v>
      </c>
      <c r="BO173" s="14">
        <v>2</v>
      </c>
      <c r="BP173" s="14">
        <v>2</v>
      </c>
      <c r="BQ173" s="14">
        <v>2</v>
      </c>
      <c r="BR173" s="14">
        <v>2</v>
      </c>
      <c r="BS173" s="14">
        <v>2</v>
      </c>
      <c r="BT173" s="14">
        <v>1</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row>
    <row r="174" spans="1:105" s="13" customFormat="1" x14ac:dyDescent="0.15">
      <c r="A174" s="12"/>
      <c r="C174" s="14"/>
      <c r="D174" s="14"/>
      <c r="E174" s="14">
        <v>68</v>
      </c>
      <c r="F174" s="14">
        <v>2</v>
      </c>
      <c r="G174" s="14">
        <v>2</v>
      </c>
      <c r="H174" s="14">
        <v>2</v>
      </c>
      <c r="I174" s="14">
        <v>2</v>
      </c>
      <c r="J174" s="14">
        <v>2</v>
      </c>
      <c r="K174" s="14">
        <v>2</v>
      </c>
      <c r="L174" s="14">
        <v>2</v>
      </c>
      <c r="M174" s="14">
        <v>2</v>
      </c>
      <c r="N174" s="14">
        <v>2</v>
      </c>
      <c r="O174" s="14">
        <v>2</v>
      </c>
      <c r="P174" s="14">
        <v>2</v>
      </c>
      <c r="Q174" s="14">
        <v>2</v>
      </c>
      <c r="R174" s="14">
        <v>2</v>
      </c>
      <c r="S174" s="14">
        <v>2</v>
      </c>
      <c r="T174" s="14">
        <v>2</v>
      </c>
      <c r="U174" s="14">
        <v>2</v>
      </c>
      <c r="V174" s="14">
        <v>2</v>
      </c>
      <c r="W174" s="14">
        <v>2</v>
      </c>
      <c r="X174" s="14">
        <v>2</v>
      </c>
      <c r="Y174" s="14">
        <v>2</v>
      </c>
      <c r="Z174" s="14">
        <v>2</v>
      </c>
      <c r="AA174" s="14">
        <v>2</v>
      </c>
      <c r="AB174" s="14">
        <v>2</v>
      </c>
      <c r="AC174" s="14">
        <v>2</v>
      </c>
      <c r="AD174" s="14">
        <v>2</v>
      </c>
      <c r="AE174" s="14">
        <v>2</v>
      </c>
      <c r="AF174" s="14">
        <v>2</v>
      </c>
      <c r="AG174" s="14">
        <v>2</v>
      </c>
      <c r="AH174" s="14">
        <v>2</v>
      </c>
      <c r="AI174" s="14">
        <v>2</v>
      </c>
      <c r="AJ174" s="14">
        <v>2</v>
      </c>
      <c r="AK174" s="14">
        <v>2</v>
      </c>
      <c r="AL174" s="14">
        <v>2</v>
      </c>
      <c r="AM174" s="14">
        <v>2</v>
      </c>
      <c r="AN174" s="14">
        <v>2</v>
      </c>
      <c r="AO174" s="14">
        <v>2</v>
      </c>
      <c r="AP174" s="14">
        <v>2</v>
      </c>
      <c r="AQ174" s="14">
        <v>2</v>
      </c>
      <c r="AR174" s="14">
        <v>2</v>
      </c>
      <c r="AS174" s="14">
        <v>2</v>
      </c>
      <c r="AT174" s="14">
        <v>2</v>
      </c>
      <c r="AU174" s="14">
        <v>2</v>
      </c>
      <c r="AV174" s="14">
        <v>2</v>
      </c>
      <c r="AW174" s="14">
        <v>2</v>
      </c>
      <c r="AX174" s="14">
        <v>2</v>
      </c>
      <c r="AY174" s="14">
        <v>2</v>
      </c>
      <c r="AZ174" s="14">
        <v>2</v>
      </c>
      <c r="BA174" s="14">
        <v>2</v>
      </c>
      <c r="BB174" s="14">
        <v>2</v>
      </c>
      <c r="BC174" s="14">
        <v>2</v>
      </c>
      <c r="BD174" s="14">
        <v>2</v>
      </c>
      <c r="BE174" s="14">
        <v>2</v>
      </c>
      <c r="BF174" s="14">
        <v>2</v>
      </c>
      <c r="BG174" s="14">
        <v>2</v>
      </c>
      <c r="BH174" s="14">
        <v>2</v>
      </c>
      <c r="BI174" s="14">
        <v>2</v>
      </c>
      <c r="BJ174" s="14">
        <v>2</v>
      </c>
      <c r="BK174" s="14">
        <v>2</v>
      </c>
      <c r="BL174" s="14">
        <v>2</v>
      </c>
      <c r="BM174" s="14">
        <v>2</v>
      </c>
      <c r="BN174" s="14">
        <v>2</v>
      </c>
      <c r="BO174" s="14">
        <v>2</v>
      </c>
      <c r="BP174" s="14">
        <v>2</v>
      </c>
      <c r="BQ174" s="14">
        <v>2</v>
      </c>
      <c r="BR174" s="14">
        <v>2</v>
      </c>
      <c r="BS174" s="14">
        <v>2</v>
      </c>
      <c r="BT174" s="14">
        <v>2</v>
      </c>
      <c r="BU174" s="14">
        <v>1</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row>
    <row r="175" spans="1:105" s="13" customFormat="1" x14ac:dyDescent="0.15">
      <c r="A175" s="12"/>
      <c r="C175" s="14"/>
      <c r="D175" s="14"/>
      <c r="E175" s="14">
        <v>69</v>
      </c>
      <c r="F175" s="14">
        <v>2</v>
      </c>
      <c r="G175" s="14">
        <v>2</v>
      </c>
      <c r="H175" s="14">
        <v>2</v>
      </c>
      <c r="I175" s="14">
        <v>2</v>
      </c>
      <c r="J175" s="14">
        <v>2</v>
      </c>
      <c r="K175" s="14">
        <v>2</v>
      </c>
      <c r="L175" s="14">
        <v>2</v>
      </c>
      <c r="M175" s="14">
        <v>2</v>
      </c>
      <c r="N175" s="14">
        <v>2</v>
      </c>
      <c r="O175" s="14">
        <v>2</v>
      </c>
      <c r="P175" s="14">
        <v>2</v>
      </c>
      <c r="Q175" s="14">
        <v>2</v>
      </c>
      <c r="R175" s="14">
        <v>2</v>
      </c>
      <c r="S175" s="14">
        <v>2</v>
      </c>
      <c r="T175" s="14">
        <v>2</v>
      </c>
      <c r="U175" s="14">
        <v>2</v>
      </c>
      <c r="V175" s="14">
        <v>2</v>
      </c>
      <c r="W175" s="14">
        <v>2</v>
      </c>
      <c r="X175" s="14">
        <v>2</v>
      </c>
      <c r="Y175" s="14">
        <v>2</v>
      </c>
      <c r="Z175" s="14">
        <v>2</v>
      </c>
      <c r="AA175" s="14">
        <v>2</v>
      </c>
      <c r="AB175" s="14">
        <v>2</v>
      </c>
      <c r="AC175" s="14">
        <v>2</v>
      </c>
      <c r="AD175" s="14">
        <v>2</v>
      </c>
      <c r="AE175" s="14">
        <v>2</v>
      </c>
      <c r="AF175" s="14">
        <v>2</v>
      </c>
      <c r="AG175" s="14">
        <v>2</v>
      </c>
      <c r="AH175" s="14">
        <v>2</v>
      </c>
      <c r="AI175" s="14">
        <v>2</v>
      </c>
      <c r="AJ175" s="14">
        <v>2</v>
      </c>
      <c r="AK175" s="14">
        <v>2</v>
      </c>
      <c r="AL175" s="14">
        <v>2</v>
      </c>
      <c r="AM175" s="14">
        <v>2</v>
      </c>
      <c r="AN175" s="14">
        <v>2</v>
      </c>
      <c r="AO175" s="14">
        <v>2</v>
      </c>
      <c r="AP175" s="14">
        <v>2</v>
      </c>
      <c r="AQ175" s="14">
        <v>2</v>
      </c>
      <c r="AR175" s="14">
        <v>2</v>
      </c>
      <c r="AS175" s="14">
        <v>2</v>
      </c>
      <c r="AT175" s="14">
        <v>2</v>
      </c>
      <c r="AU175" s="14">
        <v>2</v>
      </c>
      <c r="AV175" s="14">
        <v>2</v>
      </c>
      <c r="AW175" s="14">
        <v>2</v>
      </c>
      <c r="AX175" s="14">
        <v>2</v>
      </c>
      <c r="AY175" s="14">
        <v>2</v>
      </c>
      <c r="AZ175" s="14">
        <v>2</v>
      </c>
      <c r="BA175" s="14">
        <v>2</v>
      </c>
      <c r="BB175" s="14">
        <v>2</v>
      </c>
      <c r="BC175" s="14">
        <v>2</v>
      </c>
      <c r="BD175" s="14">
        <v>2</v>
      </c>
      <c r="BE175" s="14">
        <v>2</v>
      </c>
      <c r="BF175" s="14">
        <v>2</v>
      </c>
      <c r="BG175" s="14">
        <v>2</v>
      </c>
      <c r="BH175" s="14">
        <v>2</v>
      </c>
      <c r="BI175" s="14">
        <v>2</v>
      </c>
      <c r="BJ175" s="14">
        <v>2</v>
      </c>
      <c r="BK175" s="14">
        <v>2</v>
      </c>
      <c r="BL175" s="14">
        <v>2</v>
      </c>
      <c r="BM175" s="14">
        <v>2</v>
      </c>
      <c r="BN175" s="14">
        <v>2</v>
      </c>
      <c r="BO175" s="14">
        <v>2</v>
      </c>
      <c r="BP175" s="14">
        <v>2</v>
      </c>
      <c r="BQ175" s="14">
        <v>2</v>
      </c>
      <c r="BR175" s="14">
        <v>2</v>
      </c>
      <c r="BS175" s="14">
        <v>2</v>
      </c>
      <c r="BT175" s="14">
        <v>2</v>
      </c>
      <c r="BU175" s="14">
        <v>2</v>
      </c>
      <c r="BV175" s="14">
        <v>1</v>
      </c>
      <c r="BW175" s="14">
        <v>0</v>
      </c>
      <c r="BX175" s="14">
        <v>0</v>
      </c>
      <c r="BY175" s="14">
        <v>0</v>
      </c>
      <c r="BZ175" s="14">
        <v>0</v>
      </c>
      <c r="CA175" s="14">
        <v>0</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0</v>
      </c>
      <c r="CU175" s="14">
        <v>0</v>
      </c>
      <c r="CV175" s="14">
        <v>0</v>
      </c>
      <c r="CW175" s="14">
        <v>0</v>
      </c>
      <c r="CX175" s="14">
        <v>0</v>
      </c>
      <c r="CY175" s="14">
        <v>0</v>
      </c>
      <c r="CZ175" s="14">
        <v>0</v>
      </c>
      <c r="DA175" s="14">
        <v>0</v>
      </c>
    </row>
    <row r="176" spans="1:105" s="13" customFormat="1" x14ac:dyDescent="0.15">
      <c r="A176" s="12"/>
      <c r="C176" s="14"/>
      <c r="D176" s="14"/>
      <c r="E176" s="14">
        <v>70</v>
      </c>
      <c r="F176" s="14">
        <v>2</v>
      </c>
      <c r="G176" s="14">
        <v>2</v>
      </c>
      <c r="H176" s="14">
        <v>2</v>
      </c>
      <c r="I176" s="14">
        <v>2</v>
      </c>
      <c r="J176" s="14">
        <v>2</v>
      </c>
      <c r="K176" s="14">
        <v>2</v>
      </c>
      <c r="L176" s="14">
        <v>2</v>
      </c>
      <c r="M176" s="14">
        <v>2</v>
      </c>
      <c r="N176" s="14">
        <v>2</v>
      </c>
      <c r="O176" s="14">
        <v>2</v>
      </c>
      <c r="P176" s="14">
        <v>2</v>
      </c>
      <c r="Q176" s="14">
        <v>2</v>
      </c>
      <c r="R176" s="14">
        <v>2</v>
      </c>
      <c r="S176" s="14">
        <v>2</v>
      </c>
      <c r="T176" s="14">
        <v>2</v>
      </c>
      <c r="U176" s="14">
        <v>2</v>
      </c>
      <c r="V176" s="14">
        <v>2</v>
      </c>
      <c r="W176" s="14">
        <v>2</v>
      </c>
      <c r="X176" s="14">
        <v>2</v>
      </c>
      <c r="Y176" s="14">
        <v>2</v>
      </c>
      <c r="Z176" s="14">
        <v>2</v>
      </c>
      <c r="AA176" s="14">
        <v>2</v>
      </c>
      <c r="AB176" s="14">
        <v>2</v>
      </c>
      <c r="AC176" s="14">
        <v>2</v>
      </c>
      <c r="AD176" s="14">
        <v>2</v>
      </c>
      <c r="AE176" s="14">
        <v>2</v>
      </c>
      <c r="AF176" s="14">
        <v>2</v>
      </c>
      <c r="AG176" s="14">
        <v>2</v>
      </c>
      <c r="AH176" s="14">
        <v>2</v>
      </c>
      <c r="AI176" s="14">
        <v>2</v>
      </c>
      <c r="AJ176" s="14">
        <v>2</v>
      </c>
      <c r="AK176" s="14">
        <v>2</v>
      </c>
      <c r="AL176" s="14">
        <v>2</v>
      </c>
      <c r="AM176" s="14">
        <v>2</v>
      </c>
      <c r="AN176" s="14">
        <v>2</v>
      </c>
      <c r="AO176" s="14">
        <v>2</v>
      </c>
      <c r="AP176" s="14">
        <v>2</v>
      </c>
      <c r="AQ176" s="14">
        <v>2</v>
      </c>
      <c r="AR176" s="14">
        <v>2</v>
      </c>
      <c r="AS176" s="14">
        <v>2</v>
      </c>
      <c r="AT176" s="14">
        <v>2</v>
      </c>
      <c r="AU176" s="14">
        <v>2</v>
      </c>
      <c r="AV176" s="14">
        <v>2</v>
      </c>
      <c r="AW176" s="14">
        <v>2</v>
      </c>
      <c r="AX176" s="14">
        <v>2</v>
      </c>
      <c r="AY176" s="14">
        <v>2</v>
      </c>
      <c r="AZ176" s="14">
        <v>2</v>
      </c>
      <c r="BA176" s="14">
        <v>2</v>
      </c>
      <c r="BB176" s="14">
        <v>2</v>
      </c>
      <c r="BC176" s="14">
        <v>2</v>
      </c>
      <c r="BD176" s="14">
        <v>2</v>
      </c>
      <c r="BE176" s="14">
        <v>2</v>
      </c>
      <c r="BF176" s="14">
        <v>2</v>
      </c>
      <c r="BG176" s="14">
        <v>2</v>
      </c>
      <c r="BH176" s="14">
        <v>2</v>
      </c>
      <c r="BI176" s="14">
        <v>2</v>
      </c>
      <c r="BJ176" s="14">
        <v>2</v>
      </c>
      <c r="BK176" s="14">
        <v>2</v>
      </c>
      <c r="BL176" s="14">
        <v>2</v>
      </c>
      <c r="BM176" s="14">
        <v>2</v>
      </c>
      <c r="BN176" s="14">
        <v>2</v>
      </c>
      <c r="BO176" s="14">
        <v>2</v>
      </c>
      <c r="BP176" s="14">
        <v>2</v>
      </c>
      <c r="BQ176" s="14">
        <v>2</v>
      </c>
      <c r="BR176" s="14">
        <v>2</v>
      </c>
      <c r="BS176" s="14">
        <v>2</v>
      </c>
      <c r="BT176" s="14">
        <v>2</v>
      </c>
      <c r="BU176" s="14">
        <v>2</v>
      </c>
      <c r="BV176" s="14">
        <v>2</v>
      </c>
      <c r="BW176" s="14">
        <v>1</v>
      </c>
      <c r="BX176" s="14">
        <v>0</v>
      </c>
      <c r="BY176" s="14">
        <v>0</v>
      </c>
      <c r="BZ176" s="14">
        <v>0</v>
      </c>
      <c r="CA176" s="14">
        <v>0</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0</v>
      </c>
      <c r="CU176" s="14">
        <v>0</v>
      </c>
      <c r="CV176" s="14">
        <v>0</v>
      </c>
      <c r="CW176" s="14">
        <v>0</v>
      </c>
      <c r="CX176" s="14">
        <v>0</v>
      </c>
      <c r="CY176" s="14">
        <v>0</v>
      </c>
      <c r="CZ176" s="14">
        <v>0</v>
      </c>
      <c r="DA176" s="14">
        <v>0</v>
      </c>
    </row>
    <row r="177" spans="1:105" s="13" customFormat="1" x14ac:dyDescent="0.15">
      <c r="A177" s="12"/>
      <c r="C177" s="14"/>
      <c r="D177" s="14"/>
      <c r="E177" s="14">
        <v>71</v>
      </c>
      <c r="F177" s="14">
        <v>2</v>
      </c>
      <c r="G177" s="14">
        <v>2</v>
      </c>
      <c r="H177" s="14">
        <v>2</v>
      </c>
      <c r="I177" s="14">
        <v>2</v>
      </c>
      <c r="J177" s="14">
        <v>2</v>
      </c>
      <c r="K177" s="14">
        <v>2</v>
      </c>
      <c r="L177" s="14">
        <v>2</v>
      </c>
      <c r="M177" s="14">
        <v>2</v>
      </c>
      <c r="N177" s="14">
        <v>2</v>
      </c>
      <c r="O177" s="14">
        <v>2</v>
      </c>
      <c r="P177" s="14">
        <v>2</v>
      </c>
      <c r="Q177" s="14">
        <v>2</v>
      </c>
      <c r="R177" s="14">
        <v>2</v>
      </c>
      <c r="S177" s="14">
        <v>2</v>
      </c>
      <c r="T177" s="14">
        <v>2</v>
      </c>
      <c r="U177" s="14">
        <v>2</v>
      </c>
      <c r="V177" s="14">
        <v>2</v>
      </c>
      <c r="W177" s="14">
        <v>2</v>
      </c>
      <c r="X177" s="14">
        <v>2</v>
      </c>
      <c r="Y177" s="14">
        <v>2</v>
      </c>
      <c r="Z177" s="14">
        <v>2</v>
      </c>
      <c r="AA177" s="14">
        <v>2</v>
      </c>
      <c r="AB177" s="14">
        <v>2</v>
      </c>
      <c r="AC177" s="14">
        <v>2</v>
      </c>
      <c r="AD177" s="14">
        <v>2</v>
      </c>
      <c r="AE177" s="14">
        <v>2</v>
      </c>
      <c r="AF177" s="14">
        <v>2</v>
      </c>
      <c r="AG177" s="14">
        <v>2</v>
      </c>
      <c r="AH177" s="14">
        <v>2</v>
      </c>
      <c r="AI177" s="14">
        <v>2</v>
      </c>
      <c r="AJ177" s="14">
        <v>2</v>
      </c>
      <c r="AK177" s="14">
        <v>2</v>
      </c>
      <c r="AL177" s="14">
        <v>2</v>
      </c>
      <c r="AM177" s="14">
        <v>2</v>
      </c>
      <c r="AN177" s="14">
        <v>2</v>
      </c>
      <c r="AO177" s="14">
        <v>2</v>
      </c>
      <c r="AP177" s="14">
        <v>2</v>
      </c>
      <c r="AQ177" s="14">
        <v>2</v>
      </c>
      <c r="AR177" s="14">
        <v>2</v>
      </c>
      <c r="AS177" s="14">
        <v>2</v>
      </c>
      <c r="AT177" s="14">
        <v>2</v>
      </c>
      <c r="AU177" s="14">
        <v>2</v>
      </c>
      <c r="AV177" s="14">
        <v>2</v>
      </c>
      <c r="AW177" s="14">
        <v>2</v>
      </c>
      <c r="AX177" s="14">
        <v>2</v>
      </c>
      <c r="AY177" s="14">
        <v>2</v>
      </c>
      <c r="AZ177" s="14">
        <v>2</v>
      </c>
      <c r="BA177" s="14">
        <v>2</v>
      </c>
      <c r="BB177" s="14">
        <v>2</v>
      </c>
      <c r="BC177" s="14">
        <v>2</v>
      </c>
      <c r="BD177" s="14">
        <v>2</v>
      </c>
      <c r="BE177" s="14">
        <v>2</v>
      </c>
      <c r="BF177" s="14">
        <v>2</v>
      </c>
      <c r="BG177" s="14">
        <v>2</v>
      </c>
      <c r="BH177" s="14">
        <v>2</v>
      </c>
      <c r="BI177" s="14">
        <v>2</v>
      </c>
      <c r="BJ177" s="14">
        <v>2</v>
      </c>
      <c r="BK177" s="14">
        <v>2</v>
      </c>
      <c r="BL177" s="14">
        <v>2</v>
      </c>
      <c r="BM177" s="14">
        <v>2</v>
      </c>
      <c r="BN177" s="14">
        <v>2</v>
      </c>
      <c r="BO177" s="14">
        <v>2</v>
      </c>
      <c r="BP177" s="14">
        <v>2</v>
      </c>
      <c r="BQ177" s="14">
        <v>2</v>
      </c>
      <c r="BR177" s="14">
        <v>2</v>
      </c>
      <c r="BS177" s="14">
        <v>2</v>
      </c>
      <c r="BT177" s="14">
        <v>2</v>
      </c>
      <c r="BU177" s="14">
        <v>2</v>
      </c>
      <c r="BV177" s="14">
        <v>2</v>
      </c>
      <c r="BW177" s="14">
        <v>2</v>
      </c>
      <c r="BX177" s="14">
        <v>1</v>
      </c>
      <c r="BY177" s="14">
        <v>0</v>
      </c>
      <c r="BZ177" s="14">
        <v>0</v>
      </c>
      <c r="CA177" s="14">
        <v>0</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0</v>
      </c>
      <c r="CU177" s="14">
        <v>0</v>
      </c>
      <c r="CV177" s="14">
        <v>0</v>
      </c>
      <c r="CW177" s="14">
        <v>0</v>
      </c>
      <c r="CX177" s="14">
        <v>0</v>
      </c>
      <c r="CY177" s="14">
        <v>0</v>
      </c>
      <c r="CZ177" s="14">
        <v>0</v>
      </c>
      <c r="DA177" s="14">
        <v>0</v>
      </c>
    </row>
    <row r="178" spans="1:105" s="13" customFormat="1" x14ac:dyDescent="0.15">
      <c r="A178" s="12"/>
      <c r="C178" s="14"/>
      <c r="D178" s="14"/>
      <c r="E178" s="14">
        <v>72</v>
      </c>
      <c r="F178" s="14">
        <v>2</v>
      </c>
      <c r="G178" s="14">
        <v>2</v>
      </c>
      <c r="H178" s="14">
        <v>2</v>
      </c>
      <c r="I178" s="14">
        <v>2</v>
      </c>
      <c r="J178" s="14">
        <v>2</v>
      </c>
      <c r="K178" s="14">
        <v>2</v>
      </c>
      <c r="L178" s="14">
        <v>2</v>
      </c>
      <c r="M178" s="14">
        <v>2</v>
      </c>
      <c r="N178" s="14">
        <v>2</v>
      </c>
      <c r="O178" s="14">
        <v>2</v>
      </c>
      <c r="P178" s="14">
        <v>2</v>
      </c>
      <c r="Q178" s="14">
        <v>2</v>
      </c>
      <c r="R178" s="14">
        <v>2</v>
      </c>
      <c r="S178" s="14">
        <v>2</v>
      </c>
      <c r="T178" s="14">
        <v>2</v>
      </c>
      <c r="U178" s="14">
        <v>2</v>
      </c>
      <c r="V178" s="14">
        <v>2</v>
      </c>
      <c r="W178" s="14">
        <v>2</v>
      </c>
      <c r="X178" s="14">
        <v>2</v>
      </c>
      <c r="Y178" s="14">
        <v>2</v>
      </c>
      <c r="Z178" s="14">
        <v>2</v>
      </c>
      <c r="AA178" s="14">
        <v>2</v>
      </c>
      <c r="AB178" s="14">
        <v>2</v>
      </c>
      <c r="AC178" s="14">
        <v>2</v>
      </c>
      <c r="AD178" s="14">
        <v>2</v>
      </c>
      <c r="AE178" s="14">
        <v>2</v>
      </c>
      <c r="AF178" s="14">
        <v>2</v>
      </c>
      <c r="AG178" s="14">
        <v>2</v>
      </c>
      <c r="AH178" s="14">
        <v>2</v>
      </c>
      <c r="AI178" s="14">
        <v>2</v>
      </c>
      <c r="AJ178" s="14">
        <v>2</v>
      </c>
      <c r="AK178" s="14">
        <v>2</v>
      </c>
      <c r="AL178" s="14">
        <v>2</v>
      </c>
      <c r="AM178" s="14">
        <v>2</v>
      </c>
      <c r="AN178" s="14">
        <v>2</v>
      </c>
      <c r="AO178" s="14">
        <v>2</v>
      </c>
      <c r="AP178" s="14">
        <v>2</v>
      </c>
      <c r="AQ178" s="14">
        <v>2</v>
      </c>
      <c r="AR178" s="14">
        <v>2</v>
      </c>
      <c r="AS178" s="14">
        <v>2</v>
      </c>
      <c r="AT178" s="14">
        <v>2</v>
      </c>
      <c r="AU178" s="14">
        <v>2</v>
      </c>
      <c r="AV178" s="14">
        <v>2</v>
      </c>
      <c r="AW178" s="14">
        <v>2</v>
      </c>
      <c r="AX178" s="14">
        <v>2</v>
      </c>
      <c r="AY178" s="14">
        <v>2</v>
      </c>
      <c r="AZ178" s="14">
        <v>2</v>
      </c>
      <c r="BA178" s="14">
        <v>2</v>
      </c>
      <c r="BB178" s="14">
        <v>2</v>
      </c>
      <c r="BC178" s="14">
        <v>2</v>
      </c>
      <c r="BD178" s="14">
        <v>2</v>
      </c>
      <c r="BE178" s="14">
        <v>2</v>
      </c>
      <c r="BF178" s="14">
        <v>2</v>
      </c>
      <c r="BG178" s="14">
        <v>2</v>
      </c>
      <c r="BH178" s="14">
        <v>2</v>
      </c>
      <c r="BI178" s="14">
        <v>2</v>
      </c>
      <c r="BJ178" s="14">
        <v>2</v>
      </c>
      <c r="BK178" s="14">
        <v>2</v>
      </c>
      <c r="BL178" s="14">
        <v>2</v>
      </c>
      <c r="BM178" s="14">
        <v>2</v>
      </c>
      <c r="BN178" s="14">
        <v>2</v>
      </c>
      <c r="BO178" s="14">
        <v>2</v>
      </c>
      <c r="BP178" s="14">
        <v>2</v>
      </c>
      <c r="BQ178" s="14">
        <v>2</v>
      </c>
      <c r="BR178" s="14">
        <v>2</v>
      </c>
      <c r="BS178" s="14">
        <v>2</v>
      </c>
      <c r="BT178" s="14">
        <v>2</v>
      </c>
      <c r="BU178" s="14">
        <v>2</v>
      </c>
      <c r="BV178" s="14">
        <v>2</v>
      </c>
      <c r="BW178" s="14">
        <v>2</v>
      </c>
      <c r="BX178" s="14">
        <v>2</v>
      </c>
      <c r="BY178" s="14">
        <v>1</v>
      </c>
      <c r="BZ178" s="14">
        <v>0</v>
      </c>
      <c r="CA178" s="14">
        <v>0</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0</v>
      </c>
      <c r="CU178" s="14">
        <v>0</v>
      </c>
      <c r="CV178" s="14">
        <v>0</v>
      </c>
      <c r="CW178" s="14">
        <v>0</v>
      </c>
      <c r="CX178" s="14">
        <v>0</v>
      </c>
      <c r="CY178" s="14">
        <v>0</v>
      </c>
      <c r="CZ178" s="14">
        <v>0</v>
      </c>
      <c r="DA178" s="14">
        <v>0</v>
      </c>
    </row>
    <row r="179" spans="1:105" s="13" customFormat="1" x14ac:dyDescent="0.15">
      <c r="A179" s="12"/>
      <c r="C179" s="14"/>
      <c r="D179" s="14"/>
      <c r="E179" s="14">
        <v>73</v>
      </c>
      <c r="F179" s="14">
        <v>2</v>
      </c>
      <c r="G179" s="14">
        <v>2</v>
      </c>
      <c r="H179" s="14">
        <v>2</v>
      </c>
      <c r="I179" s="14">
        <v>2</v>
      </c>
      <c r="J179" s="14">
        <v>2</v>
      </c>
      <c r="K179" s="14">
        <v>2</v>
      </c>
      <c r="L179" s="14">
        <v>2</v>
      </c>
      <c r="M179" s="14">
        <v>2</v>
      </c>
      <c r="N179" s="14">
        <v>2</v>
      </c>
      <c r="O179" s="14">
        <v>2</v>
      </c>
      <c r="P179" s="14">
        <v>2</v>
      </c>
      <c r="Q179" s="14">
        <v>2</v>
      </c>
      <c r="R179" s="14">
        <v>2</v>
      </c>
      <c r="S179" s="14">
        <v>2</v>
      </c>
      <c r="T179" s="14">
        <v>2</v>
      </c>
      <c r="U179" s="14">
        <v>2</v>
      </c>
      <c r="V179" s="14">
        <v>2</v>
      </c>
      <c r="W179" s="14">
        <v>2</v>
      </c>
      <c r="X179" s="14">
        <v>2</v>
      </c>
      <c r="Y179" s="14">
        <v>2</v>
      </c>
      <c r="Z179" s="14">
        <v>2</v>
      </c>
      <c r="AA179" s="14">
        <v>2</v>
      </c>
      <c r="AB179" s="14">
        <v>2</v>
      </c>
      <c r="AC179" s="14">
        <v>2</v>
      </c>
      <c r="AD179" s="14">
        <v>2</v>
      </c>
      <c r="AE179" s="14">
        <v>2</v>
      </c>
      <c r="AF179" s="14">
        <v>2</v>
      </c>
      <c r="AG179" s="14">
        <v>2</v>
      </c>
      <c r="AH179" s="14">
        <v>2</v>
      </c>
      <c r="AI179" s="14">
        <v>2</v>
      </c>
      <c r="AJ179" s="14">
        <v>2</v>
      </c>
      <c r="AK179" s="14">
        <v>2</v>
      </c>
      <c r="AL179" s="14">
        <v>2</v>
      </c>
      <c r="AM179" s="14">
        <v>2</v>
      </c>
      <c r="AN179" s="14">
        <v>2</v>
      </c>
      <c r="AO179" s="14">
        <v>2</v>
      </c>
      <c r="AP179" s="14">
        <v>2</v>
      </c>
      <c r="AQ179" s="14">
        <v>2</v>
      </c>
      <c r="AR179" s="14">
        <v>2</v>
      </c>
      <c r="AS179" s="14">
        <v>2</v>
      </c>
      <c r="AT179" s="14">
        <v>2</v>
      </c>
      <c r="AU179" s="14">
        <v>2</v>
      </c>
      <c r="AV179" s="14">
        <v>2</v>
      </c>
      <c r="AW179" s="14">
        <v>2</v>
      </c>
      <c r="AX179" s="14">
        <v>2</v>
      </c>
      <c r="AY179" s="14">
        <v>2</v>
      </c>
      <c r="AZ179" s="14">
        <v>2</v>
      </c>
      <c r="BA179" s="14">
        <v>2</v>
      </c>
      <c r="BB179" s="14">
        <v>2</v>
      </c>
      <c r="BC179" s="14">
        <v>2</v>
      </c>
      <c r="BD179" s="14">
        <v>2</v>
      </c>
      <c r="BE179" s="14">
        <v>2</v>
      </c>
      <c r="BF179" s="14">
        <v>2</v>
      </c>
      <c r="BG179" s="14">
        <v>2</v>
      </c>
      <c r="BH179" s="14">
        <v>2</v>
      </c>
      <c r="BI179" s="14">
        <v>2</v>
      </c>
      <c r="BJ179" s="14">
        <v>2</v>
      </c>
      <c r="BK179" s="14">
        <v>2</v>
      </c>
      <c r="BL179" s="14">
        <v>2</v>
      </c>
      <c r="BM179" s="14">
        <v>2</v>
      </c>
      <c r="BN179" s="14">
        <v>2</v>
      </c>
      <c r="BO179" s="14">
        <v>2</v>
      </c>
      <c r="BP179" s="14">
        <v>2</v>
      </c>
      <c r="BQ179" s="14">
        <v>2</v>
      </c>
      <c r="BR179" s="14">
        <v>2</v>
      </c>
      <c r="BS179" s="14">
        <v>2</v>
      </c>
      <c r="BT179" s="14">
        <v>2</v>
      </c>
      <c r="BU179" s="14">
        <v>2</v>
      </c>
      <c r="BV179" s="14">
        <v>2</v>
      </c>
      <c r="BW179" s="14">
        <v>2</v>
      </c>
      <c r="BX179" s="14">
        <v>2</v>
      </c>
      <c r="BY179" s="14">
        <v>2</v>
      </c>
      <c r="BZ179" s="14">
        <v>1</v>
      </c>
      <c r="CA179" s="14">
        <v>0</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0</v>
      </c>
      <c r="CU179" s="14">
        <v>0</v>
      </c>
      <c r="CV179" s="14">
        <v>0</v>
      </c>
      <c r="CW179" s="14">
        <v>0</v>
      </c>
      <c r="CX179" s="14">
        <v>0</v>
      </c>
      <c r="CY179" s="14">
        <v>0</v>
      </c>
      <c r="CZ179" s="14">
        <v>0</v>
      </c>
      <c r="DA179" s="14">
        <v>0</v>
      </c>
    </row>
    <row r="180" spans="1:105" s="13" customFormat="1" x14ac:dyDescent="0.15">
      <c r="A180" s="12"/>
      <c r="C180" s="14"/>
      <c r="D180" s="14"/>
      <c r="E180" s="14">
        <v>74</v>
      </c>
      <c r="F180" s="14">
        <v>2</v>
      </c>
      <c r="G180" s="14">
        <v>2</v>
      </c>
      <c r="H180" s="14">
        <v>2</v>
      </c>
      <c r="I180" s="14">
        <v>2</v>
      </c>
      <c r="J180" s="14">
        <v>2</v>
      </c>
      <c r="K180" s="14">
        <v>2</v>
      </c>
      <c r="L180" s="14">
        <v>2</v>
      </c>
      <c r="M180" s="14">
        <v>2</v>
      </c>
      <c r="N180" s="14">
        <v>2</v>
      </c>
      <c r="O180" s="14">
        <v>2</v>
      </c>
      <c r="P180" s="14">
        <v>2</v>
      </c>
      <c r="Q180" s="14">
        <v>2</v>
      </c>
      <c r="R180" s="14">
        <v>2</v>
      </c>
      <c r="S180" s="14">
        <v>2</v>
      </c>
      <c r="T180" s="14">
        <v>2</v>
      </c>
      <c r="U180" s="14">
        <v>2</v>
      </c>
      <c r="V180" s="14">
        <v>2</v>
      </c>
      <c r="W180" s="14">
        <v>2</v>
      </c>
      <c r="X180" s="14">
        <v>2</v>
      </c>
      <c r="Y180" s="14">
        <v>2</v>
      </c>
      <c r="Z180" s="14">
        <v>2</v>
      </c>
      <c r="AA180" s="14">
        <v>2</v>
      </c>
      <c r="AB180" s="14">
        <v>2</v>
      </c>
      <c r="AC180" s="14">
        <v>2</v>
      </c>
      <c r="AD180" s="14">
        <v>2</v>
      </c>
      <c r="AE180" s="14">
        <v>2</v>
      </c>
      <c r="AF180" s="14">
        <v>2</v>
      </c>
      <c r="AG180" s="14">
        <v>2</v>
      </c>
      <c r="AH180" s="14">
        <v>2</v>
      </c>
      <c r="AI180" s="14">
        <v>2</v>
      </c>
      <c r="AJ180" s="14">
        <v>2</v>
      </c>
      <c r="AK180" s="14">
        <v>2</v>
      </c>
      <c r="AL180" s="14">
        <v>2</v>
      </c>
      <c r="AM180" s="14">
        <v>2</v>
      </c>
      <c r="AN180" s="14">
        <v>2</v>
      </c>
      <c r="AO180" s="14">
        <v>2</v>
      </c>
      <c r="AP180" s="14">
        <v>2</v>
      </c>
      <c r="AQ180" s="14">
        <v>2</v>
      </c>
      <c r="AR180" s="14">
        <v>2</v>
      </c>
      <c r="AS180" s="14">
        <v>2</v>
      </c>
      <c r="AT180" s="14">
        <v>2</v>
      </c>
      <c r="AU180" s="14">
        <v>2</v>
      </c>
      <c r="AV180" s="14">
        <v>2</v>
      </c>
      <c r="AW180" s="14">
        <v>2</v>
      </c>
      <c r="AX180" s="14">
        <v>2</v>
      </c>
      <c r="AY180" s="14">
        <v>2</v>
      </c>
      <c r="AZ180" s="14">
        <v>2</v>
      </c>
      <c r="BA180" s="14">
        <v>2</v>
      </c>
      <c r="BB180" s="14">
        <v>2</v>
      </c>
      <c r="BC180" s="14">
        <v>2</v>
      </c>
      <c r="BD180" s="14">
        <v>2</v>
      </c>
      <c r="BE180" s="14">
        <v>2</v>
      </c>
      <c r="BF180" s="14">
        <v>2</v>
      </c>
      <c r="BG180" s="14">
        <v>2</v>
      </c>
      <c r="BH180" s="14">
        <v>2</v>
      </c>
      <c r="BI180" s="14">
        <v>2</v>
      </c>
      <c r="BJ180" s="14">
        <v>2</v>
      </c>
      <c r="BK180" s="14">
        <v>2</v>
      </c>
      <c r="BL180" s="14">
        <v>2</v>
      </c>
      <c r="BM180" s="14">
        <v>2</v>
      </c>
      <c r="BN180" s="14">
        <v>2</v>
      </c>
      <c r="BO180" s="14">
        <v>2</v>
      </c>
      <c r="BP180" s="14">
        <v>2</v>
      </c>
      <c r="BQ180" s="14">
        <v>2</v>
      </c>
      <c r="BR180" s="14">
        <v>2</v>
      </c>
      <c r="BS180" s="14">
        <v>2</v>
      </c>
      <c r="BT180" s="14">
        <v>2</v>
      </c>
      <c r="BU180" s="14">
        <v>2</v>
      </c>
      <c r="BV180" s="14">
        <v>2</v>
      </c>
      <c r="BW180" s="14">
        <v>2</v>
      </c>
      <c r="BX180" s="14">
        <v>2</v>
      </c>
      <c r="BY180" s="14">
        <v>2</v>
      </c>
      <c r="BZ180" s="14">
        <v>2</v>
      </c>
      <c r="CA180" s="14">
        <v>1</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0</v>
      </c>
      <c r="CU180" s="14">
        <v>0</v>
      </c>
      <c r="CV180" s="14">
        <v>0</v>
      </c>
      <c r="CW180" s="14">
        <v>0</v>
      </c>
      <c r="CX180" s="14">
        <v>0</v>
      </c>
      <c r="CY180" s="14">
        <v>0</v>
      </c>
      <c r="CZ180" s="14">
        <v>0</v>
      </c>
      <c r="DA180" s="14">
        <v>0</v>
      </c>
    </row>
    <row r="181" spans="1:105" s="13" customFormat="1" x14ac:dyDescent="0.15">
      <c r="A181" s="12"/>
      <c r="C181" s="14"/>
      <c r="D181" s="14"/>
      <c r="E181" s="14">
        <v>75</v>
      </c>
      <c r="F181" s="14">
        <v>2</v>
      </c>
      <c r="G181" s="14">
        <v>2</v>
      </c>
      <c r="H181" s="14">
        <v>2</v>
      </c>
      <c r="I181" s="14">
        <v>2</v>
      </c>
      <c r="J181" s="14">
        <v>2</v>
      </c>
      <c r="K181" s="14">
        <v>2</v>
      </c>
      <c r="L181" s="14">
        <v>2</v>
      </c>
      <c r="M181" s="14">
        <v>2</v>
      </c>
      <c r="N181" s="14">
        <v>2</v>
      </c>
      <c r="O181" s="14">
        <v>2</v>
      </c>
      <c r="P181" s="14">
        <v>2</v>
      </c>
      <c r="Q181" s="14">
        <v>2</v>
      </c>
      <c r="R181" s="14">
        <v>2</v>
      </c>
      <c r="S181" s="14">
        <v>2</v>
      </c>
      <c r="T181" s="14">
        <v>2</v>
      </c>
      <c r="U181" s="14">
        <v>2</v>
      </c>
      <c r="V181" s="14">
        <v>2</v>
      </c>
      <c r="W181" s="14">
        <v>2</v>
      </c>
      <c r="X181" s="14">
        <v>2</v>
      </c>
      <c r="Y181" s="14">
        <v>2</v>
      </c>
      <c r="Z181" s="14">
        <v>2</v>
      </c>
      <c r="AA181" s="14">
        <v>2</v>
      </c>
      <c r="AB181" s="14">
        <v>2</v>
      </c>
      <c r="AC181" s="14">
        <v>2</v>
      </c>
      <c r="AD181" s="14">
        <v>2</v>
      </c>
      <c r="AE181" s="14">
        <v>2</v>
      </c>
      <c r="AF181" s="14">
        <v>2</v>
      </c>
      <c r="AG181" s="14">
        <v>2</v>
      </c>
      <c r="AH181" s="14">
        <v>2</v>
      </c>
      <c r="AI181" s="14">
        <v>2</v>
      </c>
      <c r="AJ181" s="14">
        <v>2</v>
      </c>
      <c r="AK181" s="14">
        <v>2</v>
      </c>
      <c r="AL181" s="14">
        <v>2</v>
      </c>
      <c r="AM181" s="14">
        <v>2</v>
      </c>
      <c r="AN181" s="14">
        <v>2</v>
      </c>
      <c r="AO181" s="14">
        <v>2</v>
      </c>
      <c r="AP181" s="14">
        <v>2</v>
      </c>
      <c r="AQ181" s="14">
        <v>2</v>
      </c>
      <c r="AR181" s="14">
        <v>2</v>
      </c>
      <c r="AS181" s="14">
        <v>2</v>
      </c>
      <c r="AT181" s="14">
        <v>2</v>
      </c>
      <c r="AU181" s="14">
        <v>2</v>
      </c>
      <c r="AV181" s="14">
        <v>2</v>
      </c>
      <c r="AW181" s="14">
        <v>2</v>
      </c>
      <c r="AX181" s="14">
        <v>2</v>
      </c>
      <c r="AY181" s="14">
        <v>2</v>
      </c>
      <c r="AZ181" s="14">
        <v>2</v>
      </c>
      <c r="BA181" s="14">
        <v>2</v>
      </c>
      <c r="BB181" s="14">
        <v>2</v>
      </c>
      <c r="BC181" s="14">
        <v>2</v>
      </c>
      <c r="BD181" s="14">
        <v>2</v>
      </c>
      <c r="BE181" s="14">
        <v>2</v>
      </c>
      <c r="BF181" s="14">
        <v>2</v>
      </c>
      <c r="BG181" s="14">
        <v>2</v>
      </c>
      <c r="BH181" s="14">
        <v>2</v>
      </c>
      <c r="BI181" s="14">
        <v>2</v>
      </c>
      <c r="BJ181" s="14">
        <v>2</v>
      </c>
      <c r="BK181" s="14">
        <v>2</v>
      </c>
      <c r="BL181" s="14">
        <v>2</v>
      </c>
      <c r="BM181" s="14">
        <v>2</v>
      </c>
      <c r="BN181" s="14">
        <v>2</v>
      </c>
      <c r="BO181" s="14">
        <v>2</v>
      </c>
      <c r="BP181" s="14">
        <v>2</v>
      </c>
      <c r="BQ181" s="14">
        <v>2</v>
      </c>
      <c r="BR181" s="14">
        <v>2</v>
      </c>
      <c r="BS181" s="14">
        <v>2</v>
      </c>
      <c r="BT181" s="14">
        <v>2</v>
      </c>
      <c r="BU181" s="14">
        <v>2</v>
      </c>
      <c r="BV181" s="14">
        <v>2</v>
      </c>
      <c r="BW181" s="14">
        <v>2</v>
      </c>
      <c r="BX181" s="14">
        <v>2</v>
      </c>
      <c r="BY181" s="14">
        <v>2</v>
      </c>
      <c r="BZ181" s="14">
        <v>2</v>
      </c>
      <c r="CA181" s="14">
        <v>2</v>
      </c>
      <c r="CB181" s="14">
        <v>1</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0</v>
      </c>
      <c r="CU181" s="14">
        <v>0</v>
      </c>
      <c r="CV181" s="14">
        <v>0</v>
      </c>
      <c r="CW181" s="14">
        <v>0</v>
      </c>
      <c r="CX181" s="14">
        <v>0</v>
      </c>
      <c r="CY181" s="14">
        <v>0</v>
      </c>
      <c r="CZ181" s="14">
        <v>0</v>
      </c>
      <c r="DA181" s="14">
        <v>0</v>
      </c>
    </row>
    <row r="182" spans="1:105" s="13" customFormat="1" x14ac:dyDescent="0.15">
      <c r="A182" s="12"/>
      <c r="C182" s="14"/>
      <c r="D182" s="14"/>
      <c r="E182" s="14">
        <v>76</v>
      </c>
      <c r="F182" s="14">
        <v>2</v>
      </c>
      <c r="G182" s="14">
        <v>2</v>
      </c>
      <c r="H182" s="14">
        <v>2</v>
      </c>
      <c r="I182" s="14">
        <v>2</v>
      </c>
      <c r="J182" s="14">
        <v>2</v>
      </c>
      <c r="K182" s="14">
        <v>2</v>
      </c>
      <c r="L182" s="14">
        <v>2</v>
      </c>
      <c r="M182" s="14">
        <v>2</v>
      </c>
      <c r="N182" s="14">
        <v>2</v>
      </c>
      <c r="O182" s="14">
        <v>2</v>
      </c>
      <c r="P182" s="14">
        <v>2</v>
      </c>
      <c r="Q182" s="14">
        <v>2</v>
      </c>
      <c r="R182" s="14">
        <v>2</v>
      </c>
      <c r="S182" s="14">
        <v>2</v>
      </c>
      <c r="T182" s="14">
        <v>2</v>
      </c>
      <c r="U182" s="14">
        <v>2</v>
      </c>
      <c r="V182" s="14">
        <v>2</v>
      </c>
      <c r="W182" s="14">
        <v>2</v>
      </c>
      <c r="X182" s="14">
        <v>2</v>
      </c>
      <c r="Y182" s="14">
        <v>2</v>
      </c>
      <c r="Z182" s="14">
        <v>2</v>
      </c>
      <c r="AA182" s="14">
        <v>2</v>
      </c>
      <c r="AB182" s="14">
        <v>2</v>
      </c>
      <c r="AC182" s="14">
        <v>2</v>
      </c>
      <c r="AD182" s="14">
        <v>2</v>
      </c>
      <c r="AE182" s="14">
        <v>2</v>
      </c>
      <c r="AF182" s="14">
        <v>2</v>
      </c>
      <c r="AG182" s="14">
        <v>2</v>
      </c>
      <c r="AH182" s="14">
        <v>2</v>
      </c>
      <c r="AI182" s="14">
        <v>2</v>
      </c>
      <c r="AJ182" s="14">
        <v>2</v>
      </c>
      <c r="AK182" s="14">
        <v>2</v>
      </c>
      <c r="AL182" s="14">
        <v>2</v>
      </c>
      <c r="AM182" s="14">
        <v>2</v>
      </c>
      <c r="AN182" s="14">
        <v>2</v>
      </c>
      <c r="AO182" s="14">
        <v>2</v>
      </c>
      <c r="AP182" s="14">
        <v>2</v>
      </c>
      <c r="AQ182" s="14">
        <v>2</v>
      </c>
      <c r="AR182" s="14">
        <v>2</v>
      </c>
      <c r="AS182" s="14">
        <v>2</v>
      </c>
      <c r="AT182" s="14">
        <v>2</v>
      </c>
      <c r="AU182" s="14">
        <v>2</v>
      </c>
      <c r="AV182" s="14">
        <v>2</v>
      </c>
      <c r="AW182" s="14">
        <v>2</v>
      </c>
      <c r="AX182" s="14">
        <v>2</v>
      </c>
      <c r="AY182" s="14">
        <v>2</v>
      </c>
      <c r="AZ182" s="14">
        <v>2</v>
      </c>
      <c r="BA182" s="14">
        <v>2</v>
      </c>
      <c r="BB182" s="14">
        <v>2</v>
      </c>
      <c r="BC182" s="14">
        <v>2</v>
      </c>
      <c r="BD182" s="14">
        <v>2</v>
      </c>
      <c r="BE182" s="14">
        <v>2</v>
      </c>
      <c r="BF182" s="14">
        <v>2</v>
      </c>
      <c r="BG182" s="14">
        <v>2</v>
      </c>
      <c r="BH182" s="14">
        <v>2</v>
      </c>
      <c r="BI182" s="14">
        <v>2</v>
      </c>
      <c r="BJ182" s="14">
        <v>2</v>
      </c>
      <c r="BK182" s="14">
        <v>2</v>
      </c>
      <c r="BL182" s="14">
        <v>2</v>
      </c>
      <c r="BM182" s="14">
        <v>2</v>
      </c>
      <c r="BN182" s="14">
        <v>2</v>
      </c>
      <c r="BO182" s="14">
        <v>2</v>
      </c>
      <c r="BP182" s="14">
        <v>2</v>
      </c>
      <c r="BQ182" s="14">
        <v>2</v>
      </c>
      <c r="BR182" s="14">
        <v>2</v>
      </c>
      <c r="BS182" s="14">
        <v>2</v>
      </c>
      <c r="BT182" s="14">
        <v>2</v>
      </c>
      <c r="BU182" s="14">
        <v>2</v>
      </c>
      <c r="BV182" s="14">
        <v>2</v>
      </c>
      <c r="BW182" s="14">
        <v>2</v>
      </c>
      <c r="BX182" s="14">
        <v>2</v>
      </c>
      <c r="BY182" s="14">
        <v>2</v>
      </c>
      <c r="BZ182" s="14">
        <v>2</v>
      </c>
      <c r="CA182" s="14">
        <v>2</v>
      </c>
      <c r="CB182" s="14">
        <v>2</v>
      </c>
      <c r="CC182" s="14">
        <v>1</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0</v>
      </c>
      <c r="CU182" s="14">
        <v>0</v>
      </c>
      <c r="CV182" s="14">
        <v>0</v>
      </c>
      <c r="CW182" s="14">
        <v>0</v>
      </c>
      <c r="CX182" s="14">
        <v>0</v>
      </c>
      <c r="CY182" s="14">
        <v>0</v>
      </c>
      <c r="CZ182" s="14">
        <v>0</v>
      </c>
      <c r="DA182" s="14">
        <v>0</v>
      </c>
    </row>
    <row r="183" spans="1:105" s="13" customFormat="1" x14ac:dyDescent="0.15">
      <c r="A183" s="12"/>
      <c r="C183" s="14"/>
      <c r="D183" s="14"/>
      <c r="E183" s="14">
        <v>77</v>
      </c>
      <c r="F183" s="14">
        <v>2</v>
      </c>
      <c r="G183" s="14">
        <v>2</v>
      </c>
      <c r="H183" s="14">
        <v>2</v>
      </c>
      <c r="I183" s="14">
        <v>2</v>
      </c>
      <c r="J183" s="14">
        <v>2</v>
      </c>
      <c r="K183" s="14">
        <v>2</v>
      </c>
      <c r="L183" s="14">
        <v>2</v>
      </c>
      <c r="M183" s="14">
        <v>2</v>
      </c>
      <c r="N183" s="14">
        <v>2</v>
      </c>
      <c r="O183" s="14">
        <v>2</v>
      </c>
      <c r="P183" s="14">
        <v>2</v>
      </c>
      <c r="Q183" s="14">
        <v>2</v>
      </c>
      <c r="R183" s="14">
        <v>2</v>
      </c>
      <c r="S183" s="14">
        <v>2</v>
      </c>
      <c r="T183" s="14">
        <v>2</v>
      </c>
      <c r="U183" s="14">
        <v>2</v>
      </c>
      <c r="V183" s="14">
        <v>2</v>
      </c>
      <c r="W183" s="14">
        <v>2</v>
      </c>
      <c r="X183" s="14">
        <v>2</v>
      </c>
      <c r="Y183" s="14">
        <v>2</v>
      </c>
      <c r="Z183" s="14">
        <v>2</v>
      </c>
      <c r="AA183" s="14">
        <v>2</v>
      </c>
      <c r="AB183" s="14">
        <v>2</v>
      </c>
      <c r="AC183" s="14">
        <v>2</v>
      </c>
      <c r="AD183" s="14">
        <v>2</v>
      </c>
      <c r="AE183" s="14">
        <v>2</v>
      </c>
      <c r="AF183" s="14">
        <v>2</v>
      </c>
      <c r="AG183" s="14">
        <v>2</v>
      </c>
      <c r="AH183" s="14">
        <v>2</v>
      </c>
      <c r="AI183" s="14">
        <v>2</v>
      </c>
      <c r="AJ183" s="14">
        <v>2</v>
      </c>
      <c r="AK183" s="14">
        <v>2</v>
      </c>
      <c r="AL183" s="14">
        <v>2</v>
      </c>
      <c r="AM183" s="14">
        <v>2</v>
      </c>
      <c r="AN183" s="14">
        <v>2</v>
      </c>
      <c r="AO183" s="14">
        <v>2</v>
      </c>
      <c r="AP183" s="14">
        <v>2</v>
      </c>
      <c r="AQ183" s="14">
        <v>2</v>
      </c>
      <c r="AR183" s="14">
        <v>2</v>
      </c>
      <c r="AS183" s="14">
        <v>2</v>
      </c>
      <c r="AT183" s="14">
        <v>2</v>
      </c>
      <c r="AU183" s="14">
        <v>2</v>
      </c>
      <c r="AV183" s="14">
        <v>2</v>
      </c>
      <c r="AW183" s="14">
        <v>2</v>
      </c>
      <c r="AX183" s="14">
        <v>2</v>
      </c>
      <c r="AY183" s="14">
        <v>2</v>
      </c>
      <c r="AZ183" s="14">
        <v>2</v>
      </c>
      <c r="BA183" s="14">
        <v>2</v>
      </c>
      <c r="BB183" s="14">
        <v>2</v>
      </c>
      <c r="BC183" s="14">
        <v>2</v>
      </c>
      <c r="BD183" s="14">
        <v>2</v>
      </c>
      <c r="BE183" s="14">
        <v>2</v>
      </c>
      <c r="BF183" s="14">
        <v>2</v>
      </c>
      <c r="BG183" s="14">
        <v>2</v>
      </c>
      <c r="BH183" s="14">
        <v>2</v>
      </c>
      <c r="BI183" s="14">
        <v>2</v>
      </c>
      <c r="BJ183" s="14">
        <v>2</v>
      </c>
      <c r="BK183" s="14">
        <v>2</v>
      </c>
      <c r="BL183" s="14">
        <v>2</v>
      </c>
      <c r="BM183" s="14">
        <v>2</v>
      </c>
      <c r="BN183" s="14">
        <v>2</v>
      </c>
      <c r="BO183" s="14">
        <v>2</v>
      </c>
      <c r="BP183" s="14">
        <v>2</v>
      </c>
      <c r="BQ183" s="14">
        <v>2</v>
      </c>
      <c r="BR183" s="14">
        <v>2</v>
      </c>
      <c r="BS183" s="14">
        <v>2</v>
      </c>
      <c r="BT183" s="14">
        <v>2</v>
      </c>
      <c r="BU183" s="14">
        <v>2</v>
      </c>
      <c r="BV183" s="14">
        <v>2</v>
      </c>
      <c r="BW183" s="14">
        <v>2</v>
      </c>
      <c r="BX183" s="14">
        <v>2</v>
      </c>
      <c r="BY183" s="14">
        <v>2</v>
      </c>
      <c r="BZ183" s="14">
        <v>2</v>
      </c>
      <c r="CA183" s="14">
        <v>2</v>
      </c>
      <c r="CB183" s="14">
        <v>2</v>
      </c>
      <c r="CC183" s="14">
        <v>2</v>
      </c>
      <c r="CD183" s="14">
        <v>1</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0</v>
      </c>
      <c r="CU183" s="14">
        <v>0</v>
      </c>
      <c r="CV183" s="14">
        <v>0</v>
      </c>
      <c r="CW183" s="14">
        <v>0</v>
      </c>
      <c r="CX183" s="14">
        <v>0</v>
      </c>
      <c r="CY183" s="14">
        <v>0</v>
      </c>
      <c r="CZ183" s="14">
        <v>0</v>
      </c>
      <c r="DA183" s="14">
        <v>0</v>
      </c>
    </row>
    <row r="184" spans="1:105" s="13" customFormat="1" x14ac:dyDescent="0.15">
      <c r="A184" s="12"/>
      <c r="C184" s="14"/>
      <c r="D184" s="14"/>
      <c r="E184" s="14">
        <v>78</v>
      </c>
      <c r="F184" s="14">
        <v>2</v>
      </c>
      <c r="G184" s="14">
        <v>2</v>
      </c>
      <c r="H184" s="14">
        <v>2</v>
      </c>
      <c r="I184" s="14">
        <v>2</v>
      </c>
      <c r="J184" s="14">
        <v>2</v>
      </c>
      <c r="K184" s="14">
        <v>2</v>
      </c>
      <c r="L184" s="14">
        <v>2</v>
      </c>
      <c r="M184" s="14">
        <v>2</v>
      </c>
      <c r="N184" s="14">
        <v>2</v>
      </c>
      <c r="O184" s="14">
        <v>2</v>
      </c>
      <c r="P184" s="14">
        <v>2</v>
      </c>
      <c r="Q184" s="14">
        <v>2</v>
      </c>
      <c r="R184" s="14">
        <v>2</v>
      </c>
      <c r="S184" s="14">
        <v>2</v>
      </c>
      <c r="T184" s="14">
        <v>2</v>
      </c>
      <c r="U184" s="14">
        <v>2</v>
      </c>
      <c r="V184" s="14">
        <v>2</v>
      </c>
      <c r="W184" s="14">
        <v>2</v>
      </c>
      <c r="X184" s="14">
        <v>2</v>
      </c>
      <c r="Y184" s="14">
        <v>2</v>
      </c>
      <c r="Z184" s="14">
        <v>2</v>
      </c>
      <c r="AA184" s="14">
        <v>2</v>
      </c>
      <c r="AB184" s="14">
        <v>2</v>
      </c>
      <c r="AC184" s="14">
        <v>2</v>
      </c>
      <c r="AD184" s="14">
        <v>2</v>
      </c>
      <c r="AE184" s="14">
        <v>2</v>
      </c>
      <c r="AF184" s="14">
        <v>2</v>
      </c>
      <c r="AG184" s="14">
        <v>2</v>
      </c>
      <c r="AH184" s="14">
        <v>2</v>
      </c>
      <c r="AI184" s="14">
        <v>2</v>
      </c>
      <c r="AJ184" s="14">
        <v>2</v>
      </c>
      <c r="AK184" s="14">
        <v>2</v>
      </c>
      <c r="AL184" s="14">
        <v>2</v>
      </c>
      <c r="AM184" s="14">
        <v>2</v>
      </c>
      <c r="AN184" s="14">
        <v>2</v>
      </c>
      <c r="AO184" s="14">
        <v>2</v>
      </c>
      <c r="AP184" s="14">
        <v>2</v>
      </c>
      <c r="AQ184" s="14">
        <v>2</v>
      </c>
      <c r="AR184" s="14">
        <v>2</v>
      </c>
      <c r="AS184" s="14">
        <v>2</v>
      </c>
      <c r="AT184" s="14">
        <v>2</v>
      </c>
      <c r="AU184" s="14">
        <v>2</v>
      </c>
      <c r="AV184" s="14">
        <v>2</v>
      </c>
      <c r="AW184" s="14">
        <v>2</v>
      </c>
      <c r="AX184" s="14">
        <v>2</v>
      </c>
      <c r="AY184" s="14">
        <v>2</v>
      </c>
      <c r="AZ184" s="14">
        <v>2</v>
      </c>
      <c r="BA184" s="14">
        <v>2</v>
      </c>
      <c r="BB184" s="14">
        <v>2</v>
      </c>
      <c r="BC184" s="14">
        <v>2</v>
      </c>
      <c r="BD184" s="14">
        <v>2</v>
      </c>
      <c r="BE184" s="14">
        <v>2</v>
      </c>
      <c r="BF184" s="14">
        <v>2</v>
      </c>
      <c r="BG184" s="14">
        <v>2</v>
      </c>
      <c r="BH184" s="14">
        <v>2</v>
      </c>
      <c r="BI184" s="14">
        <v>2</v>
      </c>
      <c r="BJ184" s="14">
        <v>2</v>
      </c>
      <c r="BK184" s="14">
        <v>2</v>
      </c>
      <c r="BL184" s="14">
        <v>2</v>
      </c>
      <c r="BM184" s="14">
        <v>2</v>
      </c>
      <c r="BN184" s="14">
        <v>2</v>
      </c>
      <c r="BO184" s="14">
        <v>2</v>
      </c>
      <c r="BP184" s="14">
        <v>2</v>
      </c>
      <c r="BQ184" s="14">
        <v>2</v>
      </c>
      <c r="BR184" s="14">
        <v>2</v>
      </c>
      <c r="BS184" s="14">
        <v>2</v>
      </c>
      <c r="BT184" s="14">
        <v>2</v>
      </c>
      <c r="BU184" s="14">
        <v>2</v>
      </c>
      <c r="BV184" s="14">
        <v>2</v>
      </c>
      <c r="BW184" s="14">
        <v>2</v>
      </c>
      <c r="BX184" s="14">
        <v>2</v>
      </c>
      <c r="BY184" s="14">
        <v>2</v>
      </c>
      <c r="BZ184" s="14">
        <v>2</v>
      </c>
      <c r="CA184" s="14">
        <v>2</v>
      </c>
      <c r="CB184" s="14">
        <v>2</v>
      </c>
      <c r="CC184" s="14">
        <v>2</v>
      </c>
      <c r="CD184" s="14">
        <v>2</v>
      </c>
      <c r="CE184" s="14">
        <v>1</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4">
        <v>0</v>
      </c>
      <c r="CX184" s="14">
        <v>0</v>
      </c>
      <c r="CY184" s="14">
        <v>0</v>
      </c>
      <c r="CZ184" s="14">
        <v>0</v>
      </c>
      <c r="DA184" s="14">
        <v>0</v>
      </c>
    </row>
    <row r="185" spans="1:105" s="13" customFormat="1" x14ac:dyDescent="0.15">
      <c r="A185" s="12"/>
      <c r="C185" s="14"/>
      <c r="D185" s="14"/>
      <c r="E185" s="14">
        <v>79</v>
      </c>
      <c r="F185" s="14">
        <v>2</v>
      </c>
      <c r="G185" s="14">
        <v>2</v>
      </c>
      <c r="H185" s="14">
        <v>2</v>
      </c>
      <c r="I185" s="14">
        <v>2</v>
      </c>
      <c r="J185" s="14">
        <v>2</v>
      </c>
      <c r="K185" s="14">
        <v>2</v>
      </c>
      <c r="L185" s="14">
        <v>2</v>
      </c>
      <c r="M185" s="14">
        <v>2</v>
      </c>
      <c r="N185" s="14">
        <v>2</v>
      </c>
      <c r="O185" s="14">
        <v>2</v>
      </c>
      <c r="P185" s="14">
        <v>2</v>
      </c>
      <c r="Q185" s="14">
        <v>2</v>
      </c>
      <c r="R185" s="14">
        <v>2</v>
      </c>
      <c r="S185" s="14">
        <v>2</v>
      </c>
      <c r="T185" s="14">
        <v>2</v>
      </c>
      <c r="U185" s="14">
        <v>2</v>
      </c>
      <c r="V185" s="14">
        <v>2</v>
      </c>
      <c r="W185" s="14">
        <v>2</v>
      </c>
      <c r="X185" s="14">
        <v>2</v>
      </c>
      <c r="Y185" s="14">
        <v>2</v>
      </c>
      <c r="Z185" s="14">
        <v>2</v>
      </c>
      <c r="AA185" s="14">
        <v>2</v>
      </c>
      <c r="AB185" s="14">
        <v>2</v>
      </c>
      <c r="AC185" s="14">
        <v>2</v>
      </c>
      <c r="AD185" s="14">
        <v>2</v>
      </c>
      <c r="AE185" s="14">
        <v>2</v>
      </c>
      <c r="AF185" s="14">
        <v>2</v>
      </c>
      <c r="AG185" s="14">
        <v>2</v>
      </c>
      <c r="AH185" s="14">
        <v>2</v>
      </c>
      <c r="AI185" s="14">
        <v>2</v>
      </c>
      <c r="AJ185" s="14">
        <v>2</v>
      </c>
      <c r="AK185" s="14">
        <v>2</v>
      </c>
      <c r="AL185" s="14">
        <v>2</v>
      </c>
      <c r="AM185" s="14">
        <v>2</v>
      </c>
      <c r="AN185" s="14">
        <v>2</v>
      </c>
      <c r="AO185" s="14">
        <v>2</v>
      </c>
      <c r="AP185" s="14">
        <v>2</v>
      </c>
      <c r="AQ185" s="14">
        <v>2</v>
      </c>
      <c r="AR185" s="14">
        <v>2</v>
      </c>
      <c r="AS185" s="14">
        <v>2</v>
      </c>
      <c r="AT185" s="14">
        <v>2</v>
      </c>
      <c r="AU185" s="14">
        <v>2</v>
      </c>
      <c r="AV185" s="14">
        <v>2</v>
      </c>
      <c r="AW185" s="14">
        <v>2</v>
      </c>
      <c r="AX185" s="14">
        <v>2</v>
      </c>
      <c r="AY185" s="14">
        <v>2</v>
      </c>
      <c r="AZ185" s="14">
        <v>2</v>
      </c>
      <c r="BA185" s="14">
        <v>2</v>
      </c>
      <c r="BB185" s="14">
        <v>2</v>
      </c>
      <c r="BC185" s="14">
        <v>2</v>
      </c>
      <c r="BD185" s="14">
        <v>2</v>
      </c>
      <c r="BE185" s="14">
        <v>2</v>
      </c>
      <c r="BF185" s="14">
        <v>2</v>
      </c>
      <c r="BG185" s="14">
        <v>2</v>
      </c>
      <c r="BH185" s="14">
        <v>2</v>
      </c>
      <c r="BI185" s="14">
        <v>2</v>
      </c>
      <c r="BJ185" s="14">
        <v>2</v>
      </c>
      <c r="BK185" s="14">
        <v>2</v>
      </c>
      <c r="BL185" s="14">
        <v>2</v>
      </c>
      <c r="BM185" s="14">
        <v>2</v>
      </c>
      <c r="BN185" s="14">
        <v>2</v>
      </c>
      <c r="BO185" s="14">
        <v>2</v>
      </c>
      <c r="BP185" s="14">
        <v>2</v>
      </c>
      <c r="BQ185" s="14">
        <v>2</v>
      </c>
      <c r="BR185" s="14">
        <v>2</v>
      </c>
      <c r="BS185" s="14">
        <v>2</v>
      </c>
      <c r="BT185" s="14">
        <v>2</v>
      </c>
      <c r="BU185" s="14">
        <v>2</v>
      </c>
      <c r="BV185" s="14">
        <v>2</v>
      </c>
      <c r="BW185" s="14">
        <v>2</v>
      </c>
      <c r="BX185" s="14">
        <v>2</v>
      </c>
      <c r="BY185" s="14">
        <v>2</v>
      </c>
      <c r="BZ185" s="14">
        <v>2</v>
      </c>
      <c r="CA185" s="14">
        <v>2</v>
      </c>
      <c r="CB185" s="14">
        <v>2</v>
      </c>
      <c r="CC185" s="14">
        <v>2</v>
      </c>
      <c r="CD185" s="14">
        <v>2</v>
      </c>
      <c r="CE185" s="14">
        <v>2</v>
      </c>
      <c r="CF185" s="14">
        <v>1</v>
      </c>
      <c r="CG185" s="14">
        <v>0</v>
      </c>
      <c r="CH185" s="14">
        <v>0</v>
      </c>
      <c r="CI185" s="14">
        <v>0</v>
      </c>
      <c r="CJ185" s="14">
        <v>0</v>
      </c>
      <c r="CK185" s="14">
        <v>0</v>
      </c>
      <c r="CL185" s="14">
        <v>0</v>
      </c>
      <c r="CM185" s="14">
        <v>0</v>
      </c>
      <c r="CN185" s="14">
        <v>0</v>
      </c>
      <c r="CO185" s="14">
        <v>0</v>
      </c>
      <c r="CP185" s="14">
        <v>0</v>
      </c>
      <c r="CQ185" s="14">
        <v>0</v>
      </c>
      <c r="CR185" s="14">
        <v>0</v>
      </c>
      <c r="CS185" s="14">
        <v>0</v>
      </c>
      <c r="CT185" s="14">
        <v>0</v>
      </c>
      <c r="CU185" s="14">
        <v>0</v>
      </c>
      <c r="CV185" s="14">
        <v>0</v>
      </c>
      <c r="CW185" s="14">
        <v>0</v>
      </c>
      <c r="CX185" s="14">
        <v>0</v>
      </c>
      <c r="CY185" s="14">
        <v>0</v>
      </c>
      <c r="CZ185" s="14">
        <v>0</v>
      </c>
      <c r="DA185" s="14">
        <v>0</v>
      </c>
    </row>
    <row r="186" spans="1:105" s="13" customFormat="1" x14ac:dyDescent="0.15">
      <c r="A186" s="12"/>
      <c r="C186" s="14"/>
      <c r="D186" s="14"/>
      <c r="E186" s="14">
        <v>80</v>
      </c>
      <c r="F186" s="14">
        <v>2</v>
      </c>
      <c r="G186" s="14">
        <v>2</v>
      </c>
      <c r="H186" s="14">
        <v>2</v>
      </c>
      <c r="I186" s="14">
        <v>2</v>
      </c>
      <c r="J186" s="14">
        <v>2</v>
      </c>
      <c r="K186" s="14">
        <v>2</v>
      </c>
      <c r="L186" s="14">
        <v>2</v>
      </c>
      <c r="M186" s="14">
        <v>2</v>
      </c>
      <c r="N186" s="14">
        <v>2</v>
      </c>
      <c r="O186" s="14">
        <v>2</v>
      </c>
      <c r="P186" s="14">
        <v>2</v>
      </c>
      <c r="Q186" s="14">
        <v>2</v>
      </c>
      <c r="R186" s="14">
        <v>2</v>
      </c>
      <c r="S186" s="14">
        <v>2</v>
      </c>
      <c r="T186" s="14">
        <v>2</v>
      </c>
      <c r="U186" s="14">
        <v>2</v>
      </c>
      <c r="V186" s="14">
        <v>2</v>
      </c>
      <c r="W186" s="14">
        <v>2</v>
      </c>
      <c r="X186" s="14">
        <v>2</v>
      </c>
      <c r="Y186" s="14">
        <v>2</v>
      </c>
      <c r="Z186" s="14">
        <v>2</v>
      </c>
      <c r="AA186" s="14">
        <v>2</v>
      </c>
      <c r="AB186" s="14">
        <v>2</v>
      </c>
      <c r="AC186" s="14">
        <v>2</v>
      </c>
      <c r="AD186" s="14">
        <v>2</v>
      </c>
      <c r="AE186" s="14">
        <v>2</v>
      </c>
      <c r="AF186" s="14">
        <v>2</v>
      </c>
      <c r="AG186" s="14">
        <v>2</v>
      </c>
      <c r="AH186" s="14">
        <v>2</v>
      </c>
      <c r="AI186" s="14">
        <v>2</v>
      </c>
      <c r="AJ186" s="14">
        <v>2</v>
      </c>
      <c r="AK186" s="14">
        <v>2</v>
      </c>
      <c r="AL186" s="14">
        <v>2</v>
      </c>
      <c r="AM186" s="14">
        <v>2</v>
      </c>
      <c r="AN186" s="14">
        <v>2</v>
      </c>
      <c r="AO186" s="14">
        <v>2</v>
      </c>
      <c r="AP186" s="14">
        <v>2</v>
      </c>
      <c r="AQ186" s="14">
        <v>2</v>
      </c>
      <c r="AR186" s="14">
        <v>2</v>
      </c>
      <c r="AS186" s="14">
        <v>2</v>
      </c>
      <c r="AT186" s="14">
        <v>2</v>
      </c>
      <c r="AU186" s="14">
        <v>2</v>
      </c>
      <c r="AV186" s="14">
        <v>2</v>
      </c>
      <c r="AW186" s="14">
        <v>2</v>
      </c>
      <c r="AX186" s="14">
        <v>2</v>
      </c>
      <c r="AY186" s="14">
        <v>2</v>
      </c>
      <c r="AZ186" s="14">
        <v>2</v>
      </c>
      <c r="BA186" s="14">
        <v>2</v>
      </c>
      <c r="BB186" s="14">
        <v>2</v>
      </c>
      <c r="BC186" s="14">
        <v>2</v>
      </c>
      <c r="BD186" s="14">
        <v>2</v>
      </c>
      <c r="BE186" s="14">
        <v>2</v>
      </c>
      <c r="BF186" s="14">
        <v>2</v>
      </c>
      <c r="BG186" s="14">
        <v>2</v>
      </c>
      <c r="BH186" s="14">
        <v>2</v>
      </c>
      <c r="BI186" s="14">
        <v>2</v>
      </c>
      <c r="BJ186" s="14">
        <v>2</v>
      </c>
      <c r="BK186" s="14">
        <v>2</v>
      </c>
      <c r="BL186" s="14">
        <v>2</v>
      </c>
      <c r="BM186" s="14">
        <v>2</v>
      </c>
      <c r="BN186" s="14">
        <v>2</v>
      </c>
      <c r="BO186" s="14">
        <v>2</v>
      </c>
      <c r="BP186" s="14">
        <v>2</v>
      </c>
      <c r="BQ186" s="14">
        <v>2</v>
      </c>
      <c r="BR186" s="14">
        <v>2</v>
      </c>
      <c r="BS186" s="14">
        <v>2</v>
      </c>
      <c r="BT186" s="14">
        <v>2</v>
      </c>
      <c r="BU186" s="14">
        <v>2</v>
      </c>
      <c r="BV186" s="14">
        <v>2</v>
      </c>
      <c r="BW186" s="14">
        <v>2</v>
      </c>
      <c r="BX186" s="14">
        <v>2</v>
      </c>
      <c r="BY186" s="14">
        <v>2</v>
      </c>
      <c r="BZ186" s="14">
        <v>2</v>
      </c>
      <c r="CA186" s="14">
        <v>2</v>
      </c>
      <c r="CB186" s="14">
        <v>2</v>
      </c>
      <c r="CC186" s="14">
        <v>2</v>
      </c>
      <c r="CD186" s="14">
        <v>2</v>
      </c>
      <c r="CE186" s="14">
        <v>2</v>
      </c>
      <c r="CF186" s="14">
        <v>2</v>
      </c>
      <c r="CG186" s="14">
        <v>1</v>
      </c>
      <c r="CH186" s="14">
        <v>0</v>
      </c>
      <c r="CI186" s="14">
        <v>0</v>
      </c>
      <c r="CJ186" s="14">
        <v>0</v>
      </c>
      <c r="CK186" s="14">
        <v>0</v>
      </c>
      <c r="CL186" s="14">
        <v>0</v>
      </c>
      <c r="CM186" s="14">
        <v>0</v>
      </c>
      <c r="CN186" s="14">
        <v>0</v>
      </c>
      <c r="CO186" s="14">
        <v>0</v>
      </c>
      <c r="CP186" s="14">
        <v>0</v>
      </c>
      <c r="CQ186" s="14">
        <v>0</v>
      </c>
      <c r="CR186" s="14">
        <v>0</v>
      </c>
      <c r="CS186" s="14">
        <v>0</v>
      </c>
      <c r="CT186" s="14">
        <v>0</v>
      </c>
      <c r="CU186" s="14">
        <v>0</v>
      </c>
      <c r="CV186" s="14">
        <v>0</v>
      </c>
      <c r="CW186" s="14">
        <v>0</v>
      </c>
      <c r="CX186" s="14">
        <v>0</v>
      </c>
      <c r="CY186" s="14">
        <v>0</v>
      </c>
      <c r="CZ186" s="14">
        <v>0</v>
      </c>
      <c r="DA186" s="14">
        <v>0</v>
      </c>
    </row>
    <row r="187" spans="1:105" s="13" customFormat="1" x14ac:dyDescent="0.15">
      <c r="A187" s="12"/>
      <c r="C187" s="14"/>
      <c r="D187" s="14"/>
      <c r="E187" s="14">
        <v>81</v>
      </c>
      <c r="F187" s="14">
        <v>2</v>
      </c>
      <c r="G187" s="14">
        <v>2</v>
      </c>
      <c r="H187" s="14">
        <v>2</v>
      </c>
      <c r="I187" s="14">
        <v>2</v>
      </c>
      <c r="J187" s="14">
        <v>2</v>
      </c>
      <c r="K187" s="14">
        <v>2</v>
      </c>
      <c r="L187" s="14">
        <v>2</v>
      </c>
      <c r="M187" s="14">
        <v>2</v>
      </c>
      <c r="N187" s="14">
        <v>2</v>
      </c>
      <c r="O187" s="14">
        <v>2</v>
      </c>
      <c r="P187" s="14">
        <v>2</v>
      </c>
      <c r="Q187" s="14">
        <v>2</v>
      </c>
      <c r="R187" s="14">
        <v>2</v>
      </c>
      <c r="S187" s="14">
        <v>2</v>
      </c>
      <c r="T187" s="14">
        <v>2</v>
      </c>
      <c r="U187" s="14">
        <v>2</v>
      </c>
      <c r="V187" s="14">
        <v>2</v>
      </c>
      <c r="W187" s="14">
        <v>2</v>
      </c>
      <c r="X187" s="14">
        <v>2</v>
      </c>
      <c r="Y187" s="14">
        <v>2</v>
      </c>
      <c r="Z187" s="14">
        <v>2</v>
      </c>
      <c r="AA187" s="14">
        <v>2</v>
      </c>
      <c r="AB187" s="14">
        <v>2</v>
      </c>
      <c r="AC187" s="14">
        <v>2</v>
      </c>
      <c r="AD187" s="14">
        <v>2</v>
      </c>
      <c r="AE187" s="14">
        <v>2</v>
      </c>
      <c r="AF187" s="14">
        <v>2</v>
      </c>
      <c r="AG187" s="14">
        <v>2</v>
      </c>
      <c r="AH187" s="14">
        <v>2</v>
      </c>
      <c r="AI187" s="14">
        <v>2</v>
      </c>
      <c r="AJ187" s="14">
        <v>2</v>
      </c>
      <c r="AK187" s="14">
        <v>2</v>
      </c>
      <c r="AL187" s="14">
        <v>2</v>
      </c>
      <c r="AM187" s="14">
        <v>2</v>
      </c>
      <c r="AN187" s="14">
        <v>2</v>
      </c>
      <c r="AO187" s="14">
        <v>2</v>
      </c>
      <c r="AP187" s="14">
        <v>2</v>
      </c>
      <c r="AQ187" s="14">
        <v>2</v>
      </c>
      <c r="AR187" s="14">
        <v>2</v>
      </c>
      <c r="AS187" s="14">
        <v>2</v>
      </c>
      <c r="AT187" s="14">
        <v>2</v>
      </c>
      <c r="AU187" s="14">
        <v>2</v>
      </c>
      <c r="AV187" s="14">
        <v>2</v>
      </c>
      <c r="AW187" s="14">
        <v>2</v>
      </c>
      <c r="AX187" s="14">
        <v>2</v>
      </c>
      <c r="AY187" s="14">
        <v>2</v>
      </c>
      <c r="AZ187" s="14">
        <v>2</v>
      </c>
      <c r="BA187" s="14">
        <v>2</v>
      </c>
      <c r="BB187" s="14">
        <v>2</v>
      </c>
      <c r="BC187" s="14">
        <v>2</v>
      </c>
      <c r="BD187" s="14">
        <v>2</v>
      </c>
      <c r="BE187" s="14">
        <v>2</v>
      </c>
      <c r="BF187" s="14">
        <v>2</v>
      </c>
      <c r="BG187" s="14">
        <v>2</v>
      </c>
      <c r="BH187" s="14">
        <v>2</v>
      </c>
      <c r="BI187" s="14">
        <v>2</v>
      </c>
      <c r="BJ187" s="14">
        <v>2</v>
      </c>
      <c r="BK187" s="14">
        <v>2</v>
      </c>
      <c r="BL187" s="14">
        <v>2</v>
      </c>
      <c r="BM187" s="14">
        <v>2</v>
      </c>
      <c r="BN187" s="14">
        <v>2</v>
      </c>
      <c r="BO187" s="14">
        <v>2</v>
      </c>
      <c r="BP187" s="14">
        <v>2</v>
      </c>
      <c r="BQ187" s="14">
        <v>2</v>
      </c>
      <c r="BR187" s="14">
        <v>2</v>
      </c>
      <c r="BS187" s="14">
        <v>2</v>
      </c>
      <c r="BT187" s="14">
        <v>2</v>
      </c>
      <c r="BU187" s="14">
        <v>2</v>
      </c>
      <c r="BV187" s="14">
        <v>2</v>
      </c>
      <c r="BW187" s="14">
        <v>2</v>
      </c>
      <c r="BX187" s="14">
        <v>2</v>
      </c>
      <c r="BY187" s="14">
        <v>2</v>
      </c>
      <c r="BZ187" s="14">
        <v>2</v>
      </c>
      <c r="CA187" s="14">
        <v>2</v>
      </c>
      <c r="CB187" s="14">
        <v>2</v>
      </c>
      <c r="CC187" s="14">
        <v>2</v>
      </c>
      <c r="CD187" s="14">
        <v>2</v>
      </c>
      <c r="CE187" s="14">
        <v>2</v>
      </c>
      <c r="CF187" s="14">
        <v>2</v>
      </c>
      <c r="CG187" s="14">
        <v>2</v>
      </c>
      <c r="CH187" s="14">
        <v>1</v>
      </c>
      <c r="CI187" s="14">
        <v>0</v>
      </c>
      <c r="CJ187" s="14">
        <v>0</v>
      </c>
      <c r="CK187" s="14">
        <v>0</v>
      </c>
      <c r="CL187" s="14">
        <v>0</v>
      </c>
      <c r="CM187" s="14">
        <v>0</v>
      </c>
      <c r="CN187" s="14">
        <v>0</v>
      </c>
      <c r="CO187" s="14">
        <v>0</v>
      </c>
      <c r="CP187" s="14">
        <v>0</v>
      </c>
      <c r="CQ187" s="14">
        <v>0</v>
      </c>
      <c r="CR187" s="14">
        <v>0</v>
      </c>
      <c r="CS187" s="14">
        <v>0</v>
      </c>
      <c r="CT187" s="14">
        <v>0</v>
      </c>
      <c r="CU187" s="14">
        <v>0</v>
      </c>
      <c r="CV187" s="14">
        <v>0</v>
      </c>
      <c r="CW187" s="14">
        <v>0</v>
      </c>
      <c r="CX187" s="14">
        <v>0</v>
      </c>
      <c r="CY187" s="14">
        <v>0</v>
      </c>
      <c r="CZ187" s="14">
        <v>0</v>
      </c>
      <c r="DA187" s="14">
        <v>0</v>
      </c>
    </row>
    <row r="188" spans="1:105" s="13" customFormat="1" x14ac:dyDescent="0.15">
      <c r="A188" s="12"/>
      <c r="C188" s="14"/>
      <c r="D188" s="14"/>
      <c r="E188" s="14">
        <v>82</v>
      </c>
      <c r="F188" s="14">
        <v>2</v>
      </c>
      <c r="G188" s="14">
        <v>2</v>
      </c>
      <c r="H188" s="14">
        <v>2</v>
      </c>
      <c r="I188" s="14">
        <v>2</v>
      </c>
      <c r="J188" s="14">
        <v>2</v>
      </c>
      <c r="K188" s="14">
        <v>2</v>
      </c>
      <c r="L188" s="14">
        <v>2</v>
      </c>
      <c r="M188" s="14">
        <v>2</v>
      </c>
      <c r="N188" s="14">
        <v>2</v>
      </c>
      <c r="O188" s="14">
        <v>2</v>
      </c>
      <c r="P188" s="14">
        <v>2</v>
      </c>
      <c r="Q188" s="14">
        <v>2</v>
      </c>
      <c r="R188" s="14">
        <v>2</v>
      </c>
      <c r="S188" s="14">
        <v>2</v>
      </c>
      <c r="T188" s="14">
        <v>2</v>
      </c>
      <c r="U188" s="14">
        <v>2</v>
      </c>
      <c r="V188" s="14">
        <v>2</v>
      </c>
      <c r="W188" s="14">
        <v>2</v>
      </c>
      <c r="X188" s="14">
        <v>2</v>
      </c>
      <c r="Y188" s="14">
        <v>2</v>
      </c>
      <c r="Z188" s="14">
        <v>2</v>
      </c>
      <c r="AA188" s="14">
        <v>2</v>
      </c>
      <c r="AB188" s="14">
        <v>2</v>
      </c>
      <c r="AC188" s="14">
        <v>2</v>
      </c>
      <c r="AD188" s="14">
        <v>2</v>
      </c>
      <c r="AE188" s="14">
        <v>2</v>
      </c>
      <c r="AF188" s="14">
        <v>2</v>
      </c>
      <c r="AG188" s="14">
        <v>2</v>
      </c>
      <c r="AH188" s="14">
        <v>2</v>
      </c>
      <c r="AI188" s="14">
        <v>2</v>
      </c>
      <c r="AJ188" s="14">
        <v>2</v>
      </c>
      <c r="AK188" s="14">
        <v>2</v>
      </c>
      <c r="AL188" s="14">
        <v>2</v>
      </c>
      <c r="AM188" s="14">
        <v>2</v>
      </c>
      <c r="AN188" s="14">
        <v>2</v>
      </c>
      <c r="AO188" s="14">
        <v>2</v>
      </c>
      <c r="AP188" s="14">
        <v>2</v>
      </c>
      <c r="AQ188" s="14">
        <v>2</v>
      </c>
      <c r="AR188" s="14">
        <v>2</v>
      </c>
      <c r="AS188" s="14">
        <v>2</v>
      </c>
      <c r="AT188" s="14">
        <v>2</v>
      </c>
      <c r="AU188" s="14">
        <v>2</v>
      </c>
      <c r="AV188" s="14">
        <v>2</v>
      </c>
      <c r="AW188" s="14">
        <v>2</v>
      </c>
      <c r="AX188" s="14">
        <v>2</v>
      </c>
      <c r="AY188" s="14">
        <v>2</v>
      </c>
      <c r="AZ188" s="14">
        <v>2</v>
      </c>
      <c r="BA188" s="14">
        <v>2</v>
      </c>
      <c r="BB188" s="14">
        <v>2</v>
      </c>
      <c r="BC188" s="14">
        <v>2</v>
      </c>
      <c r="BD188" s="14">
        <v>2</v>
      </c>
      <c r="BE188" s="14">
        <v>2</v>
      </c>
      <c r="BF188" s="14">
        <v>2</v>
      </c>
      <c r="BG188" s="14">
        <v>2</v>
      </c>
      <c r="BH188" s="14">
        <v>2</v>
      </c>
      <c r="BI188" s="14">
        <v>2</v>
      </c>
      <c r="BJ188" s="14">
        <v>2</v>
      </c>
      <c r="BK188" s="14">
        <v>2</v>
      </c>
      <c r="BL188" s="14">
        <v>2</v>
      </c>
      <c r="BM188" s="14">
        <v>2</v>
      </c>
      <c r="BN188" s="14">
        <v>2</v>
      </c>
      <c r="BO188" s="14">
        <v>2</v>
      </c>
      <c r="BP188" s="14">
        <v>2</v>
      </c>
      <c r="BQ188" s="14">
        <v>2</v>
      </c>
      <c r="BR188" s="14">
        <v>2</v>
      </c>
      <c r="BS188" s="14">
        <v>2</v>
      </c>
      <c r="BT188" s="14">
        <v>2</v>
      </c>
      <c r="BU188" s="14">
        <v>2</v>
      </c>
      <c r="BV188" s="14">
        <v>2</v>
      </c>
      <c r="BW188" s="14">
        <v>2</v>
      </c>
      <c r="BX188" s="14">
        <v>2</v>
      </c>
      <c r="BY188" s="14">
        <v>2</v>
      </c>
      <c r="BZ188" s="14">
        <v>2</v>
      </c>
      <c r="CA188" s="14">
        <v>2</v>
      </c>
      <c r="CB188" s="14">
        <v>2</v>
      </c>
      <c r="CC188" s="14">
        <v>2</v>
      </c>
      <c r="CD188" s="14">
        <v>2</v>
      </c>
      <c r="CE188" s="14">
        <v>2</v>
      </c>
      <c r="CF188" s="14">
        <v>2</v>
      </c>
      <c r="CG188" s="14">
        <v>2</v>
      </c>
      <c r="CH188" s="14">
        <v>2</v>
      </c>
      <c r="CI188" s="14">
        <v>1</v>
      </c>
      <c r="CJ188" s="14">
        <v>0</v>
      </c>
      <c r="CK188" s="14">
        <v>0</v>
      </c>
      <c r="CL188" s="14">
        <v>0</v>
      </c>
      <c r="CM188" s="14">
        <v>0</v>
      </c>
      <c r="CN188" s="14">
        <v>0</v>
      </c>
      <c r="CO188" s="14">
        <v>0</v>
      </c>
      <c r="CP188" s="14">
        <v>0</v>
      </c>
      <c r="CQ188" s="14">
        <v>0</v>
      </c>
      <c r="CR188" s="14">
        <v>0</v>
      </c>
      <c r="CS188" s="14">
        <v>0</v>
      </c>
      <c r="CT188" s="14">
        <v>0</v>
      </c>
      <c r="CU188" s="14">
        <v>0</v>
      </c>
      <c r="CV188" s="14">
        <v>0</v>
      </c>
      <c r="CW188" s="14">
        <v>0</v>
      </c>
      <c r="CX188" s="14">
        <v>0</v>
      </c>
      <c r="CY188" s="14">
        <v>0</v>
      </c>
      <c r="CZ188" s="14">
        <v>0</v>
      </c>
      <c r="DA188" s="14">
        <v>0</v>
      </c>
    </row>
    <row r="189" spans="1:105" s="13" customFormat="1" x14ac:dyDescent="0.15">
      <c r="A189" s="12"/>
      <c r="C189" s="14"/>
      <c r="D189" s="14"/>
      <c r="E189" s="14">
        <v>83</v>
      </c>
      <c r="F189" s="14">
        <v>2</v>
      </c>
      <c r="G189" s="14">
        <v>2</v>
      </c>
      <c r="H189" s="14">
        <v>2</v>
      </c>
      <c r="I189" s="14">
        <v>2</v>
      </c>
      <c r="J189" s="14">
        <v>2</v>
      </c>
      <c r="K189" s="14">
        <v>2</v>
      </c>
      <c r="L189" s="14">
        <v>2</v>
      </c>
      <c r="M189" s="14">
        <v>2</v>
      </c>
      <c r="N189" s="14">
        <v>2</v>
      </c>
      <c r="O189" s="14">
        <v>2</v>
      </c>
      <c r="P189" s="14">
        <v>2</v>
      </c>
      <c r="Q189" s="14">
        <v>2</v>
      </c>
      <c r="R189" s="14">
        <v>2</v>
      </c>
      <c r="S189" s="14">
        <v>2</v>
      </c>
      <c r="T189" s="14">
        <v>2</v>
      </c>
      <c r="U189" s="14">
        <v>2</v>
      </c>
      <c r="V189" s="14">
        <v>2</v>
      </c>
      <c r="W189" s="14">
        <v>2</v>
      </c>
      <c r="X189" s="14">
        <v>2</v>
      </c>
      <c r="Y189" s="14">
        <v>2</v>
      </c>
      <c r="Z189" s="14">
        <v>2</v>
      </c>
      <c r="AA189" s="14">
        <v>2</v>
      </c>
      <c r="AB189" s="14">
        <v>2</v>
      </c>
      <c r="AC189" s="14">
        <v>2</v>
      </c>
      <c r="AD189" s="14">
        <v>2</v>
      </c>
      <c r="AE189" s="14">
        <v>2</v>
      </c>
      <c r="AF189" s="14">
        <v>2</v>
      </c>
      <c r="AG189" s="14">
        <v>2</v>
      </c>
      <c r="AH189" s="14">
        <v>2</v>
      </c>
      <c r="AI189" s="14">
        <v>2</v>
      </c>
      <c r="AJ189" s="14">
        <v>2</v>
      </c>
      <c r="AK189" s="14">
        <v>2</v>
      </c>
      <c r="AL189" s="14">
        <v>2</v>
      </c>
      <c r="AM189" s="14">
        <v>2</v>
      </c>
      <c r="AN189" s="14">
        <v>2</v>
      </c>
      <c r="AO189" s="14">
        <v>2</v>
      </c>
      <c r="AP189" s="14">
        <v>2</v>
      </c>
      <c r="AQ189" s="14">
        <v>2</v>
      </c>
      <c r="AR189" s="14">
        <v>2</v>
      </c>
      <c r="AS189" s="14">
        <v>2</v>
      </c>
      <c r="AT189" s="14">
        <v>2</v>
      </c>
      <c r="AU189" s="14">
        <v>2</v>
      </c>
      <c r="AV189" s="14">
        <v>2</v>
      </c>
      <c r="AW189" s="14">
        <v>2</v>
      </c>
      <c r="AX189" s="14">
        <v>2</v>
      </c>
      <c r="AY189" s="14">
        <v>2</v>
      </c>
      <c r="AZ189" s="14">
        <v>2</v>
      </c>
      <c r="BA189" s="14">
        <v>2</v>
      </c>
      <c r="BB189" s="14">
        <v>2</v>
      </c>
      <c r="BC189" s="14">
        <v>2</v>
      </c>
      <c r="BD189" s="14">
        <v>2</v>
      </c>
      <c r="BE189" s="14">
        <v>2</v>
      </c>
      <c r="BF189" s="14">
        <v>2</v>
      </c>
      <c r="BG189" s="14">
        <v>2</v>
      </c>
      <c r="BH189" s="14">
        <v>2</v>
      </c>
      <c r="BI189" s="14">
        <v>2</v>
      </c>
      <c r="BJ189" s="14">
        <v>2</v>
      </c>
      <c r="BK189" s="14">
        <v>2</v>
      </c>
      <c r="BL189" s="14">
        <v>2</v>
      </c>
      <c r="BM189" s="14">
        <v>2</v>
      </c>
      <c r="BN189" s="14">
        <v>2</v>
      </c>
      <c r="BO189" s="14">
        <v>2</v>
      </c>
      <c r="BP189" s="14">
        <v>2</v>
      </c>
      <c r="BQ189" s="14">
        <v>2</v>
      </c>
      <c r="BR189" s="14">
        <v>2</v>
      </c>
      <c r="BS189" s="14">
        <v>2</v>
      </c>
      <c r="BT189" s="14">
        <v>2</v>
      </c>
      <c r="BU189" s="14">
        <v>2</v>
      </c>
      <c r="BV189" s="14">
        <v>2</v>
      </c>
      <c r="BW189" s="14">
        <v>2</v>
      </c>
      <c r="BX189" s="14">
        <v>2</v>
      </c>
      <c r="BY189" s="14">
        <v>2</v>
      </c>
      <c r="BZ189" s="14">
        <v>2</v>
      </c>
      <c r="CA189" s="14">
        <v>2</v>
      </c>
      <c r="CB189" s="14">
        <v>2</v>
      </c>
      <c r="CC189" s="14">
        <v>2</v>
      </c>
      <c r="CD189" s="14">
        <v>2</v>
      </c>
      <c r="CE189" s="14">
        <v>2</v>
      </c>
      <c r="CF189" s="14">
        <v>2</v>
      </c>
      <c r="CG189" s="14">
        <v>2</v>
      </c>
      <c r="CH189" s="14">
        <v>2</v>
      </c>
      <c r="CI189" s="14">
        <v>2</v>
      </c>
      <c r="CJ189" s="14">
        <v>1</v>
      </c>
      <c r="CK189" s="14">
        <v>0</v>
      </c>
      <c r="CL189" s="14">
        <v>0</v>
      </c>
      <c r="CM189" s="14">
        <v>0</v>
      </c>
      <c r="CN189" s="14">
        <v>0</v>
      </c>
      <c r="CO189" s="14">
        <v>0</v>
      </c>
      <c r="CP189" s="14">
        <v>0</v>
      </c>
      <c r="CQ189" s="14">
        <v>0</v>
      </c>
      <c r="CR189" s="14">
        <v>0</v>
      </c>
      <c r="CS189" s="14">
        <v>0</v>
      </c>
      <c r="CT189" s="14">
        <v>0</v>
      </c>
      <c r="CU189" s="14">
        <v>0</v>
      </c>
      <c r="CV189" s="14">
        <v>0</v>
      </c>
      <c r="CW189" s="14">
        <v>0</v>
      </c>
      <c r="CX189" s="14">
        <v>0</v>
      </c>
      <c r="CY189" s="14">
        <v>0</v>
      </c>
      <c r="CZ189" s="14">
        <v>0</v>
      </c>
      <c r="DA189" s="14">
        <v>0</v>
      </c>
    </row>
    <row r="190" spans="1:105" s="13" customFormat="1" x14ac:dyDescent="0.15">
      <c r="A190" s="12"/>
      <c r="C190" s="14"/>
      <c r="D190" s="14"/>
      <c r="E190" s="14">
        <v>84</v>
      </c>
      <c r="F190" s="14">
        <v>2</v>
      </c>
      <c r="G190" s="14">
        <v>2</v>
      </c>
      <c r="H190" s="14">
        <v>2</v>
      </c>
      <c r="I190" s="14">
        <v>2</v>
      </c>
      <c r="J190" s="14">
        <v>2</v>
      </c>
      <c r="K190" s="14">
        <v>2</v>
      </c>
      <c r="L190" s="14">
        <v>2</v>
      </c>
      <c r="M190" s="14">
        <v>2</v>
      </c>
      <c r="N190" s="14">
        <v>2</v>
      </c>
      <c r="O190" s="14">
        <v>2</v>
      </c>
      <c r="P190" s="14">
        <v>2</v>
      </c>
      <c r="Q190" s="14">
        <v>2</v>
      </c>
      <c r="R190" s="14">
        <v>2</v>
      </c>
      <c r="S190" s="14">
        <v>2</v>
      </c>
      <c r="T190" s="14">
        <v>2</v>
      </c>
      <c r="U190" s="14">
        <v>2</v>
      </c>
      <c r="V190" s="14">
        <v>2</v>
      </c>
      <c r="W190" s="14">
        <v>2</v>
      </c>
      <c r="X190" s="14">
        <v>2</v>
      </c>
      <c r="Y190" s="14">
        <v>2</v>
      </c>
      <c r="Z190" s="14">
        <v>2</v>
      </c>
      <c r="AA190" s="14">
        <v>2</v>
      </c>
      <c r="AB190" s="14">
        <v>2</v>
      </c>
      <c r="AC190" s="14">
        <v>2</v>
      </c>
      <c r="AD190" s="14">
        <v>2</v>
      </c>
      <c r="AE190" s="14">
        <v>2</v>
      </c>
      <c r="AF190" s="14">
        <v>2</v>
      </c>
      <c r="AG190" s="14">
        <v>2</v>
      </c>
      <c r="AH190" s="14">
        <v>2</v>
      </c>
      <c r="AI190" s="14">
        <v>2</v>
      </c>
      <c r="AJ190" s="14">
        <v>2</v>
      </c>
      <c r="AK190" s="14">
        <v>2</v>
      </c>
      <c r="AL190" s="14">
        <v>2</v>
      </c>
      <c r="AM190" s="14">
        <v>2</v>
      </c>
      <c r="AN190" s="14">
        <v>2</v>
      </c>
      <c r="AO190" s="14">
        <v>2</v>
      </c>
      <c r="AP190" s="14">
        <v>2</v>
      </c>
      <c r="AQ190" s="14">
        <v>2</v>
      </c>
      <c r="AR190" s="14">
        <v>2</v>
      </c>
      <c r="AS190" s="14">
        <v>2</v>
      </c>
      <c r="AT190" s="14">
        <v>2</v>
      </c>
      <c r="AU190" s="14">
        <v>2</v>
      </c>
      <c r="AV190" s="14">
        <v>2</v>
      </c>
      <c r="AW190" s="14">
        <v>2</v>
      </c>
      <c r="AX190" s="14">
        <v>2</v>
      </c>
      <c r="AY190" s="14">
        <v>2</v>
      </c>
      <c r="AZ190" s="14">
        <v>2</v>
      </c>
      <c r="BA190" s="14">
        <v>2</v>
      </c>
      <c r="BB190" s="14">
        <v>2</v>
      </c>
      <c r="BC190" s="14">
        <v>2</v>
      </c>
      <c r="BD190" s="14">
        <v>2</v>
      </c>
      <c r="BE190" s="14">
        <v>2</v>
      </c>
      <c r="BF190" s="14">
        <v>2</v>
      </c>
      <c r="BG190" s="14">
        <v>2</v>
      </c>
      <c r="BH190" s="14">
        <v>2</v>
      </c>
      <c r="BI190" s="14">
        <v>2</v>
      </c>
      <c r="BJ190" s="14">
        <v>2</v>
      </c>
      <c r="BK190" s="14">
        <v>2</v>
      </c>
      <c r="BL190" s="14">
        <v>2</v>
      </c>
      <c r="BM190" s="14">
        <v>2</v>
      </c>
      <c r="BN190" s="14">
        <v>2</v>
      </c>
      <c r="BO190" s="14">
        <v>2</v>
      </c>
      <c r="BP190" s="14">
        <v>2</v>
      </c>
      <c r="BQ190" s="14">
        <v>2</v>
      </c>
      <c r="BR190" s="14">
        <v>2</v>
      </c>
      <c r="BS190" s="14">
        <v>2</v>
      </c>
      <c r="BT190" s="14">
        <v>2</v>
      </c>
      <c r="BU190" s="14">
        <v>2</v>
      </c>
      <c r="BV190" s="14">
        <v>2</v>
      </c>
      <c r="BW190" s="14">
        <v>2</v>
      </c>
      <c r="BX190" s="14">
        <v>2</v>
      </c>
      <c r="BY190" s="14">
        <v>2</v>
      </c>
      <c r="BZ190" s="14">
        <v>2</v>
      </c>
      <c r="CA190" s="14">
        <v>2</v>
      </c>
      <c r="CB190" s="14">
        <v>2</v>
      </c>
      <c r="CC190" s="14">
        <v>2</v>
      </c>
      <c r="CD190" s="14">
        <v>2</v>
      </c>
      <c r="CE190" s="14">
        <v>2</v>
      </c>
      <c r="CF190" s="14">
        <v>2</v>
      </c>
      <c r="CG190" s="14">
        <v>2</v>
      </c>
      <c r="CH190" s="14">
        <v>2</v>
      </c>
      <c r="CI190" s="14">
        <v>2</v>
      </c>
      <c r="CJ190" s="14">
        <v>2</v>
      </c>
      <c r="CK190" s="14">
        <v>1</v>
      </c>
      <c r="CL190" s="14">
        <v>0</v>
      </c>
      <c r="CM190" s="14">
        <v>0</v>
      </c>
      <c r="CN190" s="14">
        <v>0</v>
      </c>
      <c r="CO190" s="14">
        <v>0</v>
      </c>
      <c r="CP190" s="14">
        <v>0</v>
      </c>
      <c r="CQ190" s="14">
        <v>0</v>
      </c>
      <c r="CR190" s="14">
        <v>0</v>
      </c>
      <c r="CS190" s="14">
        <v>0</v>
      </c>
      <c r="CT190" s="14">
        <v>0</v>
      </c>
      <c r="CU190" s="14">
        <v>0</v>
      </c>
      <c r="CV190" s="14">
        <v>0</v>
      </c>
      <c r="CW190" s="14">
        <v>0</v>
      </c>
      <c r="CX190" s="14">
        <v>0</v>
      </c>
      <c r="CY190" s="14">
        <v>0</v>
      </c>
      <c r="CZ190" s="14">
        <v>0</v>
      </c>
      <c r="DA190" s="14">
        <v>0</v>
      </c>
    </row>
    <row r="191" spans="1:105" s="13" customFormat="1" x14ac:dyDescent="0.15">
      <c r="A191" s="12"/>
      <c r="C191" s="14"/>
      <c r="D191" s="14"/>
      <c r="E191" s="14">
        <v>85</v>
      </c>
      <c r="F191" s="14">
        <v>2</v>
      </c>
      <c r="G191" s="14">
        <v>2</v>
      </c>
      <c r="H191" s="14">
        <v>2</v>
      </c>
      <c r="I191" s="14">
        <v>2</v>
      </c>
      <c r="J191" s="14">
        <v>2</v>
      </c>
      <c r="K191" s="14">
        <v>2</v>
      </c>
      <c r="L191" s="14">
        <v>2</v>
      </c>
      <c r="M191" s="14">
        <v>2</v>
      </c>
      <c r="N191" s="14">
        <v>2</v>
      </c>
      <c r="O191" s="14">
        <v>2</v>
      </c>
      <c r="P191" s="14">
        <v>2</v>
      </c>
      <c r="Q191" s="14">
        <v>2</v>
      </c>
      <c r="R191" s="14">
        <v>2</v>
      </c>
      <c r="S191" s="14">
        <v>2</v>
      </c>
      <c r="T191" s="14">
        <v>2</v>
      </c>
      <c r="U191" s="14">
        <v>2</v>
      </c>
      <c r="V191" s="14">
        <v>2</v>
      </c>
      <c r="W191" s="14">
        <v>2</v>
      </c>
      <c r="X191" s="14">
        <v>2</v>
      </c>
      <c r="Y191" s="14">
        <v>2</v>
      </c>
      <c r="Z191" s="14">
        <v>2</v>
      </c>
      <c r="AA191" s="14">
        <v>2</v>
      </c>
      <c r="AB191" s="14">
        <v>2</v>
      </c>
      <c r="AC191" s="14">
        <v>2</v>
      </c>
      <c r="AD191" s="14">
        <v>2</v>
      </c>
      <c r="AE191" s="14">
        <v>2</v>
      </c>
      <c r="AF191" s="14">
        <v>2</v>
      </c>
      <c r="AG191" s="14">
        <v>2</v>
      </c>
      <c r="AH191" s="14">
        <v>2</v>
      </c>
      <c r="AI191" s="14">
        <v>2</v>
      </c>
      <c r="AJ191" s="14">
        <v>2</v>
      </c>
      <c r="AK191" s="14">
        <v>2</v>
      </c>
      <c r="AL191" s="14">
        <v>2</v>
      </c>
      <c r="AM191" s="14">
        <v>2</v>
      </c>
      <c r="AN191" s="14">
        <v>2</v>
      </c>
      <c r="AO191" s="14">
        <v>2</v>
      </c>
      <c r="AP191" s="14">
        <v>2</v>
      </c>
      <c r="AQ191" s="14">
        <v>2</v>
      </c>
      <c r="AR191" s="14">
        <v>2</v>
      </c>
      <c r="AS191" s="14">
        <v>2</v>
      </c>
      <c r="AT191" s="14">
        <v>2</v>
      </c>
      <c r="AU191" s="14">
        <v>2</v>
      </c>
      <c r="AV191" s="14">
        <v>2</v>
      </c>
      <c r="AW191" s="14">
        <v>2</v>
      </c>
      <c r="AX191" s="14">
        <v>2</v>
      </c>
      <c r="AY191" s="14">
        <v>2</v>
      </c>
      <c r="AZ191" s="14">
        <v>2</v>
      </c>
      <c r="BA191" s="14">
        <v>2</v>
      </c>
      <c r="BB191" s="14">
        <v>2</v>
      </c>
      <c r="BC191" s="14">
        <v>2</v>
      </c>
      <c r="BD191" s="14">
        <v>2</v>
      </c>
      <c r="BE191" s="14">
        <v>2</v>
      </c>
      <c r="BF191" s="14">
        <v>2</v>
      </c>
      <c r="BG191" s="14">
        <v>2</v>
      </c>
      <c r="BH191" s="14">
        <v>2</v>
      </c>
      <c r="BI191" s="14">
        <v>2</v>
      </c>
      <c r="BJ191" s="14">
        <v>2</v>
      </c>
      <c r="BK191" s="14">
        <v>2</v>
      </c>
      <c r="BL191" s="14">
        <v>2</v>
      </c>
      <c r="BM191" s="14">
        <v>2</v>
      </c>
      <c r="BN191" s="14">
        <v>2</v>
      </c>
      <c r="BO191" s="14">
        <v>2</v>
      </c>
      <c r="BP191" s="14">
        <v>2</v>
      </c>
      <c r="BQ191" s="14">
        <v>2</v>
      </c>
      <c r="BR191" s="14">
        <v>2</v>
      </c>
      <c r="BS191" s="14">
        <v>2</v>
      </c>
      <c r="BT191" s="14">
        <v>2</v>
      </c>
      <c r="BU191" s="14">
        <v>2</v>
      </c>
      <c r="BV191" s="14">
        <v>2</v>
      </c>
      <c r="BW191" s="14">
        <v>2</v>
      </c>
      <c r="BX191" s="14">
        <v>2</v>
      </c>
      <c r="BY191" s="14">
        <v>2</v>
      </c>
      <c r="BZ191" s="14">
        <v>2</v>
      </c>
      <c r="CA191" s="14">
        <v>2</v>
      </c>
      <c r="CB191" s="14">
        <v>2</v>
      </c>
      <c r="CC191" s="14">
        <v>2</v>
      </c>
      <c r="CD191" s="14">
        <v>2</v>
      </c>
      <c r="CE191" s="14">
        <v>2</v>
      </c>
      <c r="CF191" s="14">
        <v>2</v>
      </c>
      <c r="CG191" s="14">
        <v>2</v>
      </c>
      <c r="CH191" s="14">
        <v>2</v>
      </c>
      <c r="CI191" s="14">
        <v>2</v>
      </c>
      <c r="CJ191" s="14">
        <v>2</v>
      </c>
      <c r="CK191" s="14">
        <v>2</v>
      </c>
      <c r="CL191" s="14">
        <v>1</v>
      </c>
      <c r="CM191" s="14">
        <v>0</v>
      </c>
      <c r="CN191" s="14">
        <v>0</v>
      </c>
      <c r="CO191" s="14">
        <v>0</v>
      </c>
      <c r="CP191" s="14">
        <v>0</v>
      </c>
      <c r="CQ191" s="14">
        <v>0</v>
      </c>
      <c r="CR191" s="14">
        <v>0</v>
      </c>
      <c r="CS191" s="14">
        <v>0</v>
      </c>
      <c r="CT191" s="14">
        <v>0</v>
      </c>
      <c r="CU191" s="14">
        <v>0</v>
      </c>
      <c r="CV191" s="14">
        <v>0</v>
      </c>
      <c r="CW191" s="14">
        <v>0</v>
      </c>
      <c r="CX191" s="14">
        <v>0</v>
      </c>
      <c r="CY191" s="14">
        <v>0</v>
      </c>
      <c r="CZ191" s="14">
        <v>0</v>
      </c>
      <c r="DA191" s="14">
        <v>0</v>
      </c>
    </row>
    <row r="192" spans="1:105" s="13" customFormat="1" x14ac:dyDescent="0.15">
      <c r="A192" s="12"/>
      <c r="C192" s="14"/>
      <c r="D192" s="14"/>
      <c r="E192" s="14">
        <v>86</v>
      </c>
      <c r="F192" s="14">
        <v>2</v>
      </c>
      <c r="G192" s="14">
        <v>2</v>
      </c>
      <c r="H192" s="14">
        <v>2</v>
      </c>
      <c r="I192" s="14">
        <v>2</v>
      </c>
      <c r="J192" s="14">
        <v>2</v>
      </c>
      <c r="K192" s="14">
        <v>2</v>
      </c>
      <c r="L192" s="14">
        <v>2</v>
      </c>
      <c r="M192" s="14">
        <v>2</v>
      </c>
      <c r="N192" s="14">
        <v>2</v>
      </c>
      <c r="O192" s="14">
        <v>2</v>
      </c>
      <c r="P192" s="14">
        <v>2</v>
      </c>
      <c r="Q192" s="14">
        <v>2</v>
      </c>
      <c r="R192" s="14">
        <v>2</v>
      </c>
      <c r="S192" s="14">
        <v>2</v>
      </c>
      <c r="T192" s="14">
        <v>2</v>
      </c>
      <c r="U192" s="14">
        <v>2</v>
      </c>
      <c r="V192" s="14">
        <v>2</v>
      </c>
      <c r="W192" s="14">
        <v>2</v>
      </c>
      <c r="X192" s="14">
        <v>2</v>
      </c>
      <c r="Y192" s="14">
        <v>2</v>
      </c>
      <c r="Z192" s="14">
        <v>2</v>
      </c>
      <c r="AA192" s="14">
        <v>2</v>
      </c>
      <c r="AB192" s="14">
        <v>2</v>
      </c>
      <c r="AC192" s="14">
        <v>2</v>
      </c>
      <c r="AD192" s="14">
        <v>2</v>
      </c>
      <c r="AE192" s="14">
        <v>2</v>
      </c>
      <c r="AF192" s="14">
        <v>2</v>
      </c>
      <c r="AG192" s="14">
        <v>2</v>
      </c>
      <c r="AH192" s="14">
        <v>2</v>
      </c>
      <c r="AI192" s="14">
        <v>2</v>
      </c>
      <c r="AJ192" s="14">
        <v>2</v>
      </c>
      <c r="AK192" s="14">
        <v>2</v>
      </c>
      <c r="AL192" s="14">
        <v>2</v>
      </c>
      <c r="AM192" s="14">
        <v>2</v>
      </c>
      <c r="AN192" s="14">
        <v>2</v>
      </c>
      <c r="AO192" s="14">
        <v>2</v>
      </c>
      <c r="AP192" s="14">
        <v>2</v>
      </c>
      <c r="AQ192" s="14">
        <v>2</v>
      </c>
      <c r="AR192" s="14">
        <v>2</v>
      </c>
      <c r="AS192" s="14">
        <v>2</v>
      </c>
      <c r="AT192" s="14">
        <v>2</v>
      </c>
      <c r="AU192" s="14">
        <v>2</v>
      </c>
      <c r="AV192" s="14">
        <v>2</v>
      </c>
      <c r="AW192" s="14">
        <v>2</v>
      </c>
      <c r="AX192" s="14">
        <v>2</v>
      </c>
      <c r="AY192" s="14">
        <v>2</v>
      </c>
      <c r="AZ192" s="14">
        <v>2</v>
      </c>
      <c r="BA192" s="14">
        <v>2</v>
      </c>
      <c r="BB192" s="14">
        <v>2</v>
      </c>
      <c r="BC192" s="14">
        <v>2</v>
      </c>
      <c r="BD192" s="14">
        <v>2</v>
      </c>
      <c r="BE192" s="14">
        <v>2</v>
      </c>
      <c r="BF192" s="14">
        <v>2</v>
      </c>
      <c r="BG192" s="14">
        <v>2</v>
      </c>
      <c r="BH192" s="14">
        <v>2</v>
      </c>
      <c r="BI192" s="14">
        <v>2</v>
      </c>
      <c r="BJ192" s="14">
        <v>2</v>
      </c>
      <c r="BK192" s="14">
        <v>2</v>
      </c>
      <c r="BL192" s="14">
        <v>2</v>
      </c>
      <c r="BM192" s="14">
        <v>2</v>
      </c>
      <c r="BN192" s="14">
        <v>2</v>
      </c>
      <c r="BO192" s="14">
        <v>2</v>
      </c>
      <c r="BP192" s="14">
        <v>2</v>
      </c>
      <c r="BQ192" s="14">
        <v>2</v>
      </c>
      <c r="BR192" s="14">
        <v>2</v>
      </c>
      <c r="BS192" s="14">
        <v>2</v>
      </c>
      <c r="BT192" s="14">
        <v>2</v>
      </c>
      <c r="BU192" s="14">
        <v>2</v>
      </c>
      <c r="BV192" s="14">
        <v>2</v>
      </c>
      <c r="BW192" s="14">
        <v>2</v>
      </c>
      <c r="BX192" s="14">
        <v>2</v>
      </c>
      <c r="BY192" s="14">
        <v>2</v>
      </c>
      <c r="BZ192" s="14">
        <v>2</v>
      </c>
      <c r="CA192" s="14">
        <v>2</v>
      </c>
      <c r="CB192" s="14">
        <v>2</v>
      </c>
      <c r="CC192" s="14">
        <v>2</v>
      </c>
      <c r="CD192" s="14">
        <v>2</v>
      </c>
      <c r="CE192" s="14">
        <v>2</v>
      </c>
      <c r="CF192" s="14">
        <v>2</v>
      </c>
      <c r="CG192" s="14">
        <v>2</v>
      </c>
      <c r="CH192" s="14">
        <v>2</v>
      </c>
      <c r="CI192" s="14">
        <v>2</v>
      </c>
      <c r="CJ192" s="14">
        <v>2</v>
      </c>
      <c r="CK192" s="14">
        <v>2</v>
      </c>
      <c r="CL192" s="14">
        <v>2</v>
      </c>
      <c r="CM192" s="14">
        <v>1</v>
      </c>
      <c r="CN192" s="14">
        <v>0</v>
      </c>
      <c r="CO192" s="14">
        <v>0</v>
      </c>
      <c r="CP192" s="14">
        <v>0</v>
      </c>
      <c r="CQ192" s="14">
        <v>0</v>
      </c>
      <c r="CR192" s="14">
        <v>0</v>
      </c>
      <c r="CS192" s="14">
        <v>0</v>
      </c>
      <c r="CT192" s="14">
        <v>0</v>
      </c>
      <c r="CU192" s="14">
        <v>0</v>
      </c>
      <c r="CV192" s="14">
        <v>0</v>
      </c>
      <c r="CW192" s="14">
        <v>0</v>
      </c>
      <c r="CX192" s="14">
        <v>0</v>
      </c>
      <c r="CY192" s="14">
        <v>0</v>
      </c>
      <c r="CZ192" s="14">
        <v>0</v>
      </c>
      <c r="DA192" s="14">
        <v>0</v>
      </c>
    </row>
    <row r="193" spans="1:105" s="13" customFormat="1" x14ac:dyDescent="0.15">
      <c r="A193" s="12"/>
      <c r="C193" s="14"/>
      <c r="D193" s="14"/>
      <c r="E193" s="14">
        <v>87</v>
      </c>
      <c r="F193" s="14">
        <v>2</v>
      </c>
      <c r="G193" s="14">
        <v>2</v>
      </c>
      <c r="H193" s="14">
        <v>2</v>
      </c>
      <c r="I193" s="14">
        <v>2</v>
      </c>
      <c r="J193" s="14">
        <v>2</v>
      </c>
      <c r="K193" s="14">
        <v>2</v>
      </c>
      <c r="L193" s="14">
        <v>2</v>
      </c>
      <c r="M193" s="14">
        <v>2</v>
      </c>
      <c r="N193" s="14">
        <v>2</v>
      </c>
      <c r="O193" s="14">
        <v>2</v>
      </c>
      <c r="P193" s="14">
        <v>2</v>
      </c>
      <c r="Q193" s="14">
        <v>2</v>
      </c>
      <c r="R193" s="14">
        <v>2</v>
      </c>
      <c r="S193" s="14">
        <v>2</v>
      </c>
      <c r="T193" s="14">
        <v>2</v>
      </c>
      <c r="U193" s="14">
        <v>2</v>
      </c>
      <c r="V193" s="14">
        <v>2</v>
      </c>
      <c r="W193" s="14">
        <v>2</v>
      </c>
      <c r="X193" s="14">
        <v>2</v>
      </c>
      <c r="Y193" s="14">
        <v>2</v>
      </c>
      <c r="Z193" s="14">
        <v>2</v>
      </c>
      <c r="AA193" s="14">
        <v>2</v>
      </c>
      <c r="AB193" s="14">
        <v>2</v>
      </c>
      <c r="AC193" s="14">
        <v>2</v>
      </c>
      <c r="AD193" s="14">
        <v>2</v>
      </c>
      <c r="AE193" s="14">
        <v>2</v>
      </c>
      <c r="AF193" s="14">
        <v>2</v>
      </c>
      <c r="AG193" s="14">
        <v>2</v>
      </c>
      <c r="AH193" s="14">
        <v>2</v>
      </c>
      <c r="AI193" s="14">
        <v>2</v>
      </c>
      <c r="AJ193" s="14">
        <v>2</v>
      </c>
      <c r="AK193" s="14">
        <v>2</v>
      </c>
      <c r="AL193" s="14">
        <v>2</v>
      </c>
      <c r="AM193" s="14">
        <v>2</v>
      </c>
      <c r="AN193" s="14">
        <v>2</v>
      </c>
      <c r="AO193" s="14">
        <v>2</v>
      </c>
      <c r="AP193" s="14">
        <v>2</v>
      </c>
      <c r="AQ193" s="14">
        <v>2</v>
      </c>
      <c r="AR193" s="14">
        <v>2</v>
      </c>
      <c r="AS193" s="14">
        <v>2</v>
      </c>
      <c r="AT193" s="14">
        <v>2</v>
      </c>
      <c r="AU193" s="14">
        <v>2</v>
      </c>
      <c r="AV193" s="14">
        <v>2</v>
      </c>
      <c r="AW193" s="14">
        <v>2</v>
      </c>
      <c r="AX193" s="14">
        <v>2</v>
      </c>
      <c r="AY193" s="14">
        <v>2</v>
      </c>
      <c r="AZ193" s="14">
        <v>2</v>
      </c>
      <c r="BA193" s="14">
        <v>2</v>
      </c>
      <c r="BB193" s="14">
        <v>2</v>
      </c>
      <c r="BC193" s="14">
        <v>2</v>
      </c>
      <c r="BD193" s="14">
        <v>2</v>
      </c>
      <c r="BE193" s="14">
        <v>2</v>
      </c>
      <c r="BF193" s="14">
        <v>2</v>
      </c>
      <c r="BG193" s="14">
        <v>2</v>
      </c>
      <c r="BH193" s="14">
        <v>2</v>
      </c>
      <c r="BI193" s="14">
        <v>2</v>
      </c>
      <c r="BJ193" s="14">
        <v>2</v>
      </c>
      <c r="BK193" s="14">
        <v>2</v>
      </c>
      <c r="BL193" s="14">
        <v>2</v>
      </c>
      <c r="BM193" s="14">
        <v>2</v>
      </c>
      <c r="BN193" s="14">
        <v>2</v>
      </c>
      <c r="BO193" s="14">
        <v>2</v>
      </c>
      <c r="BP193" s="14">
        <v>2</v>
      </c>
      <c r="BQ193" s="14">
        <v>2</v>
      </c>
      <c r="BR193" s="14">
        <v>2</v>
      </c>
      <c r="BS193" s="14">
        <v>2</v>
      </c>
      <c r="BT193" s="14">
        <v>2</v>
      </c>
      <c r="BU193" s="14">
        <v>2</v>
      </c>
      <c r="BV193" s="14">
        <v>2</v>
      </c>
      <c r="BW193" s="14">
        <v>2</v>
      </c>
      <c r="BX193" s="14">
        <v>2</v>
      </c>
      <c r="BY193" s="14">
        <v>2</v>
      </c>
      <c r="BZ193" s="14">
        <v>2</v>
      </c>
      <c r="CA193" s="14">
        <v>2</v>
      </c>
      <c r="CB193" s="14">
        <v>2</v>
      </c>
      <c r="CC193" s="14">
        <v>2</v>
      </c>
      <c r="CD193" s="14">
        <v>2</v>
      </c>
      <c r="CE193" s="14">
        <v>2</v>
      </c>
      <c r="CF193" s="14">
        <v>2</v>
      </c>
      <c r="CG193" s="14">
        <v>2</v>
      </c>
      <c r="CH193" s="14">
        <v>2</v>
      </c>
      <c r="CI193" s="14">
        <v>2</v>
      </c>
      <c r="CJ193" s="14">
        <v>2</v>
      </c>
      <c r="CK193" s="14">
        <v>2</v>
      </c>
      <c r="CL193" s="14">
        <v>2</v>
      </c>
      <c r="CM193" s="14">
        <v>2</v>
      </c>
      <c r="CN193" s="14">
        <v>1</v>
      </c>
      <c r="CO193" s="14">
        <v>0</v>
      </c>
      <c r="CP193" s="14">
        <v>0</v>
      </c>
      <c r="CQ193" s="14">
        <v>0</v>
      </c>
      <c r="CR193" s="14">
        <v>0</v>
      </c>
      <c r="CS193" s="14">
        <v>0</v>
      </c>
      <c r="CT193" s="14">
        <v>0</v>
      </c>
      <c r="CU193" s="14">
        <v>0</v>
      </c>
      <c r="CV193" s="14">
        <v>0</v>
      </c>
      <c r="CW193" s="14">
        <v>0</v>
      </c>
      <c r="CX193" s="14">
        <v>0</v>
      </c>
      <c r="CY193" s="14">
        <v>0</v>
      </c>
      <c r="CZ193" s="14">
        <v>0</v>
      </c>
      <c r="DA193" s="14">
        <v>0</v>
      </c>
    </row>
    <row r="194" spans="1:105" s="13" customFormat="1" x14ac:dyDescent="0.15">
      <c r="A194" s="12"/>
      <c r="C194" s="14"/>
      <c r="D194" s="14"/>
      <c r="E194" s="14">
        <v>88</v>
      </c>
      <c r="F194" s="14">
        <v>2</v>
      </c>
      <c r="G194" s="14">
        <v>2</v>
      </c>
      <c r="H194" s="14">
        <v>2</v>
      </c>
      <c r="I194" s="14">
        <v>2</v>
      </c>
      <c r="J194" s="14">
        <v>2</v>
      </c>
      <c r="K194" s="14">
        <v>2</v>
      </c>
      <c r="L194" s="14">
        <v>2</v>
      </c>
      <c r="M194" s="14">
        <v>2</v>
      </c>
      <c r="N194" s="14">
        <v>2</v>
      </c>
      <c r="O194" s="14">
        <v>2</v>
      </c>
      <c r="P194" s="14">
        <v>2</v>
      </c>
      <c r="Q194" s="14">
        <v>2</v>
      </c>
      <c r="R194" s="14">
        <v>2</v>
      </c>
      <c r="S194" s="14">
        <v>2</v>
      </c>
      <c r="T194" s="14">
        <v>2</v>
      </c>
      <c r="U194" s="14">
        <v>2</v>
      </c>
      <c r="V194" s="14">
        <v>2</v>
      </c>
      <c r="W194" s="14">
        <v>2</v>
      </c>
      <c r="X194" s="14">
        <v>2</v>
      </c>
      <c r="Y194" s="14">
        <v>2</v>
      </c>
      <c r="Z194" s="14">
        <v>2</v>
      </c>
      <c r="AA194" s="14">
        <v>2</v>
      </c>
      <c r="AB194" s="14">
        <v>2</v>
      </c>
      <c r="AC194" s="14">
        <v>2</v>
      </c>
      <c r="AD194" s="14">
        <v>2</v>
      </c>
      <c r="AE194" s="14">
        <v>2</v>
      </c>
      <c r="AF194" s="14">
        <v>2</v>
      </c>
      <c r="AG194" s="14">
        <v>2</v>
      </c>
      <c r="AH194" s="14">
        <v>2</v>
      </c>
      <c r="AI194" s="14">
        <v>2</v>
      </c>
      <c r="AJ194" s="14">
        <v>2</v>
      </c>
      <c r="AK194" s="14">
        <v>2</v>
      </c>
      <c r="AL194" s="14">
        <v>2</v>
      </c>
      <c r="AM194" s="14">
        <v>2</v>
      </c>
      <c r="AN194" s="14">
        <v>2</v>
      </c>
      <c r="AO194" s="14">
        <v>2</v>
      </c>
      <c r="AP194" s="14">
        <v>2</v>
      </c>
      <c r="AQ194" s="14">
        <v>2</v>
      </c>
      <c r="AR194" s="14">
        <v>2</v>
      </c>
      <c r="AS194" s="14">
        <v>2</v>
      </c>
      <c r="AT194" s="14">
        <v>2</v>
      </c>
      <c r="AU194" s="14">
        <v>2</v>
      </c>
      <c r="AV194" s="14">
        <v>2</v>
      </c>
      <c r="AW194" s="14">
        <v>2</v>
      </c>
      <c r="AX194" s="14">
        <v>2</v>
      </c>
      <c r="AY194" s="14">
        <v>2</v>
      </c>
      <c r="AZ194" s="14">
        <v>2</v>
      </c>
      <c r="BA194" s="14">
        <v>2</v>
      </c>
      <c r="BB194" s="14">
        <v>2</v>
      </c>
      <c r="BC194" s="14">
        <v>2</v>
      </c>
      <c r="BD194" s="14">
        <v>2</v>
      </c>
      <c r="BE194" s="14">
        <v>2</v>
      </c>
      <c r="BF194" s="14">
        <v>2</v>
      </c>
      <c r="BG194" s="14">
        <v>2</v>
      </c>
      <c r="BH194" s="14">
        <v>2</v>
      </c>
      <c r="BI194" s="14">
        <v>2</v>
      </c>
      <c r="BJ194" s="14">
        <v>2</v>
      </c>
      <c r="BK194" s="14">
        <v>2</v>
      </c>
      <c r="BL194" s="14">
        <v>2</v>
      </c>
      <c r="BM194" s="14">
        <v>2</v>
      </c>
      <c r="BN194" s="14">
        <v>2</v>
      </c>
      <c r="BO194" s="14">
        <v>2</v>
      </c>
      <c r="BP194" s="14">
        <v>2</v>
      </c>
      <c r="BQ194" s="14">
        <v>2</v>
      </c>
      <c r="BR194" s="14">
        <v>2</v>
      </c>
      <c r="BS194" s="14">
        <v>2</v>
      </c>
      <c r="BT194" s="14">
        <v>2</v>
      </c>
      <c r="BU194" s="14">
        <v>2</v>
      </c>
      <c r="BV194" s="14">
        <v>2</v>
      </c>
      <c r="BW194" s="14">
        <v>2</v>
      </c>
      <c r="BX194" s="14">
        <v>2</v>
      </c>
      <c r="BY194" s="14">
        <v>2</v>
      </c>
      <c r="BZ194" s="14">
        <v>2</v>
      </c>
      <c r="CA194" s="14">
        <v>2</v>
      </c>
      <c r="CB194" s="14">
        <v>2</v>
      </c>
      <c r="CC194" s="14">
        <v>2</v>
      </c>
      <c r="CD194" s="14">
        <v>2</v>
      </c>
      <c r="CE194" s="14">
        <v>2</v>
      </c>
      <c r="CF194" s="14">
        <v>2</v>
      </c>
      <c r="CG194" s="14">
        <v>2</v>
      </c>
      <c r="CH194" s="14">
        <v>2</v>
      </c>
      <c r="CI194" s="14">
        <v>2</v>
      </c>
      <c r="CJ194" s="14">
        <v>2</v>
      </c>
      <c r="CK194" s="14">
        <v>2</v>
      </c>
      <c r="CL194" s="14">
        <v>2</v>
      </c>
      <c r="CM194" s="14">
        <v>2</v>
      </c>
      <c r="CN194" s="14">
        <v>2</v>
      </c>
      <c r="CO194" s="14">
        <v>1</v>
      </c>
      <c r="CP194" s="14">
        <v>0</v>
      </c>
      <c r="CQ194" s="14">
        <v>0</v>
      </c>
      <c r="CR194" s="14">
        <v>0</v>
      </c>
      <c r="CS194" s="14">
        <v>0</v>
      </c>
      <c r="CT194" s="14">
        <v>0</v>
      </c>
      <c r="CU194" s="14">
        <v>0</v>
      </c>
      <c r="CV194" s="14">
        <v>0</v>
      </c>
      <c r="CW194" s="14">
        <v>0</v>
      </c>
      <c r="CX194" s="14">
        <v>0</v>
      </c>
      <c r="CY194" s="14">
        <v>0</v>
      </c>
      <c r="CZ194" s="14">
        <v>0</v>
      </c>
      <c r="DA194" s="14">
        <v>0</v>
      </c>
    </row>
    <row r="195" spans="1:105" s="13" customFormat="1" x14ac:dyDescent="0.15">
      <c r="A195" s="12"/>
      <c r="C195" s="14"/>
      <c r="D195" s="14"/>
      <c r="E195" s="14">
        <v>89</v>
      </c>
      <c r="F195" s="14">
        <v>2</v>
      </c>
      <c r="G195" s="14">
        <v>2</v>
      </c>
      <c r="H195" s="14">
        <v>2</v>
      </c>
      <c r="I195" s="14">
        <v>2</v>
      </c>
      <c r="J195" s="14">
        <v>2</v>
      </c>
      <c r="K195" s="14">
        <v>2</v>
      </c>
      <c r="L195" s="14">
        <v>2</v>
      </c>
      <c r="M195" s="14">
        <v>2</v>
      </c>
      <c r="N195" s="14">
        <v>2</v>
      </c>
      <c r="O195" s="14">
        <v>2</v>
      </c>
      <c r="P195" s="14">
        <v>2</v>
      </c>
      <c r="Q195" s="14">
        <v>2</v>
      </c>
      <c r="R195" s="14">
        <v>2</v>
      </c>
      <c r="S195" s="14">
        <v>2</v>
      </c>
      <c r="T195" s="14">
        <v>2</v>
      </c>
      <c r="U195" s="14">
        <v>2</v>
      </c>
      <c r="V195" s="14">
        <v>2</v>
      </c>
      <c r="W195" s="14">
        <v>2</v>
      </c>
      <c r="X195" s="14">
        <v>2</v>
      </c>
      <c r="Y195" s="14">
        <v>2</v>
      </c>
      <c r="Z195" s="14">
        <v>2</v>
      </c>
      <c r="AA195" s="14">
        <v>2</v>
      </c>
      <c r="AB195" s="14">
        <v>2</v>
      </c>
      <c r="AC195" s="14">
        <v>2</v>
      </c>
      <c r="AD195" s="14">
        <v>2</v>
      </c>
      <c r="AE195" s="14">
        <v>2</v>
      </c>
      <c r="AF195" s="14">
        <v>2</v>
      </c>
      <c r="AG195" s="14">
        <v>2</v>
      </c>
      <c r="AH195" s="14">
        <v>2</v>
      </c>
      <c r="AI195" s="14">
        <v>2</v>
      </c>
      <c r="AJ195" s="14">
        <v>2</v>
      </c>
      <c r="AK195" s="14">
        <v>2</v>
      </c>
      <c r="AL195" s="14">
        <v>2</v>
      </c>
      <c r="AM195" s="14">
        <v>2</v>
      </c>
      <c r="AN195" s="14">
        <v>2</v>
      </c>
      <c r="AO195" s="14">
        <v>2</v>
      </c>
      <c r="AP195" s="14">
        <v>2</v>
      </c>
      <c r="AQ195" s="14">
        <v>2</v>
      </c>
      <c r="AR195" s="14">
        <v>2</v>
      </c>
      <c r="AS195" s="14">
        <v>2</v>
      </c>
      <c r="AT195" s="14">
        <v>2</v>
      </c>
      <c r="AU195" s="14">
        <v>2</v>
      </c>
      <c r="AV195" s="14">
        <v>2</v>
      </c>
      <c r="AW195" s="14">
        <v>2</v>
      </c>
      <c r="AX195" s="14">
        <v>2</v>
      </c>
      <c r="AY195" s="14">
        <v>2</v>
      </c>
      <c r="AZ195" s="14">
        <v>2</v>
      </c>
      <c r="BA195" s="14">
        <v>2</v>
      </c>
      <c r="BB195" s="14">
        <v>2</v>
      </c>
      <c r="BC195" s="14">
        <v>2</v>
      </c>
      <c r="BD195" s="14">
        <v>2</v>
      </c>
      <c r="BE195" s="14">
        <v>2</v>
      </c>
      <c r="BF195" s="14">
        <v>2</v>
      </c>
      <c r="BG195" s="14">
        <v>2</v>
      </c>
      <c r="BH195" s="14">
        <v>2</v>
      </c>
      <c r="BI195" s="14">
        <v>2</v>
      </c>
      <c r="BJ195" s="14">
        <v>2</v>
      </c>
      <c r="BK195" s="14">
        <v>2</v>
      </c>
      <c r="BL195" s="14">
        <v>2</v>
      </c>
      <c r="BM195" s="14">
        <v>2</v>
      </c>
      <c r="BN195" s="14">
        <v>2</v>
      </c>
      <c r="BO195" s="14">
        <v>2</v>
      </c>
      <c r="BP195" s="14">
        <v>2</v>
      </c>
      <c r="BQ195" s="14">
        <v>2</v>
      </c>
      <c r="BR195" s="14">
        <v>2</v>
      </c>
      <c r="BS195" s="14">
        <v>2</v>
      </c>
      <c r="BT195" s="14">
        <v>2</v>
      </c>
      <c r="BU195" s="14">
        <v>2</v>
      </c>
      <c r="BV195" s="14">
        <v>2</v>
      </c>
      <c r="BW195" s="14">
        <v>2</v>
      </c>
      <c r="BX195" s="14">
        <v>2</v>
      </c>
      <c r="BY195" s="14">
        <v>2</v>
      </c>
      <c r="BZ195" s="14">
        <v>2</v>
      </c>
      <c r="CA195" s="14">
        <v>2</v>
      </c>
      <c r="CB195" s="14">
        <v>2</v>
      </c>
      <c r="CC195" s="14">
        <v>2</v>
      </c>
      <c r="CD195" s="14">
        <v>2</v>
      </c>
      <c r="CE195" s="14">
        <v>2</v>
      </c>
      <c r="CF195" s="14">
        <v>2</v>
      </c>
      <c r="CG195" s="14">
        <v>2</v>
      </c>
      <c r="CH195" s="14">
        <v>2</v>
      </c>
      <c r="CI195" s="14">
        <v>2</v>
      </c>
      <c r="CJ195" s="14">
        <v>2</v>
      </c>
      <c r="CK195" s="14">
        <v>2</v>
      </c>
      <c r="CL195" s="14">
        <v>2</v>
      </c>
      <c r="CM195" s="14">
        <v>2</v>
      </c>
      <c r="CN195" s="14">
        <v>2</v>
      </c>
      <c r="CO195" s="14">
        <v>2</v>
      </c>
      <c r="CP195" s="14">
        <v>1</v>
      </c>
      <c r="CQ195" s="14">
        <v>0</v>
      </c>
      <c r="CR195" s="14">
        <v>0</v>
      </c>
      <c r="CS195" s="14">
        <v>0</v>
      </c>
      <c r="CT195" s="14">
        <v>0</v>
      </c>
      <c r="CU195" s="14">
        <v>0</v>
      </c>
      <c r="CV195" s="14">
        <v>0</v>
      </c>
      <c r="CW195" s="14">
        <v>0</v>
      </c>
      <c r="CX195" s="14">
        <v>0</v>
      </c>
      <c r="CY195" s="14">
        <v>0</v>
      </c>
      <c r="CZ195" s="14">
        <v>0</v>
      </c>
      <c r="DA195" s="14">
        <v>0</v>
      </c>
    </row>
    <row r="196" spans="1:105" s="13" customFormat="1" x14ac:dyDescent="0.15">
      <c r="A196" s="12"/>
      <c r="C196" s="14"/>
      <c r="D196" s="14"/>
      <c r="E196" s="14">
        <v>90</v>
      </c>
      <c r="F196" s="14">
        <v>2</v>
      </c>
      <c r="G196" s="14">
        <v>2</v>
      </c>
      <c r="H196" s="14">
        <v>2</v>
      </c>
      <c r="I196" s="14">
        <v>2</v>
      </c>
      <c r="J196" s="14">
        <v>2</v>
      </c>
      <c r="K196" s="14">
        <v>2</v>
      </c>
      <c r="L196" s="14">
        <v>2</v>
      </c>
      <c r="M196" s="14">
        <v>2</v>
      </c>
      <c r="N196" s="14">
        <v>2</v>
      </c>
      <c r="O196" s="14">
        <v>2</v>
      </c>
      <c r="P196" s="14">
        <v>2</v>
      </c>
      <c r="Q196" s="14">
        <v>2</v>
      </c>
      <c r="R196" s="14">
        <v>2</v>
      </c>
      <c r="S196" s="14">
        <v>2</v>
      </c>
      <c r="T196" s="14">
        <v>2</v>
      </c>
      <c r="U196" s="14">
        <v>2</v>
      </c>
      <c r="V196" s="14">
        <v>2</v>
      </c>
      <c r="W196" s="14">
        <v>2</v>
      </c>
      <c r="X196" s="14">
        <v>2</v>
      </c>
      <c r="Y196" s="14">
        <v>2</v>
      </c>
      <c r="Z196" s="14">
        <v>2</v>
      </c>
      <c r="AA196" s="14">
        <v>2</v>
      </c>
      <c r="AB196" s="14">
        <v>2</v>
      </c>
      <c r="AC196" s="14">
        <v>2</v>
      </c>
      <c r="AD196" s="14">
        <v>2</v>
      </c>
      <c r="AE196" s="14">
        <v>2</v>
      </c>
      <c r="AF196" s="14">
        <v>2</v>
      </c>
      <c r="AG196" s="14">
        <v>2</v>
      </c>
      <c r="AH196" s="14">
        <v>2</v>
      </c>
      <c r="AI196" s="14">
        <v>2</v>
      </c>
      <c r="AJ196" s="14">
        <v>2</v>
      </c>
      <c r="AK196" s="14">
        <v>2</v>
      </c>
      <c r="AL196" s="14">
        <v>2</v>
      </c>
      <c r="AM196" s="14">
        <v>2</v>
      </c>
      <c r="AN196" s="14">
        <v>2</v>
      </c>
      <c r="AO196" s="14">
        <v>2</v>
      </c>
      <c r="AP196" s="14">
        <v>2</v>
      </c>
      <c r="AQ196" s="14">
        <v>2</v>
      </c>
      <c r="AR196" s="14">
        <v>2</v>
      </c>
      <c r="AS196" s="14">
        <v>2</v>
      </c>
      <c r="AT196" s="14">
        <v>2</v>
      </c>
      <c r="AU196" s="14">
        <v>2</v>
      </c>
      <c r="AV196" s="14">
        <v>2</v>
      </c>
      <c r="AW196" s="14">
        <v>2</v>
      </c>
      <c r="AX196" s="14">
        <v>2</v>
      </c>
      <c r="AY196" s="14">
        <v>2</v>
      </c>
      <c r="AZ196" s="14">
        <v>2</v>
      </c>
      <c r="BA196" s="14">
        <v>2</v>
      </c>
      <c r="BB196" s="14">
        <v>2</v>
      </c>
      <c r="BC196" s="14">
        <v>2</v>
      </c>
      <c r="BD196" s="14">
        <v>2</v>
      </c>
      <c r="BE196" s="14">
        <v>2</v>
      </c>
      <c r="BF196" s="14">
        <v>2</v>
      </c>
      <c r="BG196" s="14">
        <v>2</v>
      </c>
      <c r="BH196" s="14">
        <v>2</v>
      </c>
      <c r="BI196" s="14">
        <v>2</v>
      </c>
      <c r="BJ196" s="14">
        <v>2</v>
      </c>
      <c r="BK196" s="14">
        <v>2</v>
      </c>
      <c r="BL196" s="14">
        <v>2</v>
      </c>
      <c r="BM196" s="14">
        <v>2</v>
      </c>
      <c r="BN196" s="14">
        <v>2</v>
      </c>
      <c r="BO196" s="14">
        <v>2</v>
      </c>
      <c r="BP196" s="14">
        <v>2</v>
      </c>
      <c r="BQ196" s="14">
        <v>2</v>
      </c>
      <c r="BR196" s="14">
        <v>2</v>
      </c>
      <c r="BS196" s="14">
        <v>2</v>
      </c>
      <c r="BT196" s="14">
        <v>2</v>
      </c>
      <c r="BU196" s="14">
        <v>2</v>
      </c>
      <c r="BV196" s="14">
        <v>2</v>
      </c>
      <c r="BW196" s="14">
        <v>2</v>
      </c>
      <c r="BX196" s="14">
        <v>2</v>
      </c>
      <c r="BY196" s="14">
        <v>2</v>
      </c>
      <c r="BZ196" s="14">
        <v>2</v>
      </c>
      <c r="CA196" s="14">
        <v>2</v>
      </c>
      <c r="CB196" s="14">
        <v>2</v>
      </c>
      <c r="CC196" s="14">
        <v>2</v>
      </c>
      <c r="CD196" s="14">
        <v>2</v>
      </c>
      <c r="CE196" s="14">
        <v>2</v>
      </c>
      <c r="CF196" s="14">
        <v>2</v>
      </c>
      <c r="CG196" s="14">
        <v>2</v>
      </c>
      <c r="CH196" s="14">
        <v>2</v>
      </c>
      <c r="CI196" s="14">
        <v>2</v>
      </c>
      <c r="CJ196" s="14">
        <v>2</v>
      </c>
      <c r="CK196" s="14">
        <v>2</v>
      </c>
      <c r="CL196" s="14">
        <v>2</v>
      </c>
      <c r="CM196" s="14">
        <v>2</v>
      </c>
      <c r="CN196" s="14">
        <v>2</v>
      </c>
      <c r="CO196" s="14">
        <v>2</v>
      </c>
      <c r="CP196" s="14">
        <v>2</v>
      </c>
      <c r="CQ196" s="14">
        <v>1</v>
      </c>
      <c r="CR196" s="14">
        <v>0</v>
      </c>
      <c r="CS196" s="14">
        <v>0</v>
      </c>
      <c r="CT196" s="14">
        <v>0</v>
      </c>
      <c r="CU196" s="14">
        <v>0</v>
      </c>
      <c r="CV196" s="14">
        <v>0</v>
      </c>
      <c r="CW196" s="14">
        <v>0</v>
      </c>
      <c r="CX196" s="14">
        <v>0</v>
      </c>
      <c r="CY196" s="14">
        <v>0</v>
      </c>
      <c r="CZ196" s="14">
        <v>0</v>
      </c>
      <c r="DA196" s="14">
        <v>0</v>
      </c>
    </row>
    <row r="197" spans="1:105" s="13" customFormat="1" x14ac:dyDescent="0.15">
      <c r="A197" s="12"/>
      <c r="C197" s="14"/>
      <c r="D197" s="14"/>
      <c r="E197" s="14">
        <v>91</v>
      </c>
      <c r="F197" s="14">
        <v>2</v>
      </c>
      <c r="G197" s="14">
        <v>2</v>
      </c>
      <c r="H197" s="14">
        <v>2</v>
      </c>
      <c r="I197" s="14">
        <v>2</v>
      </c>
      <c r="J197" s="14">
        <v>2</v>
      </c>
      <c r="K197" s="14">
        <v>2</v>
      </c>
      <c r="L197" s="14">
        <v>2</v>
      </c>
      <c r="M197" s="14">
        <v>2</v>
      </c>
      <c r="N197" s="14">
        <v>2</v>
      </c>
      <c r="O197" s="14">
        <v>2</v>
      </c>
      <c r="P197" s="14">
        <v>2</v>
      </c>
      <c r="Q197" s="14">
        <v>2</v>
      </c>
      <c r="R197" s="14">
        <v>2</v>
      </c>
      <c r="S197" s="14">
        <v>2</v>
      </c>
      <c r="T197" s="14">
        <v>2</v>
      </c>
      <c r="U197" s="14">
        <v>2</v>
      </c>
      <c r="V197" s="14">
        <v>2</v>
      </c>
      <c r="W197" s="14">
        <v>2</v>
      </c>
      <c r="X197" s="14">
        <v>2</v>
      </c>
      <c r="Y197" s="14">
        <v>2</v>
      </c>
      <c r="Z197" s="14">
        <v>2</v>
      </c>
      <c r="AA197" s="14">
        <v>2</v>
      </c>
      <c r="AB197" s="14">
        <v>2</v>
      </c>
      <c r="AC197" s="14">
        <v>2</v>
      </c>
      <c r="AD197" s="14">
        <v>2</v>
      </c>
      <c r="AE197" s="14">
        <v>2</v>
      </c>
      <c r="AF197" s="14">
        <v>2</v>
      </c>
      <c r="AG197" s="14">
        <v>2</v>
      </c>
      <c r="AH197" s="14">
        <v>2</v>
      </c>
      <c r="AI197" s="14">
        <v>2</v>
      </c>
      <c r="AJ197" s="14">
        <v>2</v>
      </c>
      <c r="AK197" s="14">
        <v>2</v>
      </c>
      <c r="AL197" s="14">
        <v>2</v>
      </c>
      <c r="AM197" s="14">
        <v>2</v>
      </c>
      <c r="AN197" s="14">
        <v>2</v>
      </c>
      <c r="AO197" s="14">
        <v>2</v>
      </c>
      <c r="AP197" s="14">
        <v>2</v>
      </c>
      <c r="AQ197" s="14">
        <v>2</v>
      </c>
      <c r="AR197" s="14">
        <v>2</v>
      </c>
      <c r="AS197" s="14">
        <v>2</v>
      </c>
      <c r="AT197" s="14">
        <v>2</v>
      </c>
      <c r="AU197" s="14">
        <v>2</v>
      </c>
      <c r="AV197" s="14">
        <v>2</v>
      </c>
      <c r="AW197" s="14">
        <v>2</v>
      </c>
      <c r="AX197" s="14">
        <v>2</v>
      </c>
      <c r="AY197" s="14">
        <v>2</v>
      </c>
      <c r="AZ197" s="14">
        <v>2</v>
      </c>
      <c r="BA197" s="14">
        <v>2</v>
      </c>
      <c r="BB197" s="14">
        <v>2</v>
      </c>
      <c r="BC197" s="14">
        <v>2</v>
      </c>
      <c r="BD197" s="14">
        <v>2</v>
      </c>
      <c r="BE197" s="14">
        <v>2</v>
      </c>
      <c r="BF197" s="14">
        <v>2</v>
      </c>
      <c r="BG197" s="14">
        <v>2</v>
      </c>
      <c r="BH197" s="14">
        <v>2</v>
      </c>
      <c r="BI197" s="14">
        <v>2</v>
      </c>
      <c r="BJ197" s="14">
        <v>2</v>
      </c>
      <c r="BK197" s="14">
        <v>2</v>
      </c>
      <c r="BL197" s="14">
        <v>2</v>
      </c>
      <c r="BM197" s="14">
        <v>2</v>
      </c>
      <c r="BN197" s="14">
        <v>2</v>
      </c>
      <c r="BO197" s="14">
        <v>2</v>
      </c>
      <c r="BP197" s="14">
        <v>2</v>
      </c>
      <c r="BQ197" s="14">
        <v>2</v>
      </c>
      <c r="BR197" s="14">
        <v>2</v>
      </c>
      <c r="BS197" s="14">
        <v>2</v>
      </c>
      <c r="BT197" s="14">
        <v>2</v>
      </c>
      <c r="BU197" s="14">
        <v>2</v>
      </c>
      <c r="BV197" s="14">
        <v>2</v>
      </c>
      <c r="BW197" s="14">
        <v>2</v>
      </c>
      <c r="BX197" s="14">
        <v>2</v>
      </c>
      <c r="BY197" s="14">
        <v>2</v>
      </c>
      <c r="BZ197" s="14">
        <v>2</v>
      </c>
      <c r="CA197" s="14">
        <v>2</v>
      </c>
      <c r="CB197" s="14">
        <v>2</v>
      </c>
      <c r="CC197" s="14">
        <v>2</v>
      </c>
      <c r="CD197" s="14">
        <v>2</v>
      </c>
      <c r="CE197" s="14">
        <v>2</v>
      </c>
      <c r="CF197" s="14">
        <v>2</v>
      </c>
      <c r="CG197" s="14">
        <v>2</v>
      </c>
      <c r="CH197" s="14">
        <v>2</v>
      </c>
      <c r="CI197" s="14">
        <v>2</v>
      </c>
      <c r="CJ197" s="14">
        <v>2</v>
      </c>
      <c r="CK197" s="14">
        <v>2</v>
      </c>
      <c r="CL197" s="14">
        <v>2</v>
      </c>
      <c r="CM197" s="14">
        <v>2</v>
      </c>
      <c r="CN197" s="14">
        <v>2</v>
      </c>
      <c r="CO197" s="14">
        <v>2</v>
      </c>
      <c r="CP197" s="14">
        <v>2</v>
      </c>
      <c r="CQ197" s="14">
        <v>2</v>
      </c>
      <c r="CR197" s="14">
        <v>1</v>
      </c>
      <c r="CS197" s="14">
        <v>0</v>
      </c>
      <c r="CT197" s="14">
        <v>0</v>
      </c>
      <c r="CU197" s="14">
        <v>0</v>
      </c>
      <c r="CV197" s="14">
        <v>0</v>
      </c>
      <c r="CW197" s="14">
        <v>0</v>
      </c>
      <c r="CX197" s="14">
        <v>0</v>
      </c>
      <c r="CY197" s="14">
        <v>0</v>
      </c>
      <c r="CZ197" s="14">
        <v>0</v>
      </c>
      <c r="DA197" s="14">
        <v>0</v>
      </c>
    </row>
    <row r="198" spans="1:105" s="13" customFormat="1" x14ac:dyDescent="0.15">
      <c r="A198" s="12"/>
      <c r="C198" s="14"/>
      <c r="D198" s="14"/>
      <c r="E198" s="14">
        <v>92</v>
      </c>
      <c r="F198" s="14">
        <v>2</v>
      </c>
      <c r="G198" s="14">
        <v>2</v>
      </c>
      <c r="H198" s="14">
        <v>2</v>
      </c>
      <c r="I198" s="14">
        <v>2</v>
      </c>
      <c r="J198" s="14">
        <v>2</v>
      </c>
      <c r="K198" s="14">
        <v>2</v>
      </c>
      <c r="L198" s="14">
        <v>2</v>
      </c>
      <c r="M198" s="14">
        <v>2</v>
      </c>
      <c r="N198" s="14">
        <v>2</v>
      </c>
      <c r="O198" s="14">
        <v>2</v>
      </c>
      <c r="P198" s="14">
        <v>2</v>
      </c>
      <c r="Q198" s="14">
        <v>2</v>
      </c>
      <c r="R198" s="14">
        <v>2</v>
      </c>
      <c r="S198" s="14">
        <v>2</v>
      </c>
      <c r="T198" s="14">
        <v>2</v>
      </c>
      <c r="U198" s="14">
        <v>2</v>
      </c>
      <c r="V198" s="14">
        <v>2</v>
      </c>
      <c r="W198" s="14">
        <v>2</v>
      </c>
      <c r="X198" s="14">
        <v>2</v>
      </c>
      <c r="Y198" s="14">
        <v>2</v>
      </c>
      <c r="Z198" s="14">
        <v>2</v>
      </c>
      <c r="AA198" s="14">
        <v>2</v>
      </c>
      <c r="AB198" s="14">
        <v>2</v>
      </c>
      <c r="AC198" s="14">
        <v>2</v>
      </c>
      <c r="AD198" s="14">
        <v>2</v>
      </c>
      <c r="AE198" s="14">
        <v>2</v>
      </c>
      <c r="AF198" s="14">
        <v>2</v>
      </c>
      <c r="AG198" s="14">
        <v>2</v>
      </c>
      <c r="AH198" s="14">
        <v>2</v>
      </c>
      <c r="AI198" s="14">
        <v>2</v>
      </c>
      <c r="AJ198" s="14">
        <v>2</v>
      </c>
      <c r="AK198" s="14">
        <v>2</v>
      </c>
      <c r="AL198" s="14">
        <v>2</v>
      </c>
      <c r="AM198" s="14">
        <v>2</v>
      </c>
      <c r="AN198" s="14">
        <v>2</v>
      </c>
      <c r="AO198" s="14">
        <v>2</v>
      </c>
      <c r="AP198" s="14">
        <v>2</v>
      </c>
      <c r="AQ198" s="14">
        <v>2</v>
      </c>
      <c r="AR198" s="14">
        <v>2</v>
      </c>
      <c r="AS198" s="14">
        <v>2</v>
      </c>
      <c r="AT198" s="14">
        <v>2</v>
      </c>
      <c r="AU198" s="14">
        <v>2</v>
      </c>
      <c r="AV198" s="14">
        <v>2</v>
      </c>
      <c r="AW198" s="14">
        <v>2</v>
      </c>
      <c r="AX198" s="14">
        <v>2</v>
      </c>
      <c r="AY198" s="14">
        <v>2</v>
      </c>
      <c r="AZ198" s="14">
        <v>2</v>
      </c>
      <c r="BA198" s="14">
        <v>2</v>
      </c>
      <c r="BB198" s="14">
        <v>2</v>
      </c>
      <c r="BC198" s="14">
        <v>2</v>
      </c>
      <c r="BD198" s="14">
        <v>2</v>
      </c>
      <c r="BE198" s="14">
        <v>2</v>
      </c>
      <c r="BF198" s="14">
        <v>2</v>
      </c>
      <c r="BG198" s="14">
        <v>2</v>
      </c>
      <c r="BH198" s="14">
        <v>2</v>
      </c>
      <c r="BI198" s="14">
        <v>2</v>
      </c>
      <c r="BJ198" s="14">
        <v>2</v>
      </c>
      <c r="BK198" s="14">
        <v>2</v>
      </c>
      <c r="BL198" s="14">
        <v>2</v>
      </c>
      <c r="BM198" s="14">
        <v>2</v>
      </c>
      <c r="BN198" s="14">
        <v>2</v>
      </c>
      <c r="BO198" s="14">
        <v>2</v>
      </c>
      <c r="BP198" s="14">
        <v>2</v>
      </c>
      <c r="BQ198" s="14">
        <v>2</v>
      </c>
      <c r="BR198" s="14">
        <v>2</v>
      </c>
      <c r="BS198" s="14">
        <v>2</v>
      </c>
      <c r="BT198" s="14">
        <v>2</v>
      </c>
      <c r="BU198" s="14">
        <v>2</v>
      </c>
      <c r="BV198" s="14">
        <v>2</v>
      </c>
      <c r="BW198" s="14">
        <v>2</v>
      </c>
      <c r="BX198" s="14">
        <v>2</v>
      </c>
      <c r="BY198" s="14">
        <v>2</v>
      </c>
      <c r="BZ198" s="14">
        <v>2</v>
      </c>
      <c r="CA198" s="14">
        <v>2</v>
      </c>
      <c r="CB198" s="14">
        <v>2</v>
      </c>
      <c r="CC198" s="14">
        <v>2</v>
      </c>
      <c r="CD198" s="14">
        <v>2</v>
      </c>
      <c r="CE198" s="14">
        <v>2</v>
      </c>
      <c r="CF198" s="14">
        <v>2</v>
      </c>
      <c r="CG198" s="14">
        <v>2</v>
      </c>
      <c r="CH198" s="14">
        <v>2</v>
      </c>
      <c r="CI198" s="14">
        <v>2</v>
      </c>
      <c r="CJ198" s="14">
        <v>2</v>
      </c>
      <c r="CK198" s="14">
        <v>2</v>
      </c>
      <c r="CL198" s="14">
        <v>2</v>
      </c>
      <c r="CM198" s="14">
        <v>2</v>
      </c>
      <c r="CN198" s="14">
        <v>2</v>
      </c>
      <c r="CO198" s="14">
        <v>2</v>
      </c>
      <c r="CP198" s="14">
        <v>2</v>
      </c>
      <c r="CQ198" s="14">
        <v>2</v>
      </c>
      <c r="CR198" s="14">
        <v>2</v>
      </c>
      <c r="CS198" s="14">
        <v>1</v>
      </c>
      <c r="CT198" s="14">
        <v>0</v>
      </c>
      <c r="CU198" s="14">
        <v>0</v>
      </c>
      <c r="CV198" s="14">
        <v>0</v>
      </c>
      <c r="CW198" s="14">
        <v>0</v>
      </c>
      <c r="CX198" s="14">
        <v>0</v>
      </c>
      <c r="CY198" s="14">
        <v>0</v>
      </c>
      <c r="CZ198" s="14">
        <v>0</v>
      </c>
      <c r="DA198" s="14">
        <v>0</v>
      </c>
    </row>
    <row r="199" spans="1:105" s="13" customFormat="1" x14ac:dyDescent="0.15">
      <c r="A199" s="12"/>
      <c r="C199" s="14"/>
      <c r="D199" s="14"/>
      <c r="E199" s="14">
        <v>93</v>
      </c>
      <c r="F199" s="14">
        <v>2</v>
      </c>
      <c r="G199" s="14">
        <v>2</v>
      </c>
      <c r="H199" s="14">
        <v>2</v>
      </c>
      <c r="I199" s="14">
        <v>2</v>
      </c>
      <c r="J199" s="14">
        <v>2</v>
      </c>
      <c r="K199" s="14">
        <v>2</v>
      </c>
      <c r="L199" s="14">
        <v>2</v>
      </c>
      <c r="M199" s="14">
        <v>2</v>
      </c>
      <c r="N199" s="14">
        <v>2</v>
      </c>
      <c r="O199" s="14">
        <v>2</v>
      </c>
      <c r="P199" s="14">
        <v>2</v>
      </c>
      <c r="Q199" s="14">
        <v>2</v>
      </c>
      <c r="R199" s="14">
        <v>2</v>
      </c>
      <c r="S199" s="14">
        <v>2</v>
      </c>
      <c r="T199" s="14">
        <v>2</v>
      </c>
      <c r="U199" s="14">
        <v>2</v>
      </c>
      <c r="V199" s="14">
        <v>2</v>
      </c>
      <c r="W199" s="14">
        <v>2</v>
      </c>
      <c r="X199" s="14">
        <v>2</v>
      </c>
      <c r="Y199" s="14">
        <v>2</v>
      </c>
      <c r="Z199" s="14">
        <v>2</v>
      </c>
      <c r="AA199" s="14">
        <v>2</v>
      </c>
      <c r="AB199" s="14">
        <v>2</v>
      </c>
      <c r="AC199" s="14">
        <v>2</v>
      </c>
      <c r="AD199" s="14">
        <v>2</v>
      </c>
      <c r="AE199" s="14">
        <v>2</v>
      </c>
      <c r="AF199" s="14">
        <v>2</v>
      </c>
      <c r="AG199" s="14">
        <v>2</v>
      </c>
      <c r="AH199" s="14">
        <v>2</v>
      </c>
      <c r="AI199" s="14">
        <v>2</v>
      </c>
      <c r="AJ199" s="14">
        <v>2</v>
      </c>
      <c r="AK199" s="14">
        <v>2</v>
      </c>
      <c r="AL199" s="14">
        <v>2</v>
      </c>
      <c r="AM199" s="14">
        <v>2</v>
      </c>
      <c r="AN199" s="14">
        <v>2</v>
      </c>
      <c r="AO199" s="14">
        <v>2</v>
      </c>
      <c r="AP199" s="14">
        <v>2</v>
      </c>
      <c r="AQ199" s="14">
        <v>2</v>
      </c>
      <c r="AR199" s="14">
        <v>2</v>
      </c>
      <c r="AS199" s="14">
        <v>2</v>
      </c>
      <c r="AT199" s="14">
        <v>2</v>
      </c>
      <c r="AU199" s="14">
        <v>2</v>
      </c>
      <c r="AV199" s="14">
        <v>2</v>
      </c>
      <c r="AW199" s="14">
        <v>2</v>
      </c>
      <c r="AX199" s="14">
        <v>2</v>
      </c>
      <c r="AY199" s="14">
        <v>2</v>
      </c>
      <c r="AZ199" s="14">
        <v>2</v>
      </c>
      <c r="BA199" s="14">
        <v>2</v>
      </c>
      <c r="BB199" s="14">
        <v>2</v>
      </c>
      <c r="BC199" s="14">
        <v>2</v>
      </c>
      <c r="BD199" s="14">
        <v>2</v>
      </c>
      <c r="BE199" s="14">
        <v>2</v>
      </c>
      <c r="BF199" s="14">
        <v>2</v>
      </c>
      <c r="BG199" s="14">
        <v>2</v>
      </c>
      <c r="BH199" s="14">
        <v>2</v>
      </c>
      <c r="BI199" s="14">
        <v>2</v>
      </c>
      <c r="BJ199" s="14">
        <v>2</v>
      </c>
      <c r="BK199" s="14">
        <v>2</v>
      </c>
      <c r="BL199" s="14">
        <v>2</v>
      </c>
      <c r="BM199" s="14">
        <v>2</v>
      </c>
      <c r="BN199" s="14">
        <v>2</v>
      </c>
      <c r="BO199" s="14">
        <v>2</v>
      </c>
      <c r="BP199" s="14">
        <v>2</v>
      </c>
      <c r="BQ199" s="14">
        <v>2</v>
      </c>
      <c r="BR199" s="14">
        <v>2</v>
      </c>
      <c r="BS199" s="14">
        <v>2</v>
      </c>
      <c r="BT199" s="14">
        <v>2</v>
      </c>
      <c r="BU199" s="14">
        <v>2</v>
      </c>
      <c r="BV199" s="14">
        <v>2</v>
      </c>
      <c r="BW199" s="14">
        <v>2</v>
      </c>
      <c r="BX199" s="14">
        <v>2</v>
      </c>
      <c r="BY199" s="14">
        <v>2</v>
      </c>
      <c r="BZ199" s="14">
        <v>2</v>
      </c>
      <c r="CA199" s="14">
        <v>2</v>
      </c>
      <c r="CB199" s="14">
        <v>2</v>
      </c>
      <c r="CC199" s="14">
        <v>2</v>
      </c>
      <c r="CD199" s="14">
        <v>2</v>
      </c>
      <c r="CE199" s="14">
        <v>2</v>
      </c>
      <c r="CF199" s="14">
        <v>2</v>
      </c>
      <c r="CG199" s="14">
        <v>2</v>
      </c>
      <c r="CH199" s="14">
        <v>2</v>
      </c>
      <c r="CI199" s="14">
        <v>2</v>
      </c>
      <c r="CJ199" s="14">
        <v>2</v>
      </c>
      <c r="CK199" s="14">
        <v>2</v>
      </c>
      <c r="CL199" s="14">
        <v>2</v>
      </c>
      <c r="CM199" s="14">
        <v>2</v>
      </c>
      <c r="CN199" s="14">
        <v>2</v>
      </c>
      <c r="CO199" s="14">
        <v>2</v>
      </c>
      <c r="CP199" s="14">
        <v>2</v>
      </c>
      <c r="CQ199" s="14">
        <v>2</v>
      </c>
      <c r="CR199" s="14">
        <v>2</v>
      </c>
      <c r="CS199" s="14">
        <v>2</v>
      </c>
      <c r="CT199" s="14">
        <v>1</v>
      </c>
      <c r="CU199" s="14">
        <v>0</v>
      </c>
      <c r="CV199" s="14">
        <v>0</v>
      </c>
      <c r="CW199" s="14">
        <v>0</v>
      </c>
      <c r="CX199" s="14">
        <v>0</v>
      </c>
      <c r="CY199" s="14">
        <v>0</v>
      </c>
      <c r="CZ199" s="14">
        <v>0</v>
      </c>
      <c r="DA199" s="14">
        <v>0</v>
      </c>
    </row>
    <row r="200" spans="1:105" s="13" customFormat="1" x14ac:dyDescent="0.15">
      <c r="A200" s="12"/>
      <c r="C200" s="14"/>
      <c r="D200" s="14"/>
      <c r="E200" s="14">
        <v>94</v>
      </c>
      <c r="F200" s="14">
        <v>2</v>
      </c>
      <c r="G200" s="14">
        <v>2</v>
      </c>
      <c r="H200" s="14">
        <v>2</v>
      </c>
      <c r="I200" s="14">
        <v>2</v>
      </c>
      <c r="J200" s="14">
        <v>2</v>
      </c>
      <c r="K200" s="14">
        <v>2</v>
      </c>
      <c r="L200" s="14">
        <v>2</v>
      </c>
      <c r="M200" s="14">
        <v>2</v>
      </c>
      <c r="N200" s="14">
        <v>2</v>
      </c>
      <c r="O200" s="14">
        <v>2</v>
      </c>
      <c r="P200" s="14">
        <v>2</v>
      </c>
      <c r="Q200" s="14">
        <v>2</v>
      </c>
      <c r="R200" s="14">
        <v>2</v>
      </c>
      <c r="S200" s="14">
        <v>2</v>
      </c>
      <c r="T200" s="14">
        <v>2</v>
      </c>
      <c r="U200" s="14">
        <v>2</v>
      </c>
      <c r="V200" s="14">
        <v>2</v>
      </c>
      <c r="W200" s="14">
        <v>2</v>
      </c>
      <c r="X200" s="14">
        <v>2</v>
      </c>
      <c r="Y200" s="14">
        <v>2</v>
      </c>
      <c r="Z200" s="14">
        <v>2</v>
      </c>
      <c r="AA200" s="14">
        <v>2</v>
      </c>
      <c r="AB200" s="14">
        <v>2</v>
      </c>
      <c r="AC200" s="14">
        <v>2</v>
      </c>
      <c r="AD200" s="14">
        <v>2</v>
      </c>
      <c r="AE200" s="14">
        <v>2</v>
      </c>
      <c r="AF200" s="14">
        <v>2</v>
      </c>
      <c r="AG200" s="14">
        <v>2</v>
      </c>
      <c r="AH200" s="14">
        <v>2</v>
      </c>
      <c r="AI200" s="14">
        <v>2</v>
      </c>
      <c r="AJ200" s="14">
        <v>2</v>
      </c>
      <c r="AK200" s="14">
        <v>2</v>
      </c>
      <c r="AL200" s="14">
        <v>2</v>
      </c>
      <c r="AM200" s="14">
        <v>2</v>
      </c>
      <c r="AN200" s="14">
        <v>2</v>
      </c>
      <c r="AO200" s="14">
        <v>2</v>
      </c>
      <c r="AP200" s="14">
        <v>2</v>
      </c>
      <c r="AQ200" s="14">
        <v>2</v>
      </c>
      <c r="AR200" s="14">
        <v>2</v>
      </c>
      <c r="AS200" s="14">
        <v>2</v>
      </c>
      <c r="AT200" s="14">
        <v>2</v>
      </c>
      <c r="AU200" s="14">
        <v>2</v>
      </c>
      <c r="AV200" s="14">
        <v>2</v>
      </c>
      <c r="AW200" s="14">
        <v>2</v>
      </c>
      <c r="AX200" s="14">
        <v>2</v>
      </c>
      <c r="AY200" s="14">
        <v>2</v>
      </c>
      <c r="AZ200" s="14">
        <v>2</v>
      </c>
      <c r="BA200" s="14">
        <v>2</v>
      </c>
      <c r="BB200" s="14">
        <v>2</v>
      </c>
      <c r="BC200" s="14">
        <v>2</v>
      </c>
      <c r="BD200" s="14">
        <v>2</v>
      </c>
      <c r="BE200" s="14">
        <v>2</v>
      </c>
      <c r="BF200" s="14">
        <v>2</v>
      </c>
      <c r="BG200" s="14">
        <v>2</v>
      </c>
      <c r="BH200" s="14">
        <v>2</v>
      </c>
      <c r="BI200" s="14">
        <v>2</v>
      </c>
      <c r="BJ200" s="14">
        <v>2</v>
      </c>
      <c r="BK200" s="14">
        <v>2</v>
      </c>
      <c r="BL200" s="14">
        <v>2</v>
      </c>
      <c r="BM200" s="14">
        <v>2</v>
      </c>
      <c r="BN200" s="14">
        <v>2</v>
      </c>
      <c r="BO200" s="14">
        <v>2</v>
      </c>
      <c r="BP200" s="14">
        <v>2</v>
      </c>
      <c r="BQ200" s="14">
        <v>2</v>
      </c>
      <c r="BR200" s="14">
        <v>2</v>
      </c>
      <c r="BS200" s="14">
        <v>2</v>
      </c>
      <c r="BT200" s="14">
        <v>2</v>
      </c>
      <c r="BU200" s="14">
        <v>2</v>
      </c>
      <c r="BV200" s="14">
        <v>2</v>
      </c>
      <c r="BW200" s="14">
        <v>2</v>
      </c>
      <c r="BX200" s="14">
        <v>2</v>
      </c>
      <c r="BY200" s="14">
        <v>2</v>
      </c>
      <c r="BZ200" s="14">
        <v>2</v>
      </c>
      <c r="CA200" s="14">
        <v>2</v>
      </c>
      <c r="CB200" s="14">
        <v>2</v>
      </c>
      <c r="CC200" s="14">
        <v>2</v>
      </c>
      <c r="CD200" s="14">
        <v>2</v>
      </c>
      <c r="CE200" s="14">
        <v>2</v>
      </c>
      <c r="CF200" s="14">
        <v>2</v>
      </c>
      <c r="CG200" s="14">
        <v>2</v>
      </c>
      <c r="CH200" s="14">
        <v>2</v>
      </c>
      <c r="CI200" s="14">
        <v>2</v>
      </c>
      <c r="CJ200" s="14">
        <v>2</v>
      </c>
      <c r="CK200" s="14">
        <v>2</v>
      </c>
      <c r="CL200" s="14">
        <v>2</v>
      </c>
      <c r="CM200" s="14">
        <v>2</v>
      </c>
      <c r="CN200" s="14">
        <v>2</v>
      </c>
      <c r="CO200" s="14">
        <v>2</v>
      </c>
      <c r="CP200" s="14">
        <v>2</v>
      </c>
      <c r="CQ200" s="14">
        <v>2</v>
      </c>
      <c r="CR200" s="14">
        <v>2</v>
      </c>
      <c r="CS200" s="14">
        <v>2</v>
      </c>
      <c r="CT200" s="14">
        <v>2</v>
      </c>
      <c r="CU200" s="14">
        <v>1</v>
      </c>
      <c r="CV200" s="14">
        <v>0</v>
      </c>
      <c r="CW200" s="14">
        <v>0</v>
      </c>
      <c r="CX200" s="14">
        <v>0</v>
      </c>
      <c r="CY200" s="14">
        <v>0</v>
      </c>
      <c r="CZ200" s="14">
        <v>0</v>
      </c>
      <c r="DA200" s="14">
        <v>0</v>
      </c>
    </row>
    <row r="201" spans="1:105" s="13" customFormat="1" x14ac:dyDescent="0.15">
      <c r="A201" s="12"/>
      <c r="C201" s="14"/>
      <c r="D201" s="14"/>
      <c r="E201" s="14">
        <v>95</v>
      </c>
      <c r="F201" s="14">
        <v>2</v>
      </c>
      <c r="G201" s="14">
        <v>2</v>
      </c>
      <c r="H201" s="14">
        <v>2</v>
      </c>
      <c r="I201" s="14">
        <v>2</v>
      </c>
      <c r="J201" s="14">
        <v>2</v>
      </c>
      <c r="K201" s="14">
        <v>2</v>
      </c>
      <c r="L201" s="14">
        <v>2</v>
      </c>
      <c r="M201" s="14">
        <v>2</v>
      </c>
      <c r="N201" s="14">
        <v>2</v>
      </c>
      <c r="O201" s="14">
        <v>2</v>
      </c>
      <c r="P201" s="14">
        <v>2</v>
      </c>
      <c r="Q201" s="14">
        <v>2</v>
      </c>
      <c r="R201" s="14">
        <v>2</v>
      </c>
      <c r="S201" s="14">
        <v>2</v>
      </c>
      <c r="T201" s="14">
        <v>2</v>
      </c>
      <c r="U201" s="14">
        <v>2</v>
      </c>
      <c r="V201" s="14">
        <v>2</v>
      </c>
      <c r="W201" s="14">
        <v>2</v>
      </c>
      <c r="X201" s="14">
        <v>2</v>
      </c>
      <c r="Y201" s="14">
        <v>2</v>
      </c>
      <c r="Z201" s="14">
        <v>2</v>
      </c>
      <c r="AA201" s="14">
        <v>2</v>
      </c>
      <c r="AB201" s="14">
        <v>2</v>
      </c>
      <c r="AC201" s="14">
        <v>2</v>
      </c>
      <c r="AD201" s="14">
        <v>2</v>
      </c>
      <c r="AE201" s="14">
        <v>2</v>
      </c>
      <c r="AF201" s="14">
        <v>2</v>
      </c>
      <c r="AG201" s="14">
        <v>2</v>
      </c>
      <c r="AH201" s="14">
        <v>2</v>
      </c>
      <c r="AI201" s="14">
        <v>2</v>
      </c>
      <c r="AJ201" s="14">
        <v>2</v>
      </c>
      <c r="AK201" s="14">
        <v>2</v>
      </c>
      <c r="AL201" s="14">
        <v>2</v>
      </c>
      <c r="AM201" s="14">
        <v>2</v>
      </c>
      <c r="AN201" s="14">
        <v>2</v>
      </c>
      <c r="AO201" s="14">
        <v>2</v>
      </c>
      <c r="AP201" s="14">
        <v>2</v>
      </c>
      <c r="AQ201" s="14">
        <v>2</v>
      </c>
      <c r="AR201" s="14">
        <v>2</v>
      </c>
      <c r="AS201" s="14">
        <v>2</v>
      </c>
      <c r="AT201" s="14">
        <v>2</v>
      </c>
      <c r="AU201" s="14">
        <v>2</v>
      </c>
      <c r="AV201" s="14">
        <v>2</v>
      </c>
      <c r="AW201" s="14">
        <v>2</v>
      </c>
      <c r="AX201" s="14">
        <v>2</v>
      </c>
      <c r="AY201" s="14">
        <v>2</v>
      </c>
      <c r="AZ201" s="14">
        <v>2</v>
      </c>
      <c r="BA201" s="14">
        <v>2</v>
      </c>
      <c r="BB201" s="14">
        <v>2</v>
      </c>
      <c r="BC201" s="14">
        <v>2</v>
      </c>
      <c r="BD201" s="14">
        <v>2</v>
      </c>
      <c r="BE201" s="14">
        <v>2</v>
      </c>
      <c r="BF201" s="14">
        <v>2</v>
      </c>
      <c r="BG201" s="14">
        <v>2</v>
      </c>
      <c r="BH201" s="14">
        <v>2</v>
      </c>
      <c r="BI201" s="14">
        <v>2</v>
      </c>
      <c r="BJ201" s="14">
        <v>2</v>
      </c>
      <c r="BK201" s="14">
        <v>2</v>
      </c>
      <c r="BL201" s="14">
        <v>2</v>
      </c>
      <c r="BM201" s="14">
        <v>2</v>
      </c>
      <c r="BN201" s="14">
        <v>2</v>
      </c>
      <c r="BO201" s="14">
        <v>2</v>
      </c>
      <c r="BP201" s="14">
        <v>2</v>
      </c>
      <c r="BQ201" s="14">
        <v>2</v>
      </c>
      <c r="BR201" s="14">
        <v>2</v>
      </c>
      <c r="BS201" s="14">
        <v>2</v>
      </c>
      <c r="BT201" s="14">
        <v>2</v>
      </c>
      <c r="BU201" s="14">
        <v>2</v>
      </c>
      <c r="BV201" s="14">
        <v>2</v>
      </c>
      <c r="BW201" s="14">
        <v>2</v>
      </c>
      <c r="BX201" s="14">
        <v>2</v>
      </c>
      <c r="BY201" s="14">
        <v>2</v>
      </c>
      <c r="BZ201" s="14">
        <v>2</v>
      </c>
      <c r="CA201" s="14">
        <v>2</v>
      </c>
      <c r="CB201" s="14">
        <v>2</v>
      </c>
      <c r="CC201" s="14">
        <v>2</v>
      </c>
      <c r="CD201" s="14">
        <v>2</v>
      </c>
      <c r="CE201" s="14">
        <v>2</v>
      </c>
      <c r="CF201" s="14">
        <v>2</v>
      </c>
      <c r="CG201" s="14">
        <v>2</v>
      </c>
      <c r="CH201" s="14">
        <v>2</v>
      </c>
      <c r="CI201" s="14">
        <v>2</v>
      </c>
      <c r="CJ201" s="14">
        <v>2</v>
      </c>
      <c r="CK201" s="14">
        <v>2</v>
      </c>
      <c r="CL201" s="14">
        <v>2</v>
      </c>
      <c r="CM201" s="14">
        <v>2</v>
      </c>
      <c r="CN201" s="14">
        <v>2</v>
      </c>
      <c r="CO201" s="14">
        <v>2</v>
      </c>
      <c r="CP201" s="14">
        <v>2</v>
      </c>
      <c r="CQ201" s="14">
        <v>2</v>
      </c>
      <c r="CR201" s="14">
        <v>2</v>
      </c>
      <c r="CS201" s="14">
        <v>2</v>
      </c>
      <c r="CT201" s="14">
        <v>2</v>
      </c>
      <c r="CU201" s="14">
        <v>2</v>
      </c>
      <c r="CV201" s="14">
        <v>1</v>
      </c>
      <c r="CW201" s="14">
        <v>0</v>
      </c>
      <c r="CX201" s="14">
        <v>0</v>
      </c>
      <c r="CY201" s="14">
        <v>0</v>
      </c>
      <c r="CZ201" s="14">
        <v>0</v>
      </c>
      <c r="DA201" s="14">
        <v>0</v>
      </c>
    </row>
    <row r="202" spans="1:105" s="13" customFormat="1" x14ac:dyDescent="0.15">
      <c r="A202" s="12"/>
      <c r="C202" s="14"/>
      <c r="D202" s="14"/>
      <c r="E202" s="14">
        <v>96</v>
      </c>
      <c r="F202" s="14">
        <v>2</v>
      </c>
      <c r="G202" s="14">
        <v>2</v>
      </c>
      <c r="H202" s="14">
        <v>2</v>
      </c>
      <c r="I202" s="14">
        <v>2</v>
      </c>
      <c r="J202" s="14">
        <v>2</v>
      </c>
      <c r="K202" s="14">
        <v>2</v>
      </c>
      <c r="L202" s="14">
        <v>2</v>
      </c>
      <c r="M202" s="14">
        <v>2</v>
      </c>
      <c r="N202" s="14">
        <v>2</v>
      </c>
      <c r="O202" s="14">
        <v>2</v>
      </c>
      <c r="P202" s="14">
        <v>2</v>
      </c>
      <c r="Q202" s="14">
        <v>2</v>
      </c>
      <c r="R202" s="14">
        <v>2</v>
      </c>
      <c r="S202" s="14">
        <v>2</v>
      </c>
      <c r="T202" s="14">
        <v>2</v>
      </c>
      <c r="U202" s="14">
        <v>2</v>
      </c>
      <c r="V202" s="14">
        <v>2</v>
      </c>
      <c r="W202" s="14">
        <v>2</v>
      </c>
      <c r="X202" s="14">
        <v>2</v>
      </c>
      <c r="Y202" s="14">
        <v>2</v>
      </c>
      <c r="Z202" s="14">
        <v>2</v>
      </c>
      <c r="AA202" s="14">
        <v>2</v>
      </c>
      <c r="AB202" s="14">
        <v>2</v>
      </c>
      <c r="AC202" s="14">
        <v>2</v>
      </c>
      <c r="AD202" s="14">
        <v>2</v>
      </c>
      <c r="AE202" s="14">
        <v>2</v>
      </c>
      <c r="AF202" s="14">
        <v>2</v>
      </c>
      <c r="AG202" s="14">
        <v>2</v>
      </c>
      <c r="AH202" s="14">
        <v>2</v>
      </c>
      <c r="AI202" s="14">
        <v>2</v>
      </c>
      <c r="AJ202" s="14">
        <v>2</v>
      </c>
      <c r="AK202" s="14">
        <v>2</v>
      </c>
      <c r="AL202" s="14">
        <v>2</v>
      </c>
      <c r="AM202" s="14">
        <v>2</v>
      </c>
      <c r="AN202" s="14">
        <v>2</v>
      </c>
      <c r="AO202" s="14">
        <v>2</v>
      </c>
      <c r="AP202" s="14">
        <v>2</v>
      </c>
      <c r="AQ202" s="14">
        <v>2</v>
      </c>
      <c r="AR202" s="14">
        <v>2</v>
      </c>
      <c r="AS202" s="14">
        <v>2</v>
      </c>
      <c r="AT202" s="14">
        <v>2</v>
      </c>
      <c r="AU202" s="14">
        <v>2</v>
      </c>
      <c r="AV202" s="14">
        <v>2</v>
      </c>
      <c r="AW202" s="14">
        <v>2</v>
      </c>
      <c r="AX202" s="14">
        <v>2</v>
      </c>
      <c r="AY202" s="14">
        <v>2</v>
      </c>
      <c r="AZ202" s="14">
        <v>2</v>
      </c>
      <c r="BA202" s="14">
        <v>2</v>
      </c>
      <c r="BB202" s="14">
        <v>2</v>
      </c>
      <c r="BC202" s="14">
        <v>2</v>
      </c>
      <c r="BD202" s="14">
        <v>2</v>
      </c>
      <c r="BE202" s="14">
        <v>2</v>
      </c>
      <c r="BF202" s="14">
        <v>2</v>
      </c>
      <c r="BG202" s="14">
        <v>2</v>
      </c>
      <c r="BH202" s="14">
        <v>2</v>
      </c>
      <c r="BI202" s="14">
        <v>2</v>
      </c>
      <c r="BJ202" s="14">
        <v>2</v>
      </c>
      <c r="BK202" s="14">
        <v>2</v>
      </c>
      <c r="BL202" s="14">
        <v>2</v>
      </c>
      <c r="BM202" s="14">
        <v>2</v>
      </c>
      <c r="BN202" s="14">
        <v>2</v>
      </c>
      <c r="BO202" s="14">
        <v>2</v>
      </c>
      <c r="BP202" s="14">
        <v>2</v>
      </c>
      <c r="BQ202" s="14">
        <v>2</v>
      </c>
      <c r="BR202" s="14">
        <v>2</v>
      </c>
      <c r="BS202" s="14">
        <v>2</v>
      </c>
      <c r="BT202" s="14">
        <v>2</v>
      </c>
      <c r="BU202" s="14">
        <v>2</v>
      </c>
      <c r="BV202" s="14">
        <v>2</v>
      </c>
      <c r="BW202" s="14">
        <v>2</v>
      </c>
      <c r="BX202" s="14">
        <v>2</v>
      </c>
      <c r="BY202" s="14">
        <v>2</v>
      </c>
      <c r="BZ202" s="14">
        <v>2</v>
      </c>
      <c r="CA202" s="14">
        <v>2</v>
      </c>
      <c r="CB202" s="14">
        <v>2</v>
      </c>
      <c r="CC202" s="14">
        <v>2</v>
      </c>
      <c r="CD202" s="14">
        <v>2</v>
      </c>
      <c r="CE202" s="14">
        <v>2</v>
      </c>
      <c r="CF202" s="14">
        <v>2</v>
      </c>
      <c r="CG202" s="14">
        <v>2</v>
      </c>
      <c r="CH202" s="14">
        <v>2</v>
      </c>
      <c r="CI202" s="14">
        <v>2</v>
      </c>
      <c r="CJ202" s="14">
        <v>2</v>
      </c>
      <c r="CK202" s="14">
        <v>2</v>
      </c>
      <c r="CL202" s="14">
        <v>2</v>
      </c>
      <c r="CM202" s="14">
        <v>2</v>
      </c>
      <c r="CN202" s="14">
        <v>2</v>
      </c>
      <c r="CO202" s="14">
        <v>2</v>
      </c>
      <c r="CP202" s="14">
        <v>2</v>
      </c>
      <c r="CQ202" s="14">
        <v>2</v>
      </c>
      <c r="CR202" s="14">
        <v>2</v>
      </c>
      <c r="CS202" s="14">
        <v>2</v>
      </c>
      <c r="CT202" s="14">
        <v>2</v>
      </c>
      <c r="CU202" s="14">
        <v>2</v>
      </c>
      <c r="CV202" s="14">
        <v>2</v>
      </c>
      <c r="CW202" s="14">
        <v>1</v>
      </c>
      <c r="CX202" s="14">
        <v>0</v>
      </c>
      <c r="CY202" s="14">
        <v>0</v>
      </c>
      <c r="CZ202" s="14">
        <v>0</v>
      </c>
      <c r="DA202" s="14">
        <v>0</v>
      </c>
    </row>
    <row r="203" spans="1:105" s="13" customFormat="1" x14ac:dyDescent="0.15">
      <c r="A203" s="12"/>
      <c r="C203" s="14"/>
      <c r="D203" s="14"/>
      <c r="E203" s="14">
        <v>97</v>
      </c>
      <c r="F203" s="14">
        <v>2</v>
      </c>
      <c r="G203" s="14">
        <v>2</v>
      </c>
      <c r="H203" s="14">
        <v>2</v>
      </c>
      <c r="I203" s="14">
        <v>2</v>
      </c>
      <c r="J203" s="14">
        <v>2</v>
      </c>
      <c r="K203" s="14">
        <v>2</v>
      </c>
      <c r="L203" s="14">
        <v>2</v>
      </c>
      <c r="M203" s="14">
        <v>2</v>
      </c>
      <c r="N203" s="14">
        <v>2</v>
      </c>
      <c r="O203" s="14">
        <v>2</v>
      </c>
      <c r="P203" s="14">
        <v>2</v>
      </c>
      <c r="Q203" s="14">
        <v>2</v>
      </c>
      <c r="R203" s="14">
        <v>2</v>
      </c>
      <c r="S203" s="14">
        <v>2</v>
      </c>
      <c r="T203" s="14">
        <v>2</v>
      </c>
      <c r="U203" s="14">
        <v>2</v>
      </c>
      <c r="V203" s="14">
        <v>2</v>
      </c>
      <c r="W203" s="14">
        <v>2</v>
      </c>
      <c r="X203" s="14">
        <v>2</v>
      </c>
      <c r="Y203" s="14">
        <v>2</v>
      </c>
      <c r="Z203" s="14">
        <v>2</v>
      </c>
      <c r="AA203" s="14">
        <v>2</v>
      </c>
      <c r="AB203" s="14">
        <v>2</v>
      </c>
      <c r="AC203" s="14">
        <v>2</v>
      </c>
      <c r="AD203" s="14">
        <v>2</v>
      </c>
      <c r="AE203" s="14">
        <v>2</v>
      </c>
      <c r="AF203" s="14">
        <v>2</v>
      </c>
      <c r="AG203" s="14">
        <v>2</v>
      </c>
      <c r="AH203" s="14">
        <v>2</v>
      </c>
      <c r="AI203" s="14">
        <v>2</v>
      </c>
      <c r="AJ203" s="14">
        <v>2</v>
      </c>
      <c r="AK203" s="14">
        <v>2</v>
      </c>
      <c r="AL203" s="14">
        <v>2</v>
      </c>
      <c r="AM203" s="14">
        <v>2</v>
      </c>
      <c r="AN203" s="14">
        <v>2</v>
      </c>
      <c r="AO203" s="14">
        <v>2</v>
      </c>
      <c r="AP203" s="14">
        <v>2</v>
      </c>
      <c r="AQ203" s="14">
        <v>2</v>
      </c>
      <c r="AR203" s="14">
        <v>2</v>
      </c>
      <c r="AS203" s="14">
        <v>2</v>
      </c>
      <c r="AT203" s="14">
        <v>2</v>
      </c>
      <c r="AU203" s="14">
        <v>2</v>
      </c>
      <c r="AV203" s="14">
        <v>2</v>
      </c>
      <c r="AW203" s="14">
        <v>2</v>
      </c>
      <c r="AX203" s="14">
        <v>2</v>
      </c>
      <c r="AY203" s="14">
        <v>2</v>
      </c>
      <c r="AZ203" s="14">
        <v>2</v>
      </c>
      <c r="BA203" s="14">
        <v>2</v>
      </c>
      <c r="BB203" s="14">
        <v>2</v>
      </c>
      <c r="BC203" s="14">
        <v>2</v>
      </c>
      <c r="BD203" s="14">
        <v>2</v>
      </c>
      <c r="BE203" s="14">
        <v>2</v>
      </c>
      <c r="BF203" s="14">
        <v>2</v>
      </c>
      <c r="BG203" s="14">
        <v>2</v>
      </c>
      <c r="BH203" s="14">
        <v>2</v>
      </c>
      <c r="BI203" s="14">
        <v>2</v>
      </c>
      <c r="BJ203" s="14">
        <v>2</v>
      </c>
      <c r="BK203" s="14">
        <v>2</v>
      </c>
      <c r="BL203" s="14">
        <v>2</v>
      </c>
      <c r="BM203" s="14">
        <v>2</v>
      </c>
      <c r="BN203" s="14">
        <v>2</v>
      </c>
      <c r="BO203" s="14">
        <v>2</v>
      </c>
      <c r="BP203" s="14">
        <v>2</v>
      </c>
      <c r="BQ203" s="14">
        <v>2</v>
      </c>
      <c r="BR203" s="14">
        <v>2</v>
      </c>
      <c r="BS203" s="14">
        <v>2</v>
      </c>
      <c r="BT203" s="14">
        <v>2</v>
      </c>
      <c r="BU203" s="14">
        <v>2</v>
      </c>
      <c r="BV203" s="14">
        <v>2</v>
      </c>
      <c r="BW203" s="14">
        <v>2</v>
      </c>
      <c r="BX203" s="14">
        <v>2</v>
      </c>
      <c r="BY203" s="14">
        <v>2</v>
      </c>
      <c r="BZ203" s="14">
        <v>2</v>
      </c>
      <c r="CA203" s="14">
        <v>2</v>
      </c>
      <c r="CB203" s="14">
        <v>2</v>
      </c>
      <c r="CC203" s="14">
        <v>2</v>
      </c>
      <c r="CD203" s="14">
        <v>2</v>
      </c>
      <c r="CE203" s="14">
        <v>2</v>
      </c>
      <c r="CF203" s="14">
        <v>2</v>
      </c>
      <c r="CG203" s="14">
        <v>2</v>
      </c>
      <c r="CH203" s="14">
        <v>2</v>
      </c>
      <c r="CI203" s="14">
        <v>2</v>
      </c>
      <c r="CJ203" s="14">
        <v>2</v>
      </c>
      <c r="CK203" s="14">
        <v>2</v>
      </c>
      <c r="CL203" s="14">
        <v>2</v>
      </c>
      <c r="CM203" s="14">
        <v>2</v>
      </c>
      <c r="CN203" s="14">
        <v>2</v>
      </c>
      <c r="CO203" s="14">
        <v>2</v>
      </c>
      <c r="CP203" s="14">
        <v>2</v>
      </c>
      <c r="CQ203" s="14">
        <v>2</v>
      </c>
      <c r="CR203" s="14">
        <v>2</v>
      </c>
      <c r="CS203" s="14">
        <v>2</v>
      </c>
      <c r="CT203" s="14">
        <v>2</v>
      </c>
      <c r="CU203" s="14">
        <v>2</v>
      </c>
      <c r="CV203" s="14">
        <v>2</v>
      </c>
      <c r="CW203" s="14">
        <v>2</v>
      </c>
      <c r="CX203" s="14">
        <v>1</v>
      </c>
      <c r="CY203" s="14">
        <v>0</v>
      </c>
      <c r="CZ203" s="14">
        <v>0</v>
      </c>
      <c r="DA203" s="14">
        <v>0</v>
      </c>
    </row>
    <row r="204" spans="1:105" s="13" customFormat="1" x14ac:dyDescent="0.15">
      <c r="A204" s="12"/>
      <c r="C204" s="14"/>
      <c r="D204" s="14"/>
      <c r="E204" s="14">
        <v>98</v>
      </c>
      <c r="F204" s="14">
        <v>2</v>
      </c>
      <c r="G204" s="14">
        <v>2</v>
      </c>
      <c r="H204" s="14">
        <v>2</v>
      </c>
      <c r="I204" s="14">
        <v>2</v>
      </c>
      <c r="J204" s="14">
        <v>2</v>
      </c>
      <c r="K204" s="14">
        <v>2</v>
      </c>
      <c r="L204" s="14">
        <v>2</v>
      </c>
      <c r="M204" s="14">
        <v>2</v>
      </c>
      <c r="N204" s="14">
        <v>2</v>
      </c>
      <c r="O204" s="14">
        <v>2</v>
      </c>
      <c r="P204" s="14">
        <v>2</v>
      </c>
      <c r="Q204" s="14">
        <v>2</v>
      </c>
      <c r="R204" s="14">
        <v>2</v>
      </c>
      <c r="S204" s="14">
        <v>2</v>
      </c>
      <c r="T204" s="14">
        <v>2</v>
      </c>
      <c r="U204" s="14">
        <v>2</v>
      </c>
      <c r="V204" s="14">
        <v>2</v>
      </c>
      <c r="W204" s="14">
        <v>2</v>
      </c>
      <c r="X204" s="14">
        <v>2</v>
      </c>
      <c r="Y204" s="14">
        <v>2</v>
      </c>
      <c r="Z204" s="14">
        <v>2</v>
      </c>
      <c r="AA204" s="14">
        <v>2</v>
      </c>
      <c r="AB204" s="14">
        <v>2</v>
      </c>
      <c r="AC204" s="14">
        <v>2</v>
      </c>
      <c r="AD204" s="14">
        <v>2</v>
      </c>
      <c r="AE204" s="14">
        <v>2</v>
      </c>
      <c r="AF204" s="14">
        <v>2</v>
      </c>
      <c r="AG204" s="14">
        <v>2</v>
      </c>
      <c r="AH204" s="14">
        <v>2</v>
      </c>
      <c r="AI204" s="14">
        <v>2</v>
      </c>
      <c r="AJ204" s="14">
        <v>2</v>
      </c>
      <c r="AK204" s="14">
        <v>2</v>
      </c>
      <c r="AL204" s="14">
        <v>2</v>
      </c>
      <c r="AM204" s="14">
        <v>2</v>
      </c>
      <c r="AN204" s="14">
        <v>2</v>
      </c>
      <c r="AO204" s="14">
        <v>2</v>
      </c>
      <c r="AP204" s="14">
        <v>2</v>
      </c>
      <c r="AQ204" s="14">
        <v>2</v>
      </c>
      <c r="AR204" s="14">
        <v>2</v>
      </c>
      <c r="AS204" s="14">
        <v>2</v>
      </c>
      <c r="AT204" s="14">
        <v>2</v>
      </c>
      <c r="AU204" s="14">
        <v>2</v>
      </c>
      <c r="AV204" s="14">
        <v>2</v>
      </c>
      <c r="AW204" s="14">
        <v>2</v>
      </c>
      <c r="AX204" s="14">
        <v>2</v>
      </c>
      <c r="AY204" s="14">
        <v>2</v>
      </c>
      <c r="AZ204" s="14">
        <v>2</v>
      </c>
      <c r="BA204" s="14">
        <v>2</v>
      </c>
      <c r="BB204" s="14">
        <v>2</v>
      </c>
      <c r="BC204" s="14">
        <v>2</v>
      </c>
      <c r="BD204" s="14">
        <v>2</v>
      </c>
      <c r="BE204" s="14">
        <v>2</v>
      </c>
      <c r="BF204" s="14">
        <v>2</v>
      </c>
      <c r="BG204" s="14">
        <v>2</v>
      </c>
      <c r="BH204" s="14">
        <v>2</v>
      </c>
      <c r="BI204" s="14">
        <v>2</v>
      </c>
      <c r="BJ204" s="14">
        <v>2</v>
      </c>
      <c r="BK204" s="14">
        <v>2</v>
      </c>
      <c r="BL204" s="14">
        <v>2</v>
      </c>
      <c r="BM204" s="14">
        <v>2</v>
      </c>
      <c r="BN204" s="14">
        <v>2</v>
      </c>
      <c r="BO204" s="14">
        <v>2</v>
      </c>
      <c r="BP204" s="14">
        <v>2</v>
      </c>
      <c r="BQ204" s="14">
        <v>2</v>
      </c>
      <c r="BR204" s="14">
        <v>2</v>
      </c>
      <c r="BS204" s="14">
        <v>2</v>
      </c>
      <c r="BT204" s="14">
        <v>2</v>
      </c>
      <c r="BU204" s="14">
        <v>2</v>
      </c>
      <c r="BV204" s="14">
        <v>2</v>
      </c>
      <c r="BW204" s="14">
        <v>2</v>
      </c>
      <c r="BX204" s="14">
        <v>2</v>
      </c>
      <c r="BY204" s="14">
        <v>2</v>
      </c>
      <c r="BZ204" s="14">
        <v>2</v>
      </c>
      <c r="CA204" s="14">
        <v>2</v>
      </c>
      <c r="CB204" s="14">
        <v>2</v>
      </c>
      <c r="CC204" s="14">
        <v>2</v>
      </c>
      <c r="CD204" s="14">
        <v>2</v>
      </c>
      <c r="CE204" s="14">
        <v>2</v>
      </c>
      <c r="CF204" s="14">
        <v>2</v>
      </c>
      <c r="CG204" s="14">
        <v>2</v>
      </c>
      <c r="CH204" s="14">
        <v>2</v>
      </c>
      <c r="CI204" s="14">
        <v>2</v>
      </c>
      <c r="CJ204" s="14">
        <v>2</v>
      </c>
      <c r="CK204" s="14">
        <v>2</v>
      </c>
      <c r="CL204" s="14">
        <v>2</v>
      </c>
      <c r="CM204" s="14">
        <v>2</v>
      </c>
      <c r="CN204" s="14">
        <v>2</v>
      </c>
      <c r="CO204" s="14">
        <v>2</v>
      </c>
      <c r="CP204" s="14">
        <v>2</v>
      </c>
      <c r="CQ204" s="14">
        <v>2</v>
      </c>
      <c r="CR204" s="14">
        <v>2</v>
      </c>
      <c r="CS204" s="14">
        <v>2</v>
      </c>
      <c r="CT204" s="14">
        <v>2</v>
      </c>
      <c r="CU204" s="14">
        <v>2</v>
      </c>
      <c r="CV204" s="14">
        <v>2</v>
      </c>
      <c r="CW204" s="14">
        <v>2</v>
      </c>
      <c r="CX204" s="14">
        <v>2</v>
      </c>
      <c r="CY204" s="14">
        <v>1</v>
      </c>
      <c r="CZ204" s="14">
        <v>0</v>
      </c>
      <c r="DA204" s="14">
        <v>0</v>
      </c>
    </row>
    <row r="205" spans="1:105" s="13" customFormat="1" x14ac:dyDescent="0.15">
      <c r="A205" s="12"/>
      <c r="C205" s="14"/>
      <c r="D205" s="14"/>
      <c r="E205" s="14">
        <v>99</v>
      </c>
      <c r="F205" s="14">
        <v>2</v>
      </c>
      <c r="G205" s="14">
        <v>2</v>
      </c>
      <c r="H205" s="14">
        <v>2</v>
      </c>
      <c r="I205" s="14">
        <v>2</v>
      </c>
      <c r="J205" s="14">
        <v>2</v>
      </c>
      <c r="K205" s="14">
        <v>2</v>
      </c>
      <c r="L205" s="14">
        <v>2</v>
      </c>
      <c r="M205" s="14">
        <v>2</v>
      </c>
      <c r="N205" s="14">
        <v>2</v>
      </c>
      <c r="O205" s="14">
        <v>2</v>
      </c>
      <c r="P205" s="14">
        <v>2</v>
      </c>
      <c r="Q205" s="14">
        <v>2</v>
      </c>
      <c r="R205" s="14">
        <v>2</v>
      </c>
      <c r="S205" s="14">
        <v>2</v>
      </c>
      <c r="T205" s="14">
        <v>2</v>
      </c>
      <c r="U205" s="14">
        <v>2</v>
      </c>
      <c r="V205" s="14">
        <v>2</v>
      </c>
      <c r="W205" s="14">
        <v>2</v>
      </c>
      <c r="X205" s="14">
        <v>2</v>
      </c>
      <c r="Y205" s="14">
        <v>2</v>
      </c>
      <c r="Z205" s="14">
        <v>2</v>
      </c>
      <c r="AA205" s="14">
        <v>2</v>
      </c>
      <c r="AB205" s="14">
        <v>2</v>
      </c>
      <c r="AC205" s="14">
        <v>2</v>
      </c>
      <c r="AD205" s="14">
        <v>2</v>
      </c>
      <c r="AE205" s="14">
        <v>2</v>
      </c>
      <c r="AF205" s="14">
        <v>2</v>
      </c>
      <c r="AG205" s="14">
        <v>2</v>
      </c>
      <c r="AH205" s="14">
        <v>2</v>
      </c>
      <c r="AI205" s="14">
        <v>2</v>
      </c>
      <c r="AJ205" s="14">
        <v>2</v>
      </c>
      <c r="AK205" s="14">
        <v>2</v>
      </c>
      <c r="AL205" s="14">
        <v>2</v>
      </c>
      <c r="AM205" s="14">
        <v>2</v>
      </c>
      <c r="AN205" s="14">
        <v>2</v>
      </c>
      <c r="AO205" s="14">
        <v>2</v>
      </c>
      <c r="AP205" s="14">
        <v>2</v>
      </c>
      <c r="AQ205" s="14">
        <v>2</v>
      </c>
      <c r="AR205" s="14">
        <v>2</v>
      </c>
      <c r="AS205" s="14">
        <v>2</v>
      </c>
      <c r="AT205" s="14">
        <v>2</v>
      </c>
      <c r="AU205" s="14">
        <v>2</v>
      </c>
      <c r="AV205" s="14">
        <v>2</v>
      </c>
      <c r="AW205" s="14">
        <v>2</v>
      </c>
      <c r="AX205" s="14">
        <v>2</v>
      </c>
      <c r="AY205" s="14">
        <v>2</v>
      </c>
      <c r="AZ205" s="14">
        <v>2</v>
      </c>
      <c r="BA205" s="14">
        <v>2</v>
      </c>
      <c r="BB205" s="14">
        <v>2</v>
      </c>
      <c r="BC205" s="14">
        <v>2</v>
      </c>
      <c r="BD205" s="14">
        <v>2</v>
      </c>
      <c r="BE205" s="14">
        <v>2</v>
      </c>
      <c r="BF205" s="14">
        <v>2</v>
      </c>
      <c r="BG205" s="14">
        <v>2</v>
      </c>
      <c r="BH205" s="14">
        <v>2</v>
      </c>
      <c r="BI205" s="14">
        <v>2</v>
      </c>
      <c r="BJ205" s="14">
        <v>2</v>
      </c>
      <c r="BK205" s="14">
        <v>2</v>
      </c>
      <c r="BL205" s="14">
        <v>2</v>
      </c>
      <c r="BM205" s="14">
        <v>2</v>
      </c>
      <c r="BN205" s="14">
        <v>2</v>
      </c>
      <c r="BO205" s="14">
        <v>2</v>
      </c>
      <c r="BP205" s="14">
        <v>2</v>
      </c>
      <c r="BQ205" s="14">
        <v>2</v>
      </c>
      <c r="BR205" s="14">
        <v>2</v>
      </c>
      <c r="BS205" s="14">
        <v>2</v>
      </c>
      <c r="BT205" s="14">
        <v>2</v>
      </c>
      <c r="BU205" s="14">
        <v>2</v>
      </c>
      <c r="BV205" s="14">
        <v>2</v>
      </c>
      <c r="BW205" s="14">
        <v>2</v>
      </c>
      <c r="BX205" s="14">
        <v>2</v>
      </c>
      <c r="BY205" s="14">
        <v>2</v>
      </c>
      <c r="BZ205" s="14">
        <v>2</v>
      </c>
      <c r="CA205" s="14">
        <v>2</v>
      </c>
      <c r="CB205" s="14">
        <v>2</v>
      </c>
      <c r="CC205" s="14">
        <v>2</v>
      </c>
      <c r="CD205" s="14">
        <v>2</v>
      </c>
      <c r="CE205" s="14">
        <v>2</v>
      </c>
      <c r="CF205" s="14">
        <v>2</v>
      </c>
      <c r="CG205" s="14">
        <v>2</v>
      </c>
      <c r="CH205" s="14">
        <v>2</v>
      </c>
      <c r="CI205" s="14">
        <v>2</v>
      </c>
      <c r="CJ205" s="14">
        <v>2</v>
      </c>
      <c r="CK205" s="14">
        <v>2</v>
      </c>
      <c r="CL205" s="14">
        <v>2</v>
      </c>
      <c r="CM205" s="14">
        <v>2</v>
      </c>
      <c r="CN205" s="14">
        <v>2</v>
      </c>
      <c r="CO205" s="14">
        <v>2</v>
      </c>
      <c r="CP205" s="14">
        <v>2</v>
      </c>
      <c r="CQ205" s="14">
        <v>2</v>
      </c>
      <c r="CR205" s="14">
        <v>2</v>
      </c>
      <c r="CS205" s="14">
        <v>2</v>
      </c>
      <c r="CT205" s="14">
        <v>2</v>
      </c>
      <c r="CU205" s="14">
        <v>2</v>
      </c>
      <c r="CV205" s="14">
        <v>2</v>
      </c>
      <c r="CW205" s="14">
        <v>2</v>
      </c>
      <c r="CX205" s="14">
        <v>2</v>
      </c>
      <c r="CY205" s="14">
        <v>2</v>
      </c>
      <c r="CZ205" s="14">
        <v>1</v>
      </c>
      <c r="DA205" s="14">
        <v>0</v>
      </c>
    </row>
    <row r="206" spans="1:105" s="13" customFormat="1" x14ac:dyDescent="0.15">
      <c r="A206" s="12"/>
      <c r="C206" s="14"/>
      <c r="D206" s="14"/>
      <c r="E206" s="14">
        <v>100</v>
      </c>
      <c r="F206" s="14">
        <v>2</v>
      </c>
      <c r="G206" s="14">
        <v>2</v>
      </c>
      <c r="H206" s="14">
        <v>2</v>
      </c>
      <c r="I206" s="14">
        <v>2</v>
      </c>
      <c r="J206" s="14">
        <v>2</v>
      </c>
      <c r="K206" s="14">
        <v>2</v>
      </c>
      <c r="L206" s="14">
        <v>2</v>
      </c>
      <c r="M206" s="14">
        <v>2</v>
      </c>
      <c r="N206" s="14">
        <v>2</v>
      </c>
      <c r="O206" s="14">
        <v>2</v>
      </c>
      <c r="P206" s="14">
        <v>2</v>
      </c>
      <c r="Q206" s="14">
        <v>2</v>
      </c>
      <c r="R206" s="14">
        <v>2</v>
      </c>
      <c r="S206" s="14">
        <v>2</v>
      </c>
      <c r="T206" s="14">
        <v>2</v>
      </c>
      <c r="U206" s="14">
        <v>2</v>
      </c>
      <c r="V206" s="14">
        <v>2</v>
      </c>
      <c r="W206" s="14">
        <v>2</v>
      </c>
      <c r="X206" s="14">
        <v>2</v>
      </c>
      <c r="Y206" s="14">
        <v>2</v>
      </c>
      <c r="Z206" s="14">
        <v>2</v>
      </c>
      <c r="AA206" s="14">
        <v>2</v>
      </c>
      <c r="AB206" s="14">
        <v>2</v>
      </c>
      <c r="AC206" s="14">
        <v>2</v>
      </c>
      <c r="AD206" s="14">
        <v>2</v>
      </c>
      <c r="AE206" s="14">
        <v>2</v>
      </c>
      <c r="AF206" s="14">
        <v>2</v>
      </c>
      <c r="AG206" s="14">
        <v>2</v>
      </c>
      <c r="AH206" s="14">
        <v>2</v>
      </c>
      <c r="AI206" s="14">
        <v>2</v>
      </c>
      <c r="AJ206" s="14">
        <v>2</v>
      </c>
      <c r="AK206" s="14">
        <v>2</v>
      </c>
      <c r="AL206" s="14">
        <v>2</v>
      </c>
      <c r="AM206" s="14">
        <v>2</v>
      </c>
      <c r="AN206" s="14">
        <v>2</v>
      </c>
      <c r="AO206" s="14">
        <v>2</v>
      </c>
      <c r="AP206" s="14">
        <v>2</v>
      </c>
      <c r="AQ206" s="14">
        <v>2</v>
      </c>
      <c r="AR206" s="14">
        <v>2</v>
      </c>
      <c r="AS206" s="14">
        <v>2</v>
      </c>
      <c r="AT206" s="14">
        <v>2</v>
      </c>
      <c r="AU206" s="14">
        <v>2</v>
      </c>
      <c r="AV206" s="14">
        <v>2</v>
      </c>
      <c r="AW206" s="14">
        <v>2</v>
      </c>
      <c r="AX206" s="14">
        <v>2</v>
      </c>
      <c r="AY206" s="14">
        <v>2</v>
      </c>
      <c r="AZ206" s="14">
        <v>2</v>
      </c>
      <c r="BA206" s="14">
        <v>2</v>
      </c>
      <c r="BB206" s="14">
        <v>2</v>
      </c>
      <c r="BC206" s="14">
        <v>2</v>
      </c>
      <c r="BD206" s="14">
        <v>2</v>
      </c>
      <c r="BE206" s="14">
        <v>2</v>
      </c>
      <c r="BF206" s="14">
        <v>2</v>
      </c>
      <c r="BG206" s="14">
        <v>2</v>
      </c>
      <c r="BH206" s="14">
        <v>2</v>
      </c>
      <c r="BI206" s="14">
        <v>2</v>
      </c>
      <c r="BJ206" s="14">
        <v>2</v>
      </c>
      <c r="BK206" s="14">
        <v>2</v>
      </c>
      <c r="BL206" s="14">
        <v>2</v>
      </c>
      <c r="BM206" s="14">
        <v>2</v>
      </c>
      <c r="BN206" s="14">
        <v>2</v>
      </c>
      <c r="BO206" s="14">
        <v>2</v>
      </c>
      <c r="BP206" s="14">
        <v>2</v>
      </c>
      <c r="BQ206" s="14">
        <v>2</v>
      </c>
      <c r="BR206" s="14">
        <v>2</v>
      </c>
      <c r="BS206" s="14">
        <v>2</v>
      </c>
      <c r="BT206" s="14">
        <v>2</v>
      </c>
      <c r="BU206" s="14">
        <v>2</v>
      </c>
      <c r="BV206" s="14">
        <v>2</v>
      </c>
      <c r="BW206" s="14">
        <v>2</v>
      </c>
      <c r="BX206" s="14">
        <v>2</v>
      </c>
      <c r="BY206" s="14">
        <v>2</v>
      </c>
      <c r="BZ206" s="14">
        <v>2</v>
      </c>
      <c r="CA206" s="14">
        <v>2</v>
      </c>
      <c r="CB206" s="14">
        <v>2</v>
      </c>
      <c r="CC206" s="14">
        <v>2</v>
      </c>
      <c r="CD206" s="14">
        <v>2</v>
      </c>
      <c r="CE206" s="14">
        <v>2</v>
      </c>
      <c r="CF206" s="14">
        <v>2</v>
      </c>
      <c r="CG206" s="14">
        <v>2</v>
      </c>
      <c r="CH206" s="14">
        <v>2</v>
      </c>
      <c r="CI206" s="14">
        <v>2</v>
      </c>
      <c r="CJ206" s="14">
        <v>2</v>
      </c>
      <c r="CK206" s="14">
        <v>2</v>
      </c>
      <c r="CL206" s="14">
        <v>2</v>
      </c>
      <c r="CM206" s="14">
        <v>2</v>
      </c>
      <c r="CN206" s="14">
        <v>2</v>
      </c>
      <c r="CO206" s="14">
        <v>2</v>
      </c>
      <c r="CP206" s="14">
        <v>2</v>
      </c>
      <c r="CQ206" s="14">
        <v>2</v>
      </c>
      <c r="CR206" s="14">
        <v>2</v>
      </c>
      <c r="CS206" s="14">
        <v>2</v>
      </c>
      <c r="CT206" s="14">
        <v>2</v>
      </c>
      <c r="CU206" s="14">
        <v>2</v>
      </c>
      <c r="CV206" s="14">
        <v>2</v>
      </c>
      <c r="CW206" s="14">
        <v>2</v>
      </c>
      <c r="CX206" s="14">
        <v>2</v>
      </c>
      <c r="CY206" s="14">
        <v>2</v>
      </c>
      <c r="CZ206" s="14">
        <v>2</v>
      </c>
      <c r="DA206" s="14">
        <v>1</v>
      </c>
    </row>
  </sheetData>
  <phoneticPr fontId="4" type="noConversion"/>
  <conditionalFormatting sqref="F3:DA16 F33:DA102 P17:DA32">
    <cfRule type="expression" dxfId="38" priority="15" stopIfTrue="1">
      <formula>F107=1</formula>
    </cfRule>
    <cfRule type="expression" dxfId="37" priority="16" stopIfTrue="1">
      <formula>F107=2</formula>
    </cfRule>
  </conditionalFormatting>
  <conditionalFormatting sqref="F17:O32">
    <cfRule type="expression" dxfId="36" priority="11" stopIfTrue="1">
      <formula>F121=1</formula>
    </cfRule>
    <cfRule type="expression" dxfId="35" priority="12" stopIfTrue="1">
      <formula>F121=2</formula>
    </cfRule>
  </conditionalFormatting>
  <conditionalFormatting sqref="DA104:DD104">
    <cfRule type="expression" dxfId="34" priority="9" stopIfTrue="1">
      <formula>DA208=1</formula>
    </cfRule>
    <cfRule type="expression" dxfId="33" priority="10" stopIfTrue="1">
      <formula>DA208=2</formula>
    </cfRule>
  </conditionalFormatting>
  <conditionalFormatting sqref="DA103:DD103">
    <cfRule type="expression" dxfId="32" priority="7" stopIfTrue="1">
      <formula>DA207=1</formula>
    </cfRule>
    <cfRule type="expression" dxfId="31" priority="8" stopIfTrue="1">
      <formula>DA207=2</formula>
    </cfRule>
  </conditionalFormatting>
  <conditionalFormatting sqref="F105:CZ105">
    <cfRule type="expression" dxfId="30" priority="5" stopIfTrue="1">
      <formula>F209=1</formula>
    </cfRule>
    <cfRule type="expression" dxfId="29" priority="6" stopIfTrue="1">
      <formula>F209=2</formula>
    </cfRule>
  </conditionalFormatting>
  <conditionalFormatting sqref="F104:CZ104">
    <cfRule type="expression" dxfId="28" priority="3" stopIfTrue="1">
      <formula>F208=1</formula>
    </cfRule>
    <cfRule type="expression" dxfId="27" priority="4" stopIfTrue="1">
      <formula>F208=2</formula>
    </cfRule>
  </conditionalFormatting>
  <conditionalFormatting sqref="F103:CZ103">
    <cfRule type="expression" dxfId="26" priority="1" stopIfTrue="1">
      <formula>F207=1</formula>
    </cfRule>
    <cfRule type="expression" dxfId="25" priority="2" stopIfTrue="1">
      <formula>F207=2</formula>
    </cfRule>
  </conditionalFormatting>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tint="0.39997558519241921"/>
  </sheetPr>
  <dimension ref="A1:AL209"/>
  <sheetViews>
    <sheetView zoomScaleNormal="100" workbookViewId="0">
      <pane xSplit="1" ySplit="3" topLeftCell="B51" activePane="bottomRight" state="frozen"/>
      <selection pane="topRight" activeCell="B1" sqref="B1"/>
      <selection pane="bottomLeft" activeCell="A4" sqref="A4"/>
      <selection pane="bottomRight" activeCell="B55" sqref="B55"/>
    </sheetView>
  </sheetViews>
  <sheetFormatPr baseColWidth="10" defaultColWidth="8.6640625" defaultRowHeight="13" x14ac:dyDescent="0.15"/>
  <cols>
    <col min="1" max="1" width="35.1640625" customWidth="1"/>
    <col min="4" max="5" width="5.5" customWidth="1"/>
    <col min="6" max="6" width="7.33203125" customWidth="1"/>
    <col min="11" max="11" width="10.33203125" customWidth="1"/>
    <col min="12" max="12" width="20" customWidth="1"/>
    <col min="14" max="33" width="5.5" customWidth="1"/>
    <col min="34" max="38" width="9.1640625" style="4"/>
  </cols>
  <sheetData>
    <row r="1" spans="1:34" x14ac:dyDescent="0.15">
      <c r="A1" s="30"/>
      <c r="B1" s="30"/>
      <c r="C1" s="30"/>
      <c r="D1" s="30"/>
      <c r="E1" s="30"/>
      <c r="F1" s="30"/>
      <c r="G1" s="30"/>
      <c r="H1" s="30"/>
      <c r="I1" s="30"/>
      <c r="J1" s="30"/>
      <c r="K1" s="30"/>
      <c r="L1" s="30"/>
      <c r="M1" s="30"/>
      <c r="N1" s="41">
        <v>1</v>
      </c>
      <c r="O1" s="41">
        <v>2</v>
      </c>
      <c r="P1" s="41">
        <v>3</v>
      </c>
      <c r="Q1" s="41">
        <v>4</v>
      </c>
      <c r="R1" s="41">
        <v>5</v>
      </c>
      <c r="S1" s="41">
        <v>6</v>
      </c>
      <c r="T1" s="41">
        <v>7</v>
      </c>
      <c r="U1" s="41">
        <v>8</v>
      </c>
      <c r="V1" s="41">
        <v>9</v>
      </c>
      <c r="W1" s="41">
        <v>10</v>
      </c>
      <c r="X1" s="41">
        <v>11</v>
      </c>
      <c r="Y1" s="41">
        <v>12</v>
      </c>
      <c r="Z1" s="41">
        <v>13</v>
      </c>
      <c r="AA1" s="41">
        <v>14</v>
      </c>
      <c r="AB1" s="41">
        <v>15</v>
      </c>
      <c r="AC1" s="41">
        <v>16</v>
      </c>
      <c r="AD1" s="41">
        <v>17</v>
      </c>
      <c r="AE1" s="41">
        <v>18</v>
      </c>
      <c r="AF1" s="41">
        <v>19</v>
      </c>
      <c r="AG1" s="41">
        <v>20</v>
      </c>
    </row>
    <row r="2" spans="1:34" ht="161.75" customHeight="1" x14ac:dyDescent="0.15">
      <c r="A2" s="28" t="s">
        <v>262</v>
      </c>
      <c r="B2" s="4"/>
      <c r="C2" s="4"/>
      <c r="D2" s="131" t="str">
        <f>"Within Composite Stats for "&amp;INDEX(ComCalc!P2:P21,ComCalc!P1,1)</f>
        <v>Within Composite Stats for Global Neurocognitive Index (G)</v>
      </c>
      <c r="E2" s="131"/>
      <c r="F2" s="131"/>
      <c r="G2" s="131"/>
      <c r="H2" s="131"/>
      <c r="I2" s="131"/>
      <c r="J2" s="131"/>
      <c r="K2" s="131"/>
      <c r="L2" s="18"/>
      <c r="M2" s="18"/>
      <c r="N2" s="47" t="s">
        <v>477</v>
      </c>
      <c r="O2" s="47" t="s">
        <v>473</v>
      </c>
      <c r="P2" s="47" t="s">
        <v>472</v>
      </c>
      <c r="Q2" s="47" t="s">
        <v>386</v>
      </c>
      <c r="R2" s="47" t="s">
        <v>396</v>
      </c>
      <c r="S2" s="47" t="s">
        <v>360</v>
      </c>
      <c r="T2" s="47" t="s">
        <v>387</v>
      </c>
      <c r="U2" s="47" t="s">
        <v>478</v>
      </c>
      <c r="V2" s="47" t="s">
        <v>385</v>
      </c>
      <c r="W2" s="47" t="s">
        <v>471</v>
      </c>
      <c r="X2" s="47" t="s">
        <v>476</v>
      </c>
      <c r="Y2" s="47" t="s">
        <v>479</v>
      </c>
      <c r="Z2" s="47" t="s">
        <v>474</v>
      </c>
      <c r="AA2" s="47" t="s">
        <v>480</v>
      </c>
      <c r="AB2" s="47" t="s">
        <v>481</v>
      </c>
      <c r="AC2" s="47" t="s">
        <v>475</v>
      </c>
      <c r="AD2" s="47" t="s">
        <v>463</v>
      </c>
      <c r="AE2" s="47" t="s">
        <v>484</v>
      </c>
      <c r="AF2" s="47" t="s">
        <v>482</v>
      </c>
      <c r="AG2" s="47" t="s">
        <v>483</v>
      </c>
    </row>
    <row r="3" spans="1:34" ht="15" x14ac:dyDescent="0.2">
      <c r="A3" s="18" t="s">
        <v>24</v>
      </c>
      <c r="B3" s="22" t="s">
        <v>25</v>
      </c>
      <c r="C3" s="22" t="s">
        <v>32</v>
      </c>
      <c r="D3" s="22" t="s">
        <v>258</v>
      </c>
      <c r="E3" s="22" t="s">
        <v>259</v>
      </c>
      <c r="F3" s="22" t="s">
        <v>22</v>
      </c>
      <c r="G3" s="22" t="s">
        <v>271</v>
      </c>
      <c r="H3" s="22" t="s">
        <v>252</v>
      </c>
      <c r="I3" s="22" t="s">
        <v>255</v>
      </c>
      <c r="J3" s="22" t="s">
        <v>253</v>
      </c>
      <c r="K3" s="23" t="s">
        <v>278</v>
      </c>
      <c r="L3" s="3" t="s">
        <v>122</v>
      </c>
      <c r="M3" s="6">
        <v>0.05</v>
      </c>
      <c r="N3" s="23" t="str">
        <f>INDEX('Composite Stats'!$C$2:$C$21,COLUMN(A2),1)</f>
        <v/>
      </c>
      <c r="O3" s="23">
        <f>INDEX('Composite Stats'!$C$2:$C$21,COLUMN(B2),1)</f>
        <v>123</v>
      </c>
      <c r="P3" s="23">
        <f>INDEX('Composite Stats'!$C$2:$C$21,COLUMN(C2),1)</f>
        <v>124</v>
      </c>
      <c r="Q3" s="23">
        <f>INDEX('Composite Stats'!$C$2:$C$21,COLUMN(D2),1)</f>
        <v>114</v>
      </c>
      <c r="R3" s="23">
        <f>INDEX('Composite Stats'!$C$2:$C$21,COLUMN(E2),1)</f>
        <v>124</v>
      </c>
      <c r="S3" s="23">
        <f>INDEX('Composite Stats'!$C$2:$C$21,COLUMN(F2),1)</f>
        <v>111</v>
      </c>
      <c r="T3" s="23">
        <f>INDEX('Composite Stats'!$C$2:$C$21,COLUMN(G2),1)</f>
        <v>114</v>
      </c>
      <c r="U3" s="23">
        <f>INDEX('Composite Stats'!$C$2:$C$21,COLUMN(H2),1)</f>
        <v>102</v>
      </c>
      <c r="V3" s="23">
        <f>INDEX('Composite Stats'!$C$2:$C$21,COLUMN(I2),1)</f>
        <v>112</v>
      </c>
      <c r="W3" s="23">
        <f>INDEX('Composite Stats'!$C$2:$C$21,COLUMN(J2),1)</f>
        <v>103</v>
      </c>
      <c r="X3" s="23">
        <f>INDEX('Composite Stats'!$C$2:$C$21,COLUMN(K2),1)</f>
        <v>99</v>
      </c>
      <c r="Y3" s="23">
        <f>INDEX('Composite Stats'!$C$2:$C$21,COLUMN(L2),1)</f>
        <v>115</v>
      </c>
      <c r="Z3" s="23">
        <f>INDEX('Composite Stats'!$C$2:$C$21,COLUMN(M2),1)</f>
        <v>111</v>
      </c>
      <c r="AA3" s="23">
        <f>INDEX('Composite Stats'!$C$2:$C$21,COLUMN(N2),1)</f>
        <v>109</v>
      </c>
      <c r="AB3" s="23">
        <f>INDEX('Composite Stats'!$C$2:$C$21,COLUMN(O2),1)</f>
        <v>114</v>
      </c>
      <c r="AC3" s="23">
        <f>INDEX('Composite Stats'!$C$2:$C$21,COLUMN(P2),1)</f>
        <v>113</v>
      </c>
      <c r="AD3" s="23">
        <f>INDEX('Composite Stats'!$C$2:$C$21,COLUMN(Q2),1)</f>
        <v>120</v>
      </c>
      <c r="AE3" s="23">
        <f>INDEX('Composite Stats'!$C$2:$C$21,COLUMN(R2),1)</f>
        <v>118</v>
      </c>
      <c r="AF3" s="23">
        <f>INDEX('Composite Stats'!$C$2:$C$21,COLUMN(S2),1)</f>
        <v>114</v>
      </c>
      <c r="AG3" s="23">
        <f>INDEX('Composite Stats'!$C$2:$C$21,COLUMN(T2),1)</f>
        <v>96</v>
      </c>
    </row>
    <row r="4" spans="1:34" x14ac:dyDescent="0.15">
      <c r="A4" s="3" t="str">
        <f>IF(Correlations!B3="",Correlations!A3,Correlations!B3)</f>
        <v>Similarities</v>
      </c>
      <c r="B4" s="6"/>
      <c r="C4" s="7" t="str">
        <f>IF(B4="","",ROUND(15*(B4-IF(Correlations!C3=0,100,Correlations!C3))/IF(Correlations!D3=0,15,Correlations!D3)+100,0))</f>
        <v/>
      </c>
      <c r="D4" s="21" t="str">
        <f>IF(INDEX(Cs!B104:U104,1,ComCalc!$P$1),INDEX(Cs!B1645:U1645,1,ComCalc!$P$1),"")</f>
        <v/>
      </c>
      <c r="E4" s="21" t="str">
        <f>IF(INDEX(Cs!B104:U104,1,ComCalc!$P$1),INDEX(Cs!B1748:U1748,1,ComCalc!$P$1),"")</f>
        <v/>
      </c>
      <c r="F4" s="32" t="str">
        <f>IF(INDEX(Cs!B104:U104,1,ComCalc!$P$1),INDEX(Cs!$B$819:$U$819,1,ComCalc!$P$1),"")</f>
        <v/>
      </c>
      <c r="G4" s="32" t="str">
        <f>IF(INDEX(Cs!B104:U104,1,ComCalc!$P$1),INDEX(Cs!B821:U821,1,ComCalc!$P$1),"")</f>
        <v/>
      </c>
      <c r="H4" s="32" t="str">
        <f>IF(INDEX(Cs!B104:U104,1,ComCalc!$P$1),INDEX(Cs!B924:U924,1,ComCalc!$P$1),"")</f>
        <v/>
      </c>
      <c r="I4" s="7" t="str">
        <f>IF(INDEX(Cs!B104:U104,1,ComCalc!$P$1),ROUND(INDEX(Cs!B1439:U1439,1,ComCalc!$P$1),INDEX(Cs!B1542:U1542,1,ComCalc!$P$1)),"")</f>
        <v/>
      </c>
      <c r="J4" s="7" t="str">
        <f>IF(INDEX(Cs!B104:U104,1,ComCalc!$P$1),INDEX(Cs!B1336:U1336,1,ComCalc!$P$1),"")</f>
        <v/>
      </c>
      <c r="K4" s="7" t="str">
        <f>IF(INDEX(Cs!B104:U104,1,ComCalc!$P$1),ROUND(INDEX(Cs!B1130:U1130,1,ComCalc!$P$1),INDEX(Cs!B1233:U1233,1,ComCalc!$P$1)),"")</f>
        <v/>
      </c>
      <c r="L4" s="8" t="str">
        <f t="shared" ref="L4:L35" si="0">A4</f>
        <v>Similarities</v>
      </c>
      <c r="M4" s="4"/>
      <c r="N4" s="33" t="str">
        <f t="array" ref="N4:W103">Cs!B1336:K1435</f>
        <v/>
      </c>
      <c r="O4" s="33" t="str">
        <v/>
      </c>
      <c r="P4" s="33" t="str">
        <v/>
      </c>
      <c r="Q4" s="33" t="str">
        <v/>
      </c>
      <c r="R4" s="33" t="str">
        <v/>
      </c>
      <c r="S4" s="33" t="str">
        <v/>
      </c>
      <c r="T4" s="33" t="str">
        <v/>
      </c>
      <c r="U4" s="33" t="str">
        <v/>
      </c>
      <c r="V4" s="33" t="str">
        <v/>
      </c>
      <c r="W4" s="33" t="str">
        <v/>
      </c>
      <c r="X4" s="33" t="str">
        <f t="array" ref="X4:X103">Cs!L1336:U1435</f>
        <v/>
      </c>
      <c r="Y4" s="33" t="str">
        <f t="array" ref="Y4:Y103">Cs!M1336:V1435</f>
        <v/>
      </c>
      <c r="Z4" s="33" t="str">
        <f t="array" ref="Z4:Z103">Cs!N1336:W1435</f>
        <v/>
      </c>
      <c r="AA4" s="33" t="str">
        <f t="array" ref="AA4:AA103">Cs!O1336:X1435</f>
        <v/>
      </c>
      <c r="AB4" s="33" t="str">
        <f t="array" ref="AB4:AB103">Cs!P1336:Y1435</f>
        <v/>
      </c>
      <c r="AC4" s="33" t="str">
        <f t="array" ref="AC4:AC103">Cs!Q1336:Z1435</f>
        <v/>
      </c>
      <c r="AD4" s="33" t="str">
        <f t="array" ref="AD4:AD103">Cs!R1336:AA1435</f>
        <v/>
      </c>
      <c r="AE4" s="33" t="str">
        <f t="array" ref="AE4:AE103">Cs!S1336:AB1435</f>
        <v/>
      </c>
      <c r="AF4" s="33" t="str">
        <f t="array" ref="AF4:AF103">Cs!T1336:AC1435</f>
        <v/>
      </c>
      <c r="AG4" s="33" t="str">
        <f t="array" ref="AG4:AG103">Cs!U1336:AD1435</f>
        <v/>
      </c>
      <c r="AH4" s="8" t="str">
        <f>A4</f>
        <v>Similarities</v>
      </c>
    </row>
    <row r="5" spans="1:34" x14ac:dyDescent="0.15">
      <c r="A5" s="3" t="str">
        <f>IF(Correlations!B4="",Correlations!A4,Correlations!B4)</f>
        <v>Vocabulary</v>
      </c>
      <c r="B5" s="6"/>
      <c r="C5" s="7" t="str">
        <f>IF(B5="","",ROUND(15*(B5-IF(Correlations!C4=0,100,Correlations!C4))/IF(Correlations!D4=0,15,Correlations!D4)+100,0))</f>
        <v/>
      </c>
      <c r="D5" s="21" t="str">
        <f>IF(INDEX(Cs!B105:U105,1,ComCalc!$P$1),INDEX(Cs!B1646:U1646,1,ComCalc!$P$1),"")</f>
        <v/>
      </c>
      <c r="E5" s="21" t="str">
        <f>IF(INDEX(Cs!B105:U105,1,ComCalc!$P$1),INDEX(Cs!B1749:U1749,1,ComCalc!$P$1),"")</f>
        <v/>
      </c>
      <c r="F5" s="32" t="str">
        <f>IF(INDEX(Cs!B105:U105,1,ComCalc!$P$1),INDEX(Cs!$B$819:$U$819,1,ComCalc!$P$1),"")</f>
        <v/>
      </c>
      <c r="G5" s="32" t="str">
        <f>IF(INDEX(Cs!B105:U105,1,ComCalc!$P$1),INDEX(Cs!B822:U822,1,ComCalc!$P$1),"")</f>
        <v/>
      </c>
      <c r="H5" s="32" t="str">
        <f>IF(INDEX(Cs!B105:U105,1,ComCalc!$P$1),INDEX(Cs!B925:U925,1,ComCalc!$P$1),"")</f>
        <v/>
      </c>
      <c r="I5" s="7" t="str">
        <f>IF(INDEX(Cs!B105:U105,1,ComCalc!$P$1),ROUND(INDEX(Cs!B1440:U1440,1,ComCalc!$P$1),INDEX(Cs!B1543:U1543,1,ComCalc!$P$1)),"")</f>
        <v/>
      </c>
      <c r="J5" s="7" t="str">
        <f>IF(INDEX(Cs!B105:U105,1,ComCalc!$P$1),INDEX(Cs!B1337:U1337,1,ComCalc!$P$1),"")</f>
        <v/>
      </c>
      <c r="K5" s="7" t="str">
        <f>IF(INDEX(Cs!B105:U105,1,ComCalc!$P$1),ROUND(INDEX(Cs!B1131:U1131,1,ComCalc!$P$1),INDEX(Cs!B1234:U1234,1,ComCalc!$P$1)),"")</f>
        <v/>
      </c>
      <c r="L5" s="8" t="str">
        <f t="shared" si="0"/>
        <v>Vocabulary</v>
      </c>
      <c r="M5" s="4"/>
      <c r="N5" s="33" t="str">
        <v/>
      </c>
      <c r="O5" s="33" t="str">
        <v/>
      </c>
      <c r="P5" s="33" t="str">
        <v/>
      </c>
      <c r="Q5" s="33" t="str">
        <v/>
      </c>
      <c r="R5" s="33" t="str">
        <v/>
      </c>
      <c r="S5" s="33" t="str">
        <v/>
      </c>
      <c r="T5" s="33" t="str">
        <v/>
      </c>
      <c r="U5" s="33" t="str">
        <v/>
      </c>
      <c r="V5" s="33" t="str">
        <v/>
      </c>
      <c r="W5" s="33" t="str">
        <v/>
      </c>
      <c r="X5" s="33" t="str">
        <v/>
      </c>
      <c r="Y5" s="33" t="str">
        <v/>
      </c>
      <c r="Z5" s="33" t="str">
        <v/>
      </c>
      <c r="AA5" s="33" t="str">
        <v/>
      </c>
      <c r="AB5" s="33" t="str">
        <v/>
      </c>
      <c r="AC5" s="33" t="str">
        <v/>
      </c>
      <c r="AD5" s="33" t="str">
        <v/>
      </c>
      <c r="AE5" s="33" t="str">
        <v/>
      </c>
      <c r="AF5" s="33" t="str">
        <v/>
      </c>
      <c r="AG5" s="33" t="str">
        <v/>
      </c>
      <c r="AH5" s="8" t="str">
        <f t="shared" ref="AH5:AH68" si="1">A5</f>
        <v>Vocabulary</v>
      </c>
    </row>
    <row r="6" spans="1:34" x14ac:dyDescent="0.15">
      <c r="A6" s="3" t="str">
        <f>IF(Correlations!B5="",Correlations!A5,Correlations!B5)</f>
        <v>Information</v>
      </c>
      <c r="B6" s="6"/>
      <c r="C6" s="7" t="str">
        <f>IF(B6="","",ROUND(15*(B6-IF(Correlations!C5=0,100,Correlations!C5))/IF(Correlations!D5=0,15,Correlations!D5)+100,0))</f>
        <v/>
      </c>
      <c r="D6" s="21" t="str">
        <f>IF(INDEX(Cs!B106:U106,1,ComCalc!$P$1),INDEX(Cs!B1647:U1647,1,ComCalc!$P$1),"")</f>
        <v/>
      </c>
      <c r="E6" s="21" t="str">
        <f>IF(INDEX(Cs!B106:U106,1,ComCalc!$P$1),INDEX(Cs!B1750:U1750,1,ComCalc!$P$1),"")</f>
        <v/>
      </c>
      <c r="F6" s="32" t="str">
        <f>IF(INDEX(Cs!B106:U106,1,ComCalc!$P$1),INDEX(Cs!$B$819:$U$819,1,ComCalc!$P$1),"")</f>
        <v/>
      </c>
      <c r="G6" s="32" t="str">
        <f>IF(INDEX(Cs!B106:U106,1,ComCalc!$P$1),INDEX(Cs!B823:U823,1,ComCalc!$P$1),"")</f>
        <v/>
      </c>
      <c r="H6" s="32" t="str">
        <f>IF(INDEX(Cs!B106:U106,1,ComCalc!$P$1),INDEX(Cs!B926:U926,1,ComCalc!$P$1),"")</f>
        <v/>
      </c>
      <c r="I6" s="7" t="str">
        <f>IF(INDEX(Cs!B106:U106,1,ComCalc!$P$1),ROUND(INDEX(Cs!B1441:U1441,1,ComCalc!$P$1),INDEX(Cs!B1544:U1544,1,ComCalc!$P$1)),"")</f>
        <v/>
      </c>
      <c r="J6" s="7" t="str">
        <f>IF(INDEX(Cs!B106:U106,1,ComCalc!$P$1),INDEX(Cs!B1338:U1338,1,ComCalc!$P$1),"")</f>
        <v/>
      </c>
      <c r="K6" s="7" t="str">
        <f>IF(INDEX(Cs!B106:U106,1,ComCalc!$P$1),ROUND(INDEX(Cs!B1132:U1132,1,ComCalc!$P$1),INDEX(Cs!B1235:U1235,1,ComCalc!$P$1)),"")</f>
        <v/>
      </c>
      <c r="L6" s="8" t="str">
        <f t="shared" si="0"/>
        <v>Information</v>
      </c>
      <c r="M6" s="4"/>
      <c r="N6" s="33" t="str">
        <v/>
      </c>
      <c r="O6" s="33" t="str">
        <v/>
      </c>
      <c r="P6" s="33" t="str">
        <v/>
      </c>
      <c r="Q6" s="33" t="str">
        <v/>
      </c>
      <c r="R6" s="33" t="str">
        <v/>
      </c>
      <c r="S6" s="33" t="str">
        <v/>
      </c>
      <c r="T6" s="33" t="str">
        <v/>
      </c>
      <c r="U6" s="33" t="str">
        <v/>
      </c>
      <c r="V6" s="33" t="str">
        <v/>
      </c>
      <c r="W6" s="33" t="str">
        <v/>
      </c>
      <c r="X6" s="33" t="str">
        <v/>
      </c>
      <c r="Y6" s="33" t="str">
        <v/>
      </c>
      <c r="Z6" s="33" t="str">
        <v/>
      </c>
      <c r="AA6" s="33" t="str">
        <v/>
      </c>
      <c r="AB6" s="33" t="str">
        <v/>
      </c>
      <c r="AC6" s="33" t="str">
        <v/>
      </c>
      <c r="AD6" s="33" t="str">
        <v/>
      </c>
      <c r="AE6" s="33" t="str">
        <v/>
      </c>
      <c r="AF6" s="33" t="str">
        <v/>
      </c>
      <c r="AG6" s="33" t="str">
        <v/>
      </c>
      <c r="AH6" s="8" t="str">
        <f t="shared" si="1"/>
        <v>Information</v>
      </c>
    </row>
    <row r="7" spans="1:34" x14ac:dyDescent="0.15">
      <c r="A7" s="3" t="str">
        <f>IF(Correlations!B6="",Correlations!A6,Correlations!B6)</f>
        <v>Matrix Reasoning</v>
      </c>
      <c r="B7" s="6"/>
      <c r="C7" s="7" t="str">
        <f>IF(B7="","",ROUND(15*(B7-IF(Correlations!C6=0,100,Correlations!C6))/IF(Correlations!D6=0,15,Correlations!D6)+100,0))</f>
        <v/>
      </c>
      <c r="D7" s="21" t="str">
        <f>IF(INDEX(Cs!B107:U107,1,ComCalc!$P$1),INDEX(Cs!B1648:U1648,1,ComCalc!$P$1),"")</f>
        <v/>
      </c>
      <c r="E7" s="21" t="str">
        <f>IF(INDEX(Cs!B107:U107,1,ComCalc!$P$1),INDEX(Cs!B1751:U1751,1,ComCalc!$P$1),"")</f>
        <v/>
      </c>
      <c r="F7" s="32" t="str">
        <f>IF(INDEX(Cs!B107:U107,1,ComCalc!$P$1),INDEX(Cs!$B$819:$U$819,1,ComCalc!$P$1),"")</f>
        <v/>
      </c>
      <c r="G7" s="32" t="str">
        <f>IF(INDEX(Cs!B107:U107,1,ComCalc!$P$1),INDEX(Cs!B824:U824,1,ComCalc!$P$1),"")</f>
        <v/>
      </c>
      <c r="H7" s="32" t="str">
        <f>IF(INDEX(Cs!B107:U107,1,ComCalc!$P$1),INDEX(Cs!B927:U927,1,ComCalc!$P$1),"")</f>
        <v/>
      </c>
      <c r="I7" s="7" t="str">
        <f>IF(INDEX(Cs!B107:U107,1,ComCalc!$P$1),ROUND(INDEX(Cs!B1442:U1442,1,ComCalc!$P$1),INDEX(Cs!B1545:U1545,1,ComCalc!$P$1)),"")</f>
        <v/>
      </c>
      <c r="J7" s="7" t="str">
        <f>IF(INDEX(Cs!B107:U107,1,ComCalc!$P$1),INDEX(Cs!B1339:U1339,1,ComCalc!$P$1),"")</f>
        <v/>
      </c>
      <c r="K7" s="7" t="str">
        <f>IF(INDEX(Cs!B107:U107,1,ComCalc!$P$1),ROUND(INDEX(Cs!B1133:U1133,1,ComCalc!$P$1),INDEX(Cs!B1236:U1236,1,ComCalc!$P$1)),"")</f>
        <v/>
      </c>
      <c r="L7" s="8" t="str">
        <f t="shared" si="0"/>
        <v>Matrix Reasoning</v>
      </c>
      <c r="M7" s="4"/>
      <c r="N7" s="33" t="str">
        <v/>
      </c>
      <c r="O7" s="33" t="str">
        <v/>
      </c>
      <c r="P7" s="33" t="str">
        <v/>
      </c>
      <c r="Q7" s="33" t="str">
        <v/>
      </c>
      <c r="R7" s="33" t="str">
        <v/>
      </c>
      <c r="S7" s="33" t="str">
        <v/>
      </c>
      <c r="T7" s="33" t="str">
        <v/>
      </c>
      <c r="U7" s="33" t="str">
        <v/>
      </c>
      <c r="V7" s="33" t="str">
        <v/>
      </c>
      <c r="W7" s="33" t="str">
        <v/>
      </c>
      <c r="X7" s="33" t="str">
        <v/>
      </c>
      <c r="Y7" s="33" t="str">
        <v/>
      </c>
      <c r="Z7" s="33" t="str">
        <v/>
      </c>
      <c r="AA7" s="33" t="str">
        <v/>
      </c>
      <c r="AB7" s="33" t="str">
        <v/>
      </c>
      <c r="AC7" s="33" t="str">
        <v/>
      </c>
      <c r="AD7" s="33" t="str">
        <v/>
      </c>
      <c r="AE7" s="33" t="str">
        <v/>
      </c>
      <c r="AF7" s="33" t="str">
        <v/>
      </c>
      <c r="AG7" s="33" t="str">
        <v/>
      </c>
      <c r="AH7" s="8" t="str">
        <f t="shared" si="1"/>
        <v>Matrix Reasoning</v>
      </c>
    </row>
    <row r="8" spans="1:34" x14ac:dyDescent="0.15">
      <c r="A8" s="3" t="str">
        <f>IF(Correlations!B7="",Correlations!A7,Correlations!B7)</f>
        <v>Digit Span</v>
      </c>
      <c r="B8" s="6"/>
      <c r="C8" s="7" t="str">
        <f>IF(B8="","",ROUND(15*(B8-IF(Correlations!C7=0,100,Correlations!C7))/IF(Correlations!D7=0,15,Correlations!D7)+100,0))</f>
        <v/>
      </c>
      <c r="D8" s="21" t="str">
        <f>IF(INDEX(Cs!B108:U108,1,ComCalc!$P$1),INDEX(Cs!B1649:U1649,1,ComCalc!$P$1),"")</f>
        <v/>
      </c>
      <c r="E8" s="21" t="str">
        <f>IF(INDEX(Cs!B108:U108,1,ComCalc!$P$1),INDEX(Cs!B1752:U1752,1,ComCalc!$P$1),"")</f>
        <v/>
      </c>
      <c r="F8" s="32" t="str">
        <f>IF(INDEX(Cs!B108:U108,1,ComCalc!$P$1),INDEX(Cs!$B$819:$U$819,1,ComCalc!$P$1),"")</f>
        <v/>
      </c>
      <c r="G8" s="32" t="str">
        <f>IF(INDEX(Cs!B108:U108,1,ComCalc!$P$1),INDEX(Cs!B825:U825,1,ComCalc!$P$1),"")</f>
        <v/>
      </c>
      <c r="H8" s="32" t="str">
        <f>IF(INDEX(Cs!B108:U108,1,ComCalc!$P$1),INDEX(Cs!B928:U928,1,ComCalc!$P$1),"")</f>
        <v/>
      </c>
      <c r="I8" s="7" t="str">
        <f>IF(INDEX(Cs!B108:U108,1,ComCalc!$P$1),ROUND(INDEX(Cs!B1443:U1443,1,ComCalc!$P$1),INDEX(Cs!B1546:U1546,1,ComCalc!$P$1)),"")</f>
        <v/>
      </c>
      <c r="J8" s="7" t="str">
        <f>IF(INDEX(Cs!B108:U108,1,ComCalc!$P$1),INDEX(Cs!B1340:U1340,1,ComCalc!$P$1),"")</f>
        <v/>
      </c>
      <c r="K8" s="7" t="str">
        <f>IF(INDEX(Cs!B108:U108,1,ComCalc!$P$1),ROUND(INDEX(Cs!B1134:U1134,1,ComCalc!$P$1),INDEX(Cs!B1237:U1237,1,ComCalc!$P$1)),"")</f>
        <v/>
      </c>
      <c r="L8" s="8" t="str">
        <f t="shared" si="0"/>
        <v>Digit Span</v>
      </c>
      <c r="M8" s="4"/>
      <c r="N8" s="33" t="str">
        <v/>
      </c>
      <c r="O8" s="33" t="str">
        <v/>
      </c>
      <c r="P8" s="33" t="str">
        <v/>
      </c>
      <c r="Q8" s="33" t="str">
        <v/>
      </c>
      <c r="R8" s="33" t="str">
        <v/>
      </c>
      <c r="S8" s="33" t="str">
        <v/>
      </c>
      <c r="T8" s="33" t="str">
        <v/>
      </c>
      <c r="U8" s="33" t="str">
        <v/>
      </c>
      <c r="V8" s="33" t="str">
        <v/>
      </c>
      <c r="W8" s="33" t="str">
        <v/>
      </c>
      <c r="X8" s="33" t="str">
        <v/>
      </c>
      <c r="Y8" s="33" t="str">
        <v/>
      </c>
      <c r="Z8" s="33" t="str">
        <v/>
      </c>
      <c r="AA8" s="33" t="str">
        <v/>
      </c>
      <c r="AB8" s="33" t="str">
        <v/>
      </c>
      <c r="AC8" s="33" t="str">
        <v/>
      </c>
      <c r="AD8" s="33" t="str">
        <v/>
      </c>
      <c r="AE8" s="33" t="str">
        <v/>
      </c>
      <c r="AF8" s="33" t="str">
        <v/>
      </c>
      <c r="AG8" s="33" t="str">
        <v/>
      </c>
      <c r="AH8" s="8" t="str">
        <f t="shared" si="1"/>
        <v>Digit Span</v>
      </c>
    </row>
    <row r="9" spans="1:34" x14ac:dyDescent="0.15">
      <c r="A9" s="3" t="str">
        <f>IF(Correlations!B8="",Correlations!A8,Correlations!B8)</f>
        <v>Arithmetic</v>
      </c>
      <c r="B9" s="6"/>
      <c r="C9" s="7" t="str">
        <f>IF(B9="","",ROUND(15*(B9-IF(Correlations!C8=0,100,Correlations!C8))/IF(Correlations!D8=0,15,Correlations!D8)+100,0))</f>
        <v/>
      </c>
      <c r="D9" s="21" t="str">
        <f>IF(INDEX(Cs!B109:U109,1,ComCalc!$P$1),INDEX(Cs!B1650:U1650,1,ComCalc!$P$1),"")</f>
        <v/>
      </c>
      <c r="E9" s="21" t="str">
        <f>IF(INDEX(Cs!B109:U109,1,ComCalc!$P$1),INDEX(Cs!B1753:U1753,1,ComCalc!$P$1),"")</f>
        <v/>
      </c>
      <c r="F9" s="32" t="str">
        <f>IF(INDEX(Cs!B109:U109,1,ComCalc!$P$1),INDEX(Cs!$B$819:$U$819,1,ComCalc!$P$1),"")</f>
        <v/>
      </c>
      <c r="G9" s="32" t="str">
        <f>IF(INDEX(Cs!B109:U109,1,ComCalc!$P$1),INDEX(Cs!B826:U826,1,ComCalc!$P$1),"")</f>
        <v/>
      </c>
      <c r="H9" s="32" t="str">
        <f>IF(INDEX(Cs!B109:U109,1,ComCalc!$P$1),INDEX(Cs!B929:U929,1,ComCalc!$P$1),"")</f>
        <v/>
      </c>
      <c r="I9" s="7" t="str">
        <f>IF(INDEX(Cs!B109:U109,1,ComCalc!$P$1),ROUND(INDEX(Cs!B1444:U1444,1,ComCalc!$P$1),INDEX(Cs!B1547:U1547,1,ComCalc!$P$1)),"")</f>
        <v/>
      </c>
      <c r="J9" s="7" t="str">
        <f>IF(INDEX(Cs!B109:U109,1,ComCalc!$P$1),INDEX(Cs!B1341:U1341,1,ComCalc!$P$1),"")</f>
        <v/>
      </c>
      <c r="K9" s="7" t="str">
        <f>IF(INDEX(Cs!B109:U109,1,ComCalc!$P$1),ROUND(INDEX(Cs!B1135:U1135,1,ComCalc!$P$1),INDEX(Cs!B1238:U1238,1,ComCalc!$P$1)),"")</f>
        <v/>
      </c>
      <c r="L9" s="8" t="str">
        <f t="shared" si="0"/>
        <v>Arithmetic</v>
      </c>
      <c r="M9" s="4"/>
      <c r="N9" s="33" t="str">
        <v/>
      </c>
      <c r="O9" s="33" t="str">
        <v/>
      </c>
      <c r="P9" s="33" t="str">
        <v/>
      </c>
      <c r="Q9" s="33" t="str">
        <v/>
      </c>
      <c r="R9" s="33" t="str">
        <v/>
      </c>
      <c r="S9" s="33" t="str">
        <v/>
      </c>
      <c r="T9" s="33" t="str">
        <v/>
      </c>
      <c r="U9" s="33" t="str">
        <v/>
      </c>
      <c r="V9" s="33" t="str">
        <v/>
      </c>
      <c r="W9" s="33" t="str">
        <v/>
      </c>
      <c r="X9" s="33" t="str">
        <v/>
      </c>
      <c r="Y9" s="33" t="str">
        <v/>
      </c>
      <c r="Z9" s="33" t="str">
        <v/>
      </c>
      <c r="AA9" s="33" t="str">
        <v/>
      </c>
      <c r="AB9" s="33" t="str">
        <v/>
      </c>
      <c r="AC9" s="33" t="str">
        <v/>
      </c>
      <c r="AD9" s="33" t="str">
        <v/>
      </c>
      <c r="AE9" s="33" t="str">
        <v/>
      </c>
      <c r="AF9" s="33" t="str">
        <v/>
      </c>
      <c r="AG9" s="33" t="str">
        <v/>
      </c>
      <c r="AH9" s="8" t="str">
        <f t="shared" si="1"/>
        <v>Arithmetic</v>
      </c>
    </row>
    <row r="10" spans="1:34" x14ac:dyDescent="0.15">
      <c r="A10" s="3" t="str">
        <f>IF(Correlations!B9="",Correlations!A9,Correlations!B9)</f>
        <v>Block Design</v>
      </c>
      <c r="B10" s="6"/>
      <c r="C10" s="7" t="str">
        <f>IF(B10="","",ROUND(15*(B10-IF(Correlations!C9=0,100,Correlations!C9))/IF(Correlations!D9=0,15,Correlations!D9)+100,0))</f>
        <v/>
      </c>
      <c r="D10" s="21" t="str">
        <f>IF(INDEX(Cs!B110:U110,1,ComCalc!$P$1),INDEX(Cs!B1651:U1651,1,ComCalc!$P$1),"")</f>
        <v/>
      </c>
      <c r="E10" s="21" t="str">
        <f>IF(INDEX(Cs!B110:U110,1,ComCalc!$P$1),INDEX(Cs!B1754:U1754,1,ComCalc!$P$1),"")</f>
        <v/>
      </c>
      <c r="F10" s="32" t="str">
        <f>IF(INDEX(Cs!B110:U110,1,ComCalc!$P$1),INDEX(Cs!$B$819:$U$819,1,ComCalc!$P$1),"")</f>
        <v/>
      </c>
      <c r="G10" s="32" t="str">
        <f>IF(INDEX(Cs!B110:U110,1,ComCalc!$P$1),INDEX(Cs!B827:U827,1,ComCalc!$P$1),"")</f>
        <v/>
      </c>
      <c r="H10" s="32" t="str">
        <f>IF(INDEX(Cs!B110:U110,1,ComCalc!$P$1),INDEX(Cs!B930:U930,1,ComCalc!$P$1),"")</f>
        <v/>
      </c>
      <c r="I10" s="7" t="str">
        <f>IF(INDEX(Cs!B110:U110,1,ComCalc!$P$1),ROUND(INDEX(Cs!B1445:U1445,1,ComCalc!$P$1),INDEX(Cs!B1548:U1548,1,ComCalc!$P$1)),"")</f>
        <v/>
      </c>
      <c r="J10" s="7" t="str">
        <f>IF(INDEX(Cs!B110:U110,1,ComCalc!$P$1),INDEX(Cs!B1342:U1342,1,ComCalc!$P$1),"")</f>
        <v/>
      </c>
      <c r="K10" s="7" t="str">
        <f>IF(INDEX(Cs!B110:U110,1,ComCalc!$P$1),ROUND(INDEX(Cs!B1136:U1136,1,ComCalc!$P$1),INDEX(Cs!B1239:U1239,1,ComCalc!$P$1)),"")</f>
        <v/>
      </c>
      <c r="L10" s="8" t="str">
        <f t="shared" si="0"/>
        <v>Block Design</v>
      </c>
      <c r="M10" s="4"/>
      <c r="N10" s="33" t="str">
        <v/>
      </c>
      <c r="O10" s="33" t="str">
        <v/>
      </c>
      <c r="P10" s="33" t="str">
        <v/>
      </c>
      <c r="Q10" s="33" t="str">
        <v/>
      </c>
      <c r="R10" s="33" t="str">
        <v/>
      </c>
      <c r="S10" s="33" t="str">
        <v/>
      </c>
      <c r="T10" s="33" t="str">
        <v/>
      </c>
      <c r="U10" s="33" t="str">
        <v/>
      </c>
      <c r="V10" s="33" t="str">
        <v/>
      </c>
      <c r="W10" s="33" t="str">
        <v/>
      </c>
      <c r="X10" s="33" t="str">
        <v/>
      </c>
      <c r="Y10" s="33" t="str">
        <v/>
      </c>
      <c r="Z10" s="33" t="str">
        <v/>
      </c>
      <c r="AA10" s="33" t="str">
        <v/>
      </c>
      <c r="AB10" s="33" t="str">
        <v/>
      </c>
      <c r="AC10" s="33" t="str">
        <v/>
      </c>
      <c r="AD10" s="33" t="str">
        <v/>
      </c>
      <c r="AE10" s="33" t="str">
        <v/>
      </c>
      <c r="AF10" s="33" t="str">
        <v/>
      </c>
      <c r="AG10" s="33" t="str">
        <v/>
      </c>
      <c r="AH10" s="8" t="str">
        <f t="shared" si="1"/>
        <v>Block Design</v>
      </c>
    </row>
    <row r="11" spans="1:34" x14ac:dyDescent="0.15">
      <c r="A11" s="3" t="str">
        <f>IF(Correlations!B10="",Correlations!A10,Correlations!B10)</f>
        <v>Visual Puzzles</v>
      </c>
      <c r="B11" s="6"/>
      <c r="C11" s="7" t="str">
        <f>IF(B11="","",ROUND(15*(B11-IF(Correlations!C10=0,100,Correlations!C10))/IF(Correlations!D10=0,15,Correlations!D10)+100,0))</f>
        <v/>
      </c>
      <c r="D11" s="21" t="str">
        <f>IF(INDEX(Cs!B111:U111,1,ComCalc!$P$1),INDEX(Cs!B1652:U1652,1,ComCalc!$P$1),"")</f>
        <v/>
      </c>
      <c r="E11" s="21" t="str">
        <f>IF(INDEX(Cs!B111:U111,1,ComCalc!$P$1),INDEX(Cs!B1755:U1755,1,ComCalc!$P$1),"")</f>
        <v/>
      </c>
      <c r="F11" s="32" t="str">
        <f>IF(INDEX(Cs!B111:U111,1,ComCalc!$P$1),INDEX(Cs!$B$819:$U$819,1,ComCalc!$P$1),"")</f>
        <v/>
      </c>
      <c r="G11" s="32" t="str">
        <f>IF(INDEX(Cs!B111:U111,1,ComCalc!$P$1),INDEX(Cs!B828:U828,1,ComCalc!$P$1),"")</f>
        <v/>
      </c>
      <c r="H11" s="32" t="str">
        <f>IF(INDEX(Cs!B111:U111,1,ComCalc!$P$1),INDEX(Cs!B931:U931,1,ComCalc!$P$1),"")</f>
        <v/>
      </c>
      <c r="I11" s="7" t="str">
        <f>IF(INDEX(Cs!B111:U111,1,ComCalc!$P$1),ROUND(INDEX(Cs!B1446:U1446,1,ComCalc!$P$1),INDEX(Cs!B1549:U1549,1,ComCalc!$P$1)),"")</f>
        <v/>
      </c>
      <c r="J11" s="7" t="str">
        <f>IF(INDEX(Cs!B111:U111,1,ComCalc!$P$1),INDEX(Cs!B1343:U1343,1,ComCalc!$P$1),"")</f>
        <v/>
      </c>
      <c r="K11" s="7" t="str">
        <f>IF(INDEX(Cs!B111:U111,1,ComCalc!$P$1),ROUND(INDEX(Cs!B1137:U1137,1,ComCalc!$P$1),INDEX(Cs!B1240:U1240,1,ComCalc!$P$1)),"")</f>
        <v/>
      </c>
      <c r="L11" s="8" t="str">
        <f t="shared" si="0"/>
        <v>Visual Puzzles</v>
      </c>
      <c r="M11" s="4"/>
      <c r="N11" s="33" t="str">
        <v/>
      </c>
      <c r="O11" s="33" t="str">
        <v/>
      </c>
      <c r="P11" s="33" t="str">
        <v/>
      </c>
      <c r="Q11" s="33" t="str">
        <v/>
      </c>
      <c r="R11" s="33" t="str">
        <v/>
      </c>
      <c r="S11" s="33" t="str">
        <v/>
      </c>
      <c r="T11" s="33" t="str">
        <v/>
      </c>
      <c r="U11" s="33" t="str">
        <v/>
      </c>
      <c r="V11" s="33" t="str">
        <v/>
      </c>
      <c r="W11" s="33" t="str">
        <v/>
      </c>
      <c r="X11" s="33" t="str">
        <v/>
      </c>
      <c r="Y11" s="33" t="str">
        <v/>
      </c>
      <c r="Z11" s="33" t="str">
        <v/>
      </c>
      <c r="AA11" s="33" t="str">
        <v/>
      </c>
      <c r="AB11" s="33" t="str">
        <v/>
      </c>
      <c r="AC11" s="33" t="str">
        <v/>
      </c>
      <c r="AD11" s="33" t="str">
        <v/>
      </c>
      <c r="AE11" s="33" t="str">
        <v/>
      </c>
      <c r="AF11" s="33" t="str">
        <v/>
      </c>
      <c r="AG11" s="33" t="str">
        <v/>
      </c>
      <c r="AH11" s="8" t="str">
        <f t="shared" si="1"/>
        <v>Visual Puzzles</v>
      </c>
    </row>
    <row r="12" spans="1:34" x14ac:dyDescent="0.15">
      <c r="A12" s="3" t="str">
        <f>IF(Correlations!B11="",Correlations!A11,Correlations!B11)</f>
        <v>Symbol Search</v>
      </c>
      <c r="B12" s="6"/>
      <c r="C12" s="7" t="str">
        <f>IF(B12="","",ROUND(15*(B12-IF(Correlations!C11=0,100,Correlations!C11))/IF(Correlations!D11=0,15,Correlations!D11)+100,0))</f>
        <v/>
      </c>
      <c r="D12" s="21" t="str">
        <f>IF(INDEX(Cs!B112:U112,1,ComCalc!$P$1),INDEX(Cs!B1653:U1653,1,ComCalc!$P$1),"")</f>
        <v/>
      </c>
      <c r="E12" s="21" t="str">
        <f>IF(INDEX(Cs!B112:U112,1,ComCalc!$P$1),INDEX(Cs!B1756:U1756,1,ComCalc!$P$1),"")</f>
        <v/>
      </c>
      <c r="F12" s="32" t="str">
        <f>IF(INDEX(Cs!B112:U112,1,ComCalc!$P$1),INDEX(Cs!$B$819:$U$819,1,ComCalc!$P$1),"")</f>
        <v/>
      </c>
      <c r="G12" s="32" t="str">
        <f>IF(INDEX(Cs!B112:U112,1,ComCalc!$P$1),INDEX(Cs!B829:U829,1,ComCalc!$P$1),"")</f>
        <v/>
      </c>
      <c r="H12" s="32" t="str">
        <f>IF(INDEX(Cs!B112:U112,1,ComCalc!$P$1),INDEX(Cs!B932:U932,1,ComCalc!$P$1),"")</f>
        <v/>
      </c>
      <c r="I12" s="7" t="str">
        <f>IF(INDEX(Cs!B112:U112,1,ComCalc!$P$1),ROUND(INDEX(Cs!B1447:U1447,1,ComCalc!$P$1),INDEX(Cs!B1550:U1550,1,ComCalc!$P$1)),"")</f>
        <v/>
      </c>
      <c r="J12" s="7" t="str">
        <f>IF(INDEX(Cs!B112:U112,1,ComCalc!$P$1),INDEX(Cs!B1344:U1344,1,ComCalc!$P$1),"")</f>
        <v/>
      </c>
      <c r="K12" s="7" t="str">
        <f>IF(INDEX(Cs!B112:U112,1,ComCalc!$P$1),ROUND(INDEX(Cs!B1138:U1138,1,ComCalc!$P$1),INDEX(Cs!B1241:U1241,1,ComCalc!$P$1)),"")</f>
        <v/>
      </c>
      <c r="L12" s="8" t="str">
        <f t="shared" si="0"/>
        <v>Symbol Search</v>
      </c>
      <c r="M12" s="4"/>
      <c r="N12" s="33" t="str">
        <v/>
      </c>
      <c r="O12" s="33" t="str">
        <v/>
      </c>
      <c r="P12" s="33" t="str">
        <v/>
      </c>
      <c r="Q12" s="33" t="str">
        <v/>
      </c>
      <c r="R12" s="33" t="str">
        <v/>
      </c>
      <c r="S12" s="33" t="str">
        <v/>
      </c>
      <c r="T12" s="33" t="str">
        <v/>
      </c>
      <c r="U12" s="33" t="str">
        <v/>
      </c>
      <c r="V12" s="33" t="str">
        <v/>
      </c>
      <c r="W12" s="33" t="str">
        <v/>
      </c>
      <c r="X12" s="33" t="str">
        <v/>
      </c>
      <c r="Y12" s="33" t="str">
        <v/>
      </c>
      <c r="Z12" s="33" t="str">
        <v/>
      </c>
      <c r="AA12" s="33" t="str">
        <v/>
      </c>
      <c r="AB12" s="33" t="str">
        <v/>
      </c>
      <c r="AC12" s="33" t="str">
        <v/>
      </c>
      <c r="AD12" s="33" t="str">
        <v/>
      </c>
      <c r="AE12" s="33" t="str">
        <v/>
      </c>
      <c r="AF12" s="33" t="str">
        <v/>
      </c>
      <c r="AG12" s="33" t="str">
        <v/>
      </c>
      <c r="AH12" s="8" t="str">
        <f t="shared" si="1"/>
        <v>Symbol Search</v>
      </c>
    </row>
    <row r="13" spans="1:34" x14ac:dyDescent="0.15">
      <c r="A13" s="3" t="str">
        <f>IF(Correlations!B12="",Correlations!A12,Correlations!B12)</f>
        <v>Coding</v>
      </c>
      <c r="B13" s="6">
        <v>10</v>
      </c>
      <c r="C13" s="7">
        <f>IF(B13="","",ROUND(15*(B13-IF(Correlations!C12=0,100,Correlations!C12))/IF(Correlations!D12=0,15,Correlations!D12)+100,0))</f>
        <v>100</v>
      </c>
      <c r="D13" s="21">
        <f>IF(INDEX(Cs!B113:U113,1,ComCalc!$P$1),INDEX(Cs!B1654:U1654,1,ComCalc!$P$1),"")</f>
        <v>0.66239829056745669</v>
      </c>
      <c r="E13" s="21">
        <f>IF(INDEX(Cs!B113:U113,1,ComCalc!$P$1),INDEX(Cs!B1757:U1757,1,ComCalc!$P$1),"")</f>
        <v>0.60428001932724451</v>
      </c>
      <c r="F13" s="32">
        <f>IF(INDEX(Cs!B113:U113,1,ComCalc!$P$1),INDEX(Cs!$B$819:$U$819,1,ComCalc!$P$1),"")</f>
        <v>108.875</v>
      </c>
      <c r="G13" s="32">
        <f>IF(INDEX(Cs!B113:U113,1,ComCalc!$P$1),INDEX(Cs!B830:U830,1,ComCalc!$P$1),"")</f>
        <v>-8.875</v>
      </c>
      <c r="H13" s="32">
        <f>IF(INDEX(Cs!B113:U113,1,ComCalc!$P$1),INDEX(Cs!B933:U933,1,ComCalc!$P$1),"")</f>
        <v>17.059999999999999</v>
      </c>
      <c r="I13" s="7">
        <f>IF(INDEX(Cs!B113:U113,1,ComCalc!$P$1),ROUND(INDEX(Cs!B1448:U1448,1,ComCalc!$P$1),INDEX(Cs!B1551:U1551,1,ComCalc!$P$1)),"")</f>
        <v>2.63</v>
      </c>
      <c r="J13" s="7" t="str">
        <f>IF(INDEX(Cs!B113:U113,1,ComCalc!$P$1),INDEX(Cs!B1345:U1345,1,ComCalc!$P$1),"")</f>
        <v/>
      </c>
      <c r="K13" s="7">
        <f>IF(INDEX(Cs!B113:U113,1,ComCalc!$P$1),ROUND(INDEX(Cs!B1139:U1139,1,ComCalc!$P$1),INDEX(Cs!B1242:U1242,1,ComCalc!$P$1)),"")</f>
        <v>0.45</v>
      </c>
      <c r="L13" s="8" t="str">
        <f t="shared" si="0"/>
        <v>Coding</v>
      </c>
      <c r="M13" s="4"/>
      <c r="N13" s="33" t="str">
        <v/>
      </c>
      <c r="O13" s="33" t="str">
        <v/>
      </c>
      <c r="P13" s="33" t="str">
        <v/>
      </c>
      <c r="Q13" s="33" t="str">
        <v/>
      </c>
      <c r="R13" s="33" t="str">
        <v/>
      </c>
      <c r="S13" s="33" t="str">
        <v/>
      </c>
      <c r="T13" s="33" t="str">
        <v/>
      </c>
      <c r="U13" s="33" t="str">
        <v/>
      </c>
      <c r="V13" s="33" t="str">
        <v/>
      </c>
      <c r="W13" s="33" t="str">
        <v/>
      </c>
      <c r="X13" s="33" t="str">
        <v/>
      </c>
      <c r="Y13" s="33" t="str">
        <v/>
      </c>
      <c r="Z13" s="33" t="str">
        <v/>
      </c>
      <c r="AA13" s="33" t="str">
        <v/>
      </c>
      <c r="AB13" s="33" t="str">
        <v/>
      </c>
      <c r="AC13" s="33" t="str">
        <v/>
      </c>
      <c r="AD13" s="33" t="str">
        <v/>
      </c>
      <c r="AE13" s="33" t="str">
        <v/>
      </c>
      <c r="AF13" s="33" t="str">
        <v/>
      </c>
      <c r="AG13" s="33" t="str">
        <v/>
      </c>
      <c r="AH13" s="8" t="str">
        <f t="shared" si="1"/>
        <v>Coding</v>
      </c>
    </row>
    <row r="14" spans="1:34" x14ac:dyDescent="0.15">
      <c r="A14" s="3" t="str">
        <f>IF(Correlations!B13="",Correlations!A13,Correlations!B13)</f>
        <v>NAB Categories</v>
      </c>
      <c r="B14" s="6"/>
      <c r="C14" s="7" t="str">
        <f>IF(B14="","",ROUND(15*(B14-IF(Correlations!C13=0,100,Correlations!C13))/IF(Correlations!D13=0,15,Correlations!D13)+100,0))</f>
        <v/>
      </c>
      <c r="D14" s="21" t="str">
        <f>IF(INDEX(Cs!B114:U114,1,ComCalc!$P$1),INDEX(Cs!B1655:U1655,1,ComCalc!$P$1),"")</f>
        <v/>
      </c>
      <c r="E14" s="21" t="str">
        <f>IF(INDEX(Cs!B114:U114,1,ComCalc!$P$1),INDEX(Cs!B1758:U1758,1,ComCalc!$P$1),"")</f>
        <v/>
      </c>
      <c r="F14" s="32" t="str">
        <f>IF(INDEX(Cs!B114:U114,1,ComCalc!$P$1),INDEX(Cs!$B$819:$U$819,1,ComCalc!$P$1),"")</f>
        <v/>
      </c>
      <c r="G14" s="32" t="str">
        <f>IF(INDEX(Cs!B114:U114,1,ComCalc!$P$1),INDEX(Cs!B831:U831,1,ComCalc!$P$1),"")</f>
        <v/>
      </c>
      <c r="H14" s="32" t="str">
        <f>IF(INDEX(Cs!B114:U114,1,ComCalc!$P$1),INDEX(Cs!B934:U934,1,ComCalc!$P$1),"")</f>
        <v/>
      </c>
      <c r="I14" s="7" t="str">
        <f>IF(INDEX(Cs!B114:U114,1,ComCalc!$P$1),ROUND(INDEX(Cs!B1449:U1449,1,ComCalc!$P$1),INDEX(Cs!B1552:U1552,1,ComCalc!$P$1)),"")</f>
        <v/>
      </c>
      <c r="J14" s="7" t="str">
        <f>IF(INDEX(Cs!B114:U114,1,ComCalc!$P$1),INDEX(Cs!B1346:U1346,1,ComCalc!$P$1),"")</f>
        <v/>
      </c>
      <c r="K14" s="7" t="str">
        <f>IF(INDEX(Cs!B114:U114,1,ComCalc!$P$1),ROUND(INDEX(Cs!B1140:U1140,1,ComCalc!$P$1),INDEX(Cs!B1243:U1243,1,ComCalc!$P$1)),"")</f>
        <v/>
      </c>
      <c r="L14" s="8" t="str">
        <f t="shared" si="0"/>
        <v>NAB Categories</v>
      </c>
      <c r="M14" s="4"/>
      <c r="N14" s="33" t="str">
        <v/>
      </c>
      <c r="O14" s="33" t="str">
        <v/>
      </c>
      <c r="P14" s="33" t="str">
        <v/>
      </c>
      <c r="Q14" s="33" t="str">
        <v/>
      </c>
      <c r="R14" s="33" t="str">
        <v/>
      </c>
      <c r="S14" s="33" t="str">
        <v/>
      </c>
      <c r="T14" s="33" t="str">
        <v/>
      </c>
      <c r="U14" s="33" t="str">
        <v/>
      </c>
      <c r="V14" s="33" t="str">
        <v/>
      </c>
      <c r="W14" s="33" t="str">
        <v/>
      </c>
      <c r="X14" s="33" t="str">
        <v/>
      </c>
      <c r="Y14" s="33" t="str">
        <v/>
      </c>
      <c r="Z14" s="33" t="str">
        <v/>
      </c>
      <c r="AA14" s="33" t="str">
        <v/>
      </c>
      <c r="AB14" s="33" t="str">
        <v/>
      </c>
      <c r="AC14" s="33" t="str">
        <v/>
      </c>
      <c r="AD14" s="33" t="str">
        <v/>
      </c>
      <c r="AE14" s="33" t="str">
        <v/>
      </c>
      <c r="AF14" s="33" t="str">
        <v/>
      </c>
      <c r="AG14" s="33" t="str">
        <v/>
      </c>
      <c r="AH14" s="8" t="str">
        <f t="shared" si="1"/>
        <v>NAB Categories</v>
      </c>
    </row>
    <row r="15" spans="1:34" x14ac:dyDescent="0.15">
      <c r="A15" s="3" t="str">
        <f>IF(Correlations!B14="",Correlations!A14,Correlations!B14)</f>
        <v>NAB Judgment</v>
      </c>
      <c r="B15" s="6"/>
      <c r="C15" s="7" t="str">
        <f>IF(B15="","",ROUND(15*(B15-IF(Correlations!C14=0,100,Correlations!C14))/IF(Correlations!D14=0,15,Correlations!D14)+100,0))</f>
        <v/>
      </c>
      <c r="D15" s="21" t="str">
        <f>IF(INDEX(Cs!B115:U115,1,ComCalc!$P$1),INDEX(Cs!B1656:U1656,1,ComCalc!$P$1),"")</f>
        <v/>
      </c>
      <c r="E15" s="21" t="str">
        <f>IF(INDEX(Cs!B115:U115,1,ComCalc!$P$1),INDEX(Cs!B1759:U1759,1,ComCalc!$P$1),"")</f>
        <v/>
      </c>
      <c r="F15" s="32" t="str">
        <f>IF(INDEX(Cs!B115:U115,1,ComCalc!$P$1),INDEX(Cs!$B$819:$U$819,1,ComCalc!$P$1),"")</f>
        <v/>
      </c>
      <c r="G15" s="32" t="str">
        <f>IF(INDEX(Cs!B115:U115,1,ComCalc!$P$1),INDEX(Cs!B832:U832,1,ComCalc!$P$1),"")</f>
        <v/>
      </c>
      <c r="H15" s="32" t="str">
        <f>IF(INDEX(Cs!B115:U115,1,ComCalc!$P$1),INDEX(Cs!B935:U935,1,ComCalc!$P$1),"")</f>
        <v/>
      </c>
      <c r="I15" s="7" t="str">
        <f>IF(INDEX(Cs!B115:U115,1,ComCalc!$P$1),ROUND(INDEX(Cs!B1450:U1450,1,ComCalc!$P$1),INDEX(Cs!B1553:U1553,1,ComCalc!$P$1)),"")</f>
        <v/>
      </c>
      <c r="J15" s="7" t="str">
        <f>IF(INDEX(Cs!B115:U115,1,ComCalc!$P$1),INDEX(Cs!B1347:U1347,1,ComCalc!$P$1),"")</f>
        <v/>
      </c>
      <c r="K15" s="7" t="str">
        <f>IF(INDEX(Cs!B115:U115,1,ComCalc!$P$1),ROUND(INDEX(Cs!B1141:U1141,1,ComCalc!$P$1),INDEX(Cs!B1244:U1244,1,ComCalc!$P$1)),"")</f>
        <v/>
      </c>
      <c r="L15" s="8" t="str">
        <f t="shared" si="0"/>
        <v>NAB Judgment</v>
      </c>
      <c r="M15" s="4"/>
      <c r="N15" s="33" t="str">
        <v/>
      </c>
      <c r="O15" s="33" t="str">
        <v/>
      </c>
      <c r="P15" s="33" t="str">
        <v/>
      </c>
      <c r="Q15" s="33" t="str">
        <v/>
      </c>
      <c r="R15" s="33" t="str">
        <v/>
      </c>
      <c r="S15" s="33" t="str">
        <v/>
      </c>
      <c r="T15" s="33" t="str">
        <v/>
      </c>
      <c r="U15" s="33" t="str">
        <v/>
      </c>
      <c r="V15" s="33" t="str">
        <v/>
      </c>
      <c r="W15" s="33" t="str">
        <v/>
      </c>
      <c r="X15" s="33" t="str">
        <v/>
      </c>
      <c r="Y15" s="33" t="str">
        <v/>
      </c>
      <c r="Z15" s="33" t="str">
        <v/>
      </c>
      <c r="AA15" s="33" t="str">
        <v/>
      </c>
      <c r="AB15" s="33" t="str">
        <v/>
      </c>
      <c r="AC15" s="33" t="str">
        <v/>
      </c>
      <c r="AD15" s="33" t="str">
        <v/>
      </c>
      <c r="AE15" s="33" t="str">
        <v/>
      </c>
      <c r="AF15" s="33" t="str">
        <v/>
      </c>
      <c r="AG15" s="33" t="str">
        <v/>
      </c>
      <c r="AH15" s="8" t="str">
        <f t="shared" si="1"/>
        <v>NAB Judgment</v>
      </c>
    </row>
    <row r="16" spans="1:34" x14ac:dyDescent="0.15">
      <c r="A16" s="3" t="str">
        <f>IF(Correlations!B15="",Correlations!A15,Correlations!B15)</f>
        <v>NAB Mazes</v>
      </c>
      <c r="B16" s="6"/>
      <c r="C16" s="7" t="str">
        <f>IF(B16="","",ROUND(15*(B16-IF(Correlations!C15=0,100,Correlations!C15))/IF(Correlations!D15=0,15,Correlations!D15)+100,0))</f>
        <v/>
      </c>
      <c r="D16" s="21" t="str">
        <f>IF(INDEX(Cs!B116:U116,1,ComCalc!$P$1),INDEX(Cs!B1657:U1657,1,ComCalc!$P$1),"")</f>
        <v/>
      </c>
      <c r="E16" s="21" t="str">
        <f>IF(INDEX(Cs!B116:U116,1,ComCalc!$P$1),INDEX(Cs!B1760:U1760,1,ComCalc!$P$1),"")</f>
        <v/>
      </c>
      <c r="F16" s="32" t="str">
        <f>IF(INDEX(Cs!B116:U116,1,ComCalc!$P$1),INDEX(Cs!$B$819:$U$819,1,ComCalc!$P$1),"")</f>
        <v/>
      </c>
      <c r="G16" s="32" t="str">
        <f>IF(INDEX(Cs!B116:U116,1,ComCalc!$P$1),INDEX(Cs!B833:U833,1,ComCalc!$P$1),"")</f>
        <v/>
      </c>
      <c r="H16" s="32" t="str">
        <f>IF(INDEX(Cs!B116:U116,1,ComCalc!$P$1),INDEX(Cs!B936:U936,1,ComCalc!$P$1),"")</f>
        <v/>
      </c>
      <c r="I16" s="7" t="str">
        <f>IF(INDEX(Cs!B116:U116,1,ComCalc!$P$1),ROUND(INDEX(Cs!B1451:U1451,1,ComCalc!$P$1),INDEX(Cs!B1554:U1554,1,ComCalc!$P$1)),"")</f>
        <v/>
      </c>
      <c r="J16" s="7" t="str">
        <f>IF(INDEX(Cs!B116:U116,1,ComCalc!$P$1),INDEX(Cs!B1348:U1348,1,ComCalc!$P$1),"")</f>
        <v/>
      </c>
      <c r="K16" s="7" t="str">
        <f>IF(INDEX(Cs!B116:U116,1,ComCalc!$P$1),ROUND(INDEX(Cs!B1142:U1142,1,ComCalc!$P$1),INDEX(Cs!B1245:U1245,1,ComCalc!$P$1)),"")</f>
        <v/>
      </c>
      <c r="L16" s="8" t="str">
        <f t="shared" si="0"/>
        <v>NAB Mazes</v>
      </c>
      <c r="M16" s="4"/>
      <c r="N16" s="33" t="str">
        <v/>
      </c>
      <c r="O16" s="33" t="str">
        <v/>
      </c>
      <c r="P16" s="33" t="str">
        <v/>
      </c>
      <c r="Q16" s="33" t="str">
        <v/>
      </c>
      <c r="R16" s="33" t="str">
        <v/>
      </c>
      <c r="S16" s="33" t="str">
        <v/>
      </c>
      <c r="T16" s="33" t="str">
        <v/>
      </c>
      <c r="U16" s="33" t="str">
        <v/>
      </c>
      <c r="V16" s="33" t="str">
        <v/>
      </c>
      <c r="W16" s="33" t="str">
        <v/>
      </c>
      <c r="X16" s="33" t="str">
        <v/>
      </c>
      <c r="Y16" s="33" t="str">
        <v/>
      </c>
      <c r="Z16" s="33" t="str">
        <v/>
      </c>
      <c r="AA16" s="33" t="str">
        <v/>
      </c>
      <c r="AB16" s="33" t="str">
        <v/>
      </c>
      <c r="AC16" s="33" t="str">
        <v/>
      </c>
      <c r="AD16" s="33" t="str">
        <v/>
      </c>
      <c r="AE16" s="33" t="str">
        <v/>
      </c>
      <c r="AF16" s="33" t="str">
        <v/>
      </c>
      <c r="AG16" s="33" t="str">
        <v/>
      </c>
      <c r="AH16" s="8" t="str">
        <f t="shared" si="1"/>
        <v>NAB Mazes</v>
      </c>
    </row>
    <row r="17" spans="1:34" x14ac:dyDescent="0.15">
      <c r="A17" s="3" t="str">
        <f>IF(Correlations!B16="",Correlations!A16,Correlations!B16)</f>
        <v>NAB Word Generation</v>
      </c>
      <c r="B17" s="6"/>
      <c r="C17" s="7" t="str">
        <f>IF(B17="","",ROUND(15*(B17-IF(Correlations!C16=0,100,Correlations!C16))/IF(Correlations!D16=0,15,Correlations!D16)+100,0))</f>
        <v/>
      </c>
      <c r="D17" s="21" t="str">
        <f>IF(INDEX(Cs!B117:U117,1,ComCalc!$P$1),INDEX(Cs!B1658:U1658,1,ComCalc!$P$1),"")</f>
        <v/>
      </c>
      <c r="E17" s="21" t="str">
        <f>IF(INDEX(Cs!B117:U117,1,ComCalc!$P$1),INDEX(Cs!B1761:U1761,1,ComCalc!$P$1),"")</f>
        <v/>
      </c>
      <c r="F17" s="32" t="str">
        <f>IF(INDEX(Cs!B117:U117,1,ComCalc!$P$1),INDEX(Cs!$B$819:$U$819,1,ComCalc!$P$1),"")</f>
        <v/>
      </c>
      <c r="G17" s="32" t="str">
        <f>IF(INDEX(Cs!B117:U117,1,ComCalc!$P$1),INDEX(Cs!B834:U834,1,ComCalc!$P$1),"")</f>
        <v/>
      </c>
      <c r="H17" s="32" t="str">
        <f>IF(INDEX(Cs!B117:U117,1,ComCalc!$P$1),INDEX(Cs!B937:U937,1,ComCalc!$P$1),"")</f>
        <v/>
      </c>
      <c r="I17" s="7" t="str">
        <f>IF(INDEX(Cs!B117:U117,1,ComCalc!$P$1),ROUND(INDEX(Cs!B1452:U1452,1,ComCalc!$P$1),INDEX(Cs!B1555:U1555,1,ComCalc!$P$1)),"")</f>
        <v/>
      </c>
      <c r="J17" s="7" t="str">
        <f>IF(INDEX(Cs!B117:U117,1,ComCalc!$P$1),INDEX(Cs!B1349:U1349,1,ComCalc!$P$1),"")</f>
        <v/>
      </c>
      <c r="K17" s="7" t="str">
        <f>IF(INDEX(Cs!B117:U117,1,ComCalc!$P$1),ROUND(INDEX(Cs!B1143:U1143,1,ComCalc!$P$1),INDEX(Cs!B1246:U1246,1,ComCalc!$P$1)),"")</f>
        <v/>
      </c>
      <c r="L17" s="8" t="str">
        <f t="shared" si="0"/>
        <v>NAB Word Generation</v>
      </c>
      <c r="M17" s="4"/>
      <c r="N17" s="33" t="str">
        <v/>
      </c>
      <c r="O17" s="33" t="str">
        <v/>
      </c>
      <c r="P17" s="33" t="str">
        <v/>
      </c>
      <c r="Q17" s="33" t="str">
        <v/>
      </c>
      <c r="R17" s="33" t="str">
        <v/>
      </c>
      <c r="S17" s="33" t="str">
        <v/>
      </c>
      <c r="T17" s="33" t="str">
        <v/>
      </c>
      <c r="U17" s="33" t="str">
        <v/>
      </c>
      <c r="V17" s="33" t="str">
        <v/>
      </c>
      <c r="W17" s="33" t="str">
        <v/>
      </c>
      <c r="X17" s="33" t="str">
        <v/>
      </c>
      <c r="Y17" s="33" t="str">
        <v/>
      </c>
      <c r="Z17" s="33" t="str">
        <v/>
      </c>
      <c r="AA17" s="33" t="str">
        <v/>
      </c>
      <c r="AB17" s="33" t="str">
        <v/>
      </c>
      <c r="AC17" s="33" t="str">
        <v/>
      </c>
      <c r="AD17" s="33" t="str">
        <v/>
      </c>
      <c r="AE17" s="33" t="str">
        <v/>
      </c>
      <c r="AF17" s="33" t="str">
        <v/>
      </c>
      <c r="AG17" s="33" t="str">
        <v/>
      </c>
      <c r="AH17" s="8" t="str">
        <f t="shared" si="1"/>
        <v>NAB Word Generation</v>
      </c>
    </row>
    <row r="18" spans="1:34" x14ac:dyDescent="0.15">
      <c r="A18" s="3" t="str">
        <f>IF(Correlations!B17="",Correlations!A17,Correlations!B17)</f>
        <v>Digits Forward</v>
      </c>
      <c r="B18" s="6">
        <v>53</v>
      </c>
      <c r="C18" s="7">
        <f>IF(B18="","",ROUND(15*(B18-IF(Correlations!C17=0,100,Correlations!C17))/IF(Correlations!D17=0,15,Correlations!D17)+100,0))</f>
        <v>105</v>
      </c>
      <c r="D18" s="21">
        <f>IF(INDEX(Cs!B118:U118,1,ComCalc!$P$1),INDEX(Cs!B1659:U1659,1,ComCalc!$P$1),"")</f>
        <v>0.51082684612119145</v>
      </c>
      <c r="E18" s="21">
        <f>IF(INDEX(Cs!B118:U118,1,ComCalc!$P$1),INDEX(Cs!B1762:U1762,1,ComCalc!$P$1),"")</f>
        <v>0.43608419927808056</v>
      </c>
      <c r="F18" s="32">
        <f>IF(INDEX(Cs!B118:U118,1,ComCalc!$P$1),INDEX(Cs!$B$819:$U$819,1,ComCalc!$P$1),"")</f>
        <v>108.875</v>
      </c>
      <c r="G18" s="32">
        <f>IF(INDEX(Cs!B118:U118,1,ComCalc!$P$1),INDEX(Cs!B835:U835,1,ComCalc!$P$1),"")</f>
        <v>-3.875</v>
      </c>
      <c r="H18" s="32">
        <f>IF(INDEX(Cs!B118:U118,1,ComCalc!$P$1),INDEX(Cs!B938:U938,1,ComCalc!$P$1),"")</f>
        <v>16.48</v>
      </c>
      <c r="I18" s="7">
        <f>IF(INDEX(Cs!B118:U118,1,ComCalc!$P$1),ROUND(INDEX(Cs!B1453:U1453,1,ComCalc!$P$1),INDEX(Cs!B1556:U1556,1,ComCalc!$P$1)),"")</f>
        <v>11.26</v>
      </c>
      <c r="J18" s="7" t="str">
        <f>IF(INDEX(Cs!B118:U118,1,ComCalc!$P$1),INDEX(Cs!B1350:U1350,1,ComCalc!$P$1),"")</f>
        <v/>
      </c>
      <c r="K18" s="7">
        <f>IF(INDEX(Cs!B118:U118,1,ComCalc!$P$1),ROUND(INDEX(Cs!B1144:U1144,1,ComCalc!$P$1),INDEX(Cs!B1247:U1247,1,ComCalc!$P$1)),"")</f>
        <v>0.76</v>
      </c>
      <c r="L18" s="8" t="str">
        <f t="shared" si="0"/>
        <v>Digits Forward</v>
      </c>
      <c r="M18" s="4"/>
      <c r="N18" s="33" t="str">
        <v/>
      </c>
      <c r="O18" s="33" t="str">
        <v/>
      </c>
      <c r="P18" s="33" t="str">
        <v/>
      </c>
      <c r="Q18" s="33" t="str">
        <v/>
      </c>
      <c r="R18" s="33" t="str">
        <v/>
      </c>
      <c r="S18" s="33" t="str">
        <v/>
      </c>
      <c r="T18" s="33" t="str">
        <v/>
      </c>
      <c r="U18" s="33" t="str">
        <v/>
      </c>
      <c r="V18" s="33" t="str">
        <v/>
      </c>
      <c r="W18" s="33" t="str">
        <v/>
      </c>
      <c r="X18" s="33" t="str">
        <v/>
      </c>
      <c r="Y18" s="33" t="str">
        <v/>
      </c>
      <c r="Z18" s="33" t="str">
        <v/>
      </c>
      <c r="AA18" s="33" t="str">
        <v/>
      </c>
      <c r="AB18" s="33" t="str">
        <v/>
      </c>
      <c r="AC18" s="33" t="str">
        <v/>
      </c>
      <c r="AD18" s="33" t="str">
        <v/>
      </c>
      <c r="AE18" s="33" t="str">
        <v/>
      </c>
      <c r="AF18" s="33" t="str">
        <v/>
      </c>
      <c r="AG18" s="33" t="str">
        <v/>
      </c>
      <c r="AH18" s="8" t="str">
        <f t="shared" si="1"/>
        <v>Digits Forward</v>
      </c>
    </row>
    <row r="19" spans="1:34" x14ac:dyDescent="0.15">
      <c r="A19" s="3" t="str">
        <f>IF(Correlations!B18="",Correlations!A18,Correlations!B18)</f>
        <v>Digits Backward</v>
      </c>
      <c r="B19" s="6">
        <v>50</v>
      </c>
      <c r="C19" s="7">
        <f>IF(B19="","",ROUND(15*(B19-IF(Correlations!C18=0,100,Correlations!C18))/IF(Correlations!D18=0,15,Correlations!D18)+100,0))</f>
        <v>100</v>
      </c>
      <c r="D19" s="21">
        <f>IF(INDEX(Cs!B119:U119,1,ComCalc!$P$1),INDEX(Cs!B1660:U1660,1,ComCalc!$P$1),"")</f>
        <v>0.6009106766378669</v>
      </c>
      <c r="E19" s="21">
        <f>IF(INDEX(Cs!B119:U119,1,ComCalc!$P$1),INDEX(Cs!B1763:U1763,1,ComCalc!$P$1),"")</f>
        <v>0.53538628591107351</v>
      </c>
      <c r="F19" s="32">
        <f>IF(INDEX(Cs!B119:U119,1,ComCalc!$P$1),INDEX(Cs!$B$819:$U$819,1,ComCalc!$P$1),"")</f>
        <v>108.875</v>
      </c>
      <c r="G19" s="32">
        <f>IF(INDEX(Cs!B119:U119,1,ComCalc!$P$1),INDEX(Cs!B836:U836,1,ComCalc!$P$1),"")</f>
        <v>-8.875</v>
      </c>
      <c r="H19" s="32">
        <f>IF(INDEX(Cs!B119:U119,1,ComCalc!$P$1),INDEX(Cs!B939:U939,1,ComCalc!$P$1),"")</f>
        <v>15.88</v>
      </c>
      <c r="I19" s="7">
        <f>IF(INDEX(Cs!B119:U119,1,ComCalc!$P$1),ROUND(INDEX(Cs!B1454:U1454,1,ComCalc!$P$1),INDEX(Cs!B1557:U1557,1,ComCalc!$P$1)),"")</f>
        <v>2.0499999999999998</v>
      </c>
      <c r="J19" s="7" t="str">
        <f>IF(INDEX(Cs!B119:U119,1,ComCalc!$P$1),INDEX(Cs!B1351:U1351,1,ComCalc!$P$1),"")</f>
        <v/>
      </c>
      <c r="K19" s="7">
        <f>IF(INDEX(Cs!B119:U119,1,ComCalc!$P$1),ROUND(INDEX(Cs!B1145:U1145,1,ComCalc!$P$1),INDEX(Cs!B1248:U1248,1,ComCalc!$P$1)),"")</f>
        <v>0.47</v>
      </c>
      <c r="L19" s="8" t="str">
        <f t="shared" si="0"/>
        <v>Digits Backward</v>
      </c>
      <c r="M19" s="4"/>
      <c r="N19" s="33" t="str">
        <v/>
      </c>
      <c r="O19" s="33" t="str">
        <v/>
      </c>
      <c r="P19" s="33" t="str">
        <v/>
      </c>
      <c r="Q19" s="33" t="str">
        <v/>
      </c>
      <c r="R19" s="33" t="str">
        <v/>
      </c>
      <c r="S19" s="33" t="str">
        <v/>
      </c>
      <c r="T19" s="33" t="str">
        <v/>
      </c>
      <c r="U19" s="33" t="str">
        <v/>
      </c>
      <c r="V19" s="33" t="str">
        <v/>
      </c>
      <c r="W19" s="33" t="str">
        <v/>
      </c>
      <c r="X19" s="33" t="str">
        <v/>
      </c>
      <c r="Y19" s="33" t="str">
        <v/>
      </c>
      <c r="Z19" s="33" t="str">
        <v/>
      </c>
      <c r="AA19" s="33" t="str">
        <v/>
      </c>
      <c r="AB19" s="33" t="str">
        <v/>
      </c>
      <c r="AC19" s="33" t="str">
        <v/>
      </c>
      <c r="AD19" s="33" t="str">
        <v/>
      </c>
      <c r="AE19" s="33" t="str">
        <v/>
      </c>
      <c r="AF19" s="33" t="str">
        <v/>
      </c>
      <c r="AG19" s="33" t="str">
        <v/>
      </c>
      <c r="AH19" s="8" t="str">
        <f t="shared" si="1"/>
        <v>Digits Backward</v>
      </c>
    </row>
    <row r="20" spans="1:34" x14ac:dyDescent="0.15">
      <c r="A20" s="3" t="str">
        <f>IF(Correlations!B19="",Correlations!A19,Correlations!B19)</f>
        <v>Numbers &amp; Letters Speed A</v>
      </c>
      <c r="B20" s="6">
        <v>57</v>
      </c>
      <c r="C20" s="7">
        <f>IF(B20="","",ROUND(15*(B20-IF(Correlations!C19=0,100,Correlations!C19))/IF(Correlations!D19=0,15,Correlations!D19)+100,0))</f>
        <v>111</v>
      </c>
      <c r="D20" s="21">
        <f>IF(INDEX(Cs!B120:U120,1,ComCalc!$P$1),INDEX(Cs!B1661:U1661,1,ComCalc!$P$1),"")</f>
        <v>0.44289928807520595</v>
      </c>
      <c r="E20" s="21">
        <f>IF(INDEX(Cs!B120:U120,1,ComCalc!$P$1),INDEX(Cs!B1764:U1764,1,ComCalc!$P$1),"")</f>
        <v>0.36244513542944845</v>
      </c>
      <c r="F20" s="32">
        <f>IF(INDEX(Cs!B120:U120,1,ComCalc!$P$1),INDEX(Cs!$B$819:$U$819,1,ComCalc!$P$1),"")</f>
        <v>108.875</v>
      </c>
      <c r="G20" s="32">
        <f>IF(INDEX(Cs!B120:U120,1,ComCalc!$P$1),INDEX(Cs!B837:U837,1,ComCalc!$P$1),"")</f>
        <v>2.125</v>
      </c>
      <c r="H20" s="32">
        <f>IF(INDEX(Cs!B120:U120,1,ComCalc!$P$1),INDEX(Cs!B940:U940,1,ComCalc!$P$1),"")</f>
        <v>15.88</v>
      </c>
      <c r="I20" s="7">
        <f>IF(INDEX(Cs!B120:U120,1,ComCalc!$P$1),ROUND(INDEX(Cs!B1455:U1455,1,ComCalc!$P$1),INDEX(Cs!B1558:U1558,1,ComCalc!$P$1)),"")</f>
        <v>16.329999999999998</v>
      </c>
      <c r="J20" s="7" t="str">
        <f>IF(INDEX(Cs!B120:U120,1,ComCalc!$P$1),INDEX(Cs!B1352:U1352,1,ComCalc!$P$1),"")</f>
        <v/>
      </c>
      <c r="K20" s="7">
        <f>IF(INDEX(Cs!B120:U120,1,ComCalc!$P$1),ROUND(INDEX(Cs!B1146:U1146,1,ComCalc!$P$1),INDEX(Cs!B1249:U1249,1,ComCalc!$P$1)),"")</f>
        <v>0.87</v>
      </c>
      <c r="L20" s="8" t="str">
        <f t="shared" si="0"/>
        <v>Numbers &amp; Letters Speed A</v>
      </c>
      <c r="M20" s="4"/>
      <c r="N20" s="33" t="str">
        <v/>
      </c>
      <c r="O20" s="33" t="str">
        <v/>
      </c>
      <c r="P20" s="33" t="str">
        <v/>
      </c>
      <c r="Q20" s="33" t="str">
        <v/>
      </c>
      <c r="R20" s="33" t="str">
        <v/>
      </c>
      <c r="S20" s="33" t="str">
        <v/>
      </c>
      <c r="T20" s="33" t="str">
        <v/>
      </c>
      <c r="U20" s="33" t="str">
        <v/>
      </c>
      <c r="V20" s="33" t="str">
        <v/>
      </c>
      <c r="W20" s="33" t="str">
        <v/>
      </c>
      <c r="X20" s="33" t="str">
        <v/>
      </c>
      <c r="Y20" s="33" t="str">
        <v/>
      </c>
      <c r="Z20" s="33" t="str">
        <v/>
      </c>
      <c r="AA20" s="33" t="str">
        <v/>
      </c>
      <c r="AB20" s="33" t="str">
        <v/>
      </c>
      <c r="AC20" s="33" t="str">
        <v/>
      </c>
      <c r="AD20" s="33" t="str">
        <v/>
      </c>
      <c r="AE20" s="33" t="str">
        <v/>
      </c>
      <c r="AF20" s="33" t="str">
        <v/>
      </c>
      <c r="AG20" s="33" t="str">
        <v/>
      </c>
      <c r="AH20" s="8" t="str">
        <f t="shared" si="1"/>
        <v>Numbers &amp; Letters Speed A</v>
      </c>
    </row>
    <row r="21" spans="1:34" x14ac:dyDescent="0.15">
      <c r="A21" s="3" t="str">
        <f>IF(Correlations!B20="",Correlations!A20,Correlations!B20)</f>
        <v>Numbers &amp; Letters Accuracy A</v>
      </c>
      <c r="B21" s="6">
        <v>49</v>
      </c>
      <c r="C21" s="7">
        <f>IF(B21="","",ROUND(15*(B21-IF(Correlations!C20=0,100,Correlations!C20))/IF(Correlations!D20=0,15,Correlations!D20)+100,0))</f>
        <v>99</v>
      </c>
      <c r="D21" s="21">
        <f>IF(INDEX(Cs!B121:U121,1,ComCalc!$P$1),INDEX(Cs!B1662:U1662,1,ComCalc!$P$1),"")</f>
        <v>0.32322224640382052</v>
      </c>
      <c r="E21" s="21">
        <f>IF(INDEX(Cs!B121:U121,1,ComCalc!$P$1),INDEX(Cs!B1765:U1765,1,ComCalc!$P$1),"")</f>
        <v>0.2351893727781677</v>
      </c>
      <c r="F21" s="32">
        <f>IF(INDEX(Cs!B121:U121,1,ComCalc!$P$1),INDEX(Cs!$B$819:$U$819,1,ComCalc!$P$1),"")</f>
        <v>108.875</v>
      </c>
      <c r="G21" s="32">
        <f>IF(INDEX(Cs!B121:U121,1,ComCalc!$P$1),INDEX(Cs!B838:U838,1,ComCalc!$P$1),"")</f>
        <v>-9.875</v>
      </c>
      <c r="H21" s="32">
        <f>IF(INDEX(Cs!B121:U121,1,ComCalc!$P$1),INDEX(Cs!B941:U941,1,ComCalc!$P$1),"")</f>
        <v>22.5</v>
      </c>
      <c r="I21" s="7">
        <f>IF(INDEX(Cs!B121:U121,1,ComCalc!$P$1),ROUND(INDEX(Cs!B1456:U1456,1,ComCalc!$P$1),INDEX(Cs!B1559:U1559,1,ComCalc!$P$1)),"")</f>
        <v>4.24</v>
      </c>
      <c r="J21" s="7" t="str">
        <f>IF(INDEX(Cs!B121:U121,1,ComCalc!$P$1),INDEX(Cs!B1353:U1353,1,ComCalc!$P$1),"")</f>
        <v/>
      </c>
      <c r="K21" s="7">
        <f>IF(INDEX(Cs!B121:U121,1,ComCalc!$P$1),ROUND(INDEX(Cs!B1147:U1147,1,ComCalc!$P$1),INDEX(Cs!B1250:U1250,1,ComCalc!$P$1)),"")</f>
        <v>0.49</v>
      </c>
      <c r="L21" s="8" t="str">
        <f t="shared" si="0"/>
        <v>Numbers &amp; Letters Accuracy A</v>
      </c>
      <c r="M21" s="4"/>
      <c r="N21" s="33" t="str">
        <v/>
      </c>
      <c r="O21" s="33" t="str">
        <v/>
      </c>
      <c r="P21" s="33" t="str">
        <v/>
      </c>
      <c r="Q21" s="33" t="str">
        <v/>
      </c>
      <c r="R21" s="33" t="str">
        <v/>
      </c>
      <c r="S21" s="33" t="str">
        <v/>
      </c>
      <c r="T21" s="33" t="str">
        <v/>
      </c>
      <c r="U21" s="33" t="str">
        <v/>
      </c>
      <c r="V21" s="33" t="str">
        <v/>
      </c>
      <c r="W21" s="33" t="str">
        <v/>
      </c>
      <c r="X21" s="33" t="str">
        <v/>
      </c>
      <c r="Y21" s="33" t="str">
        <v/>
      </c>
      <c r="Z21" s="33" t="str">
        <v/>
      </c>
      <c r="AA21" s="33" t="str">
        <v/>
      </c>
      <c r="AB21" s="33" t="str">
        <v/>
      </c>
      <c r="AC21" s="33" t="str">
        <v/>
      </c>
      <c r="AD21" s="33" t="str">
        <v/>
      </c>
      <c r="AE21" s="33" t="str">
        <v/>
      </c>
      <c r="AF21" s="33" t="str">
        <v/>
      </c>
      <c r="AG21" s="33" t="str">
        <v/>
      </c>
      <c r="AH21" s="8" t="str">
        <f t="shared" si="1"/>
        <v>Numbers &amp; Letters Accuracy A</v>
      </c>
    </row>
    <row r="22" spans="1:34" x14ac:dyDescent="0.15">
      <c r="A22" s="3" t="str">
        <f>IF(Correlations!B21="",Correlations!A21,Correlations!B21)</f>
        <v>Numbers &amp; Letters Efficiency A</v>
      </c>
      <c r="B22" s="6">
        <v>59</v>
      </c>
      <c r="C22" s="7">
        <f>IF(B22="","",ROUND(15*(B22-IF(Correlations!C21=0,100,Correlations!C21))/IF(Correlations!D21=0,15,Correlations!D21)+100,0))</f>
        <v>114</v>
      </c>
      <c r="D22" s="21">
        <f>IF(INDEX(Cs!B122:U122,1,ComCalc!$P$1),INDEX(Cs!B1663:U1663,1,ComCalc!$P$1),"")</f>
        <v>0.51074768965268436</v>
      </c>
      <c r="E22" s="21">
        <f>IF(INDEX(Cs!B122:U122,1,ComCalc!$P$1),INDEX(Cs!B1766:U1766,1,ComCalc!$P$1),"")</f>
        <v>0.43599777566269665</v>
      </c>
      <c r="F22" s="32">
        <f>IF(INDEX(Cs!B122:U122,1,ComCalc!$P$1),INDEX(Cs!$B$819:$U$819,1,ComCalc!$P$1),"")</f>
        <v>108.875</v>
      </c>
      <c r="G22" s="32">
        <f>IF(INDEX(Cs!B122:U122,1,ComCalc!$P$1),INDEX(Cs!B839:U839,1,ComCalc!$P$1),"")</f>
        <v>5.125</v>
      </c>
      <c r="H22" s="32">
        <f>IF(INDEX(Cs!B122:U122,1,ComCalc!$P$1),INDEX(Cs!B942:U942,1,ComCalc!$P$1),"")</f>
        <v>14.59</v>
      </c>
      <c r="I22" s="7">
        <f>IF(INDEX(Cs!B122:U122,1,ComCalc!$P$1),ROUND(INDEX(Cs!B1457:U1457,1,ComCalc!$P$1),INDEX(Cs!B1560:U1560,1,ComCalc!$P$1)),"")</f>
        <v>6.71</v>
      </c>
      <c r="J22" s="7" t="str">
        <f>IF(INDEX(Cs!B122:U122,1,ComCalc!$P$1),INDEX(Cs!B1354:U1354,1,ComCalc!$P$1),"")</f>
        <v/>
      </c>
      <c r="K22" s="7">
        <f>IF(INDEX(Cs!B122:U122,1,ComCalc!$P$1),ROUND(INDEX(Cs!B1148:U1148,1,ComCalc!$P$1),INDEX(Cs!B1251:U1251,1,ComCalc!$P$1)),"")</f>
        <v>0.69</v>
      </c>
      <c r="L22" s="8" t="str">
        <f t="shared" si="0"/>
        <v>Numbers &amp; Letters Efficiency A</v>
      </c>
      <c r="M22" s="4"/>
      <c r="N22" s="33" t="str">
        <v/>
      </c>
      <c r="O22" s="33" t="str">
        <v/>
      </c>
      <c r="P22" s="33" t="str">
        <v/>
      </c>
      <c r="Q22" s="33" t="str">
        <v/>
      </c>
      <c r="R22" s="33" t="str">
        <v/>
      </c>
      <c r="S22" s="33" t="str">
        <v/>
      </c>
      <c r="T22" s="33" t="str">
        <v/>
      </c>
      <c r="U22" s="33" t="str">
        <v/>
      </c>
      <c r="V22" s="33" t="str">
        <v/>
      </c>
      <c r="W22" s="33" t="str">
        <v/>
      </c>
      <c r="X22" s="33" t="str">
        <v/>
      </c>
      <c r="Y22" s="33" t="str">
        <v/>
      </c>
      <c r="Z22" s="33" t="str">
        <v/>
      </c>
      <c r="AA22" s="33" t="str">
        <v/>
      </c>
      <c r="AB22" s="33" t="str">
        <v/>
      </c>
      <c r="AC22" s="33" t="str">
        <v/>
      </c>
      <c r="AD22" s="33" t="str">
        <v/>
      </c>
      <c r="AE22" s="33" t="str">
        <v/>
      </c>
      <c r="AF22" s="33" t="str">
        <v/>
      </c>
      <c r="AG22" s="33" t="str">
        <v/>
      </c>
      <c r="AH22" s="8" t="str">
        <f t="shared" si="1"/>
        <v>Numbers &amp; Letters Efficiency A</v>
      </c>
    </row>
    <row r="23" spans="1:34" x14ac:dyDescent="0.15">
      <c r="A23" s="3" t="str">
        <f>IF(Correlations!B22="",Correlations!A22,Correlations!B22)</f>
        <v>Numbers &amp; Letters Efficiency B</v>
      </c>
      <c r="B23" s="6">
        <v>42</v>
      </c>
      <c r="C23" s="7">
        <f>IF(B23="","",ROUND(15*(B23-IF(Correlations!C22=0,100,Correlations!C22))/IF(Correlations!D22=0,15,Correlations!D22)+100,0))</f>
        <v>88</v>
      </c>
      <c r="D23" s="21">
        <f>IF(INDEX(Cs!B123:U123,1,ComCalc!$P$1),INDEX(Cs!B1664:U1664,1,ComCalc!$P$1),"")</f>
        <v>0.40426339273247519</v>
      </c>
      <c r="E23" s="21">
        <f>IF(INDEX(Cs!B123:U123,1,ComCalc!$P$1),INDEX(Cs!B1767:U1767,1,ComCalc!$P$1),"")</f>
        <v>0.32102178215810573</v>
      </c>
      <c r="F23" s="32">
        <f>IF(INDEX(Cs!B123:U123,1,ComCalc!$P$1),INDEX(Cs!$B$819:$U$819,1,ComCalc!$P$1),"")</f>
        <v>108.875</v>
      </c>
      <c r="G23" s="32">
        <f>IF(INDEX(Cs!B123:U123,1,ComCalc!$P$1),INDEX(Cs!B840:U840,1,ComCalc!$P$1),"")</f>
        <v>-20.875</v>
      </c>
      <c r="H23" s="32">
        <f>IF(INDEX(Cs!B123:U123,1,ComCalc!$P$1),INDEX(Cs!B943:U943,1,ComCalc!$P$1),"")</f>
        <v>22.5</v>
      </c>
      <c r="I23" s="7">
        <f>IF(INDEX(Cs!B123:U123,1,ComCalc!$P$1),ROUND(INDEX(Cs!B1458:U1458,1,ComCalc!$P$1),INDEX(Cs!B1561:U1561,1,ComCalc!$P$1)),"")</f>
        <v>0.1</v>
      </c>
      <c r="J23" s="7" t="str">
        <f>IF(INDEX(Cs!B123:U123,1,ComCalc!$P$1),INDEX(Cs!B1355:U1355,1,ComCalc!$P$1),"")</f>
        <v/>
      </c>
      <c r="K23" s="7">
        <f>IF(INDEX(Cs!B123:U123,1,ComCalc!$P$1),ROUND(INDEX(Cs!B1149:U1149,1,ComCalc!$P$1),INDEX(Cs!B1252:U1252,1,ComCalc!$P$1)),"")</f>
        <v>0.13</v>
      </c>
      <c r="L23" s="8" t="str">
        <f t="shared" si="0"/>
        <v>Numbers &amp; Letters Efficiency B</v>
      </c>
      <c r="M23" s="4"/>
      <c r="N23" s="33" t="str">
        <v/>
      </c>
      <c r="O23" s="33" t="str">
        <v/>
      </c>
      <c r="P23" s="33" t="str">
        <v/>
      </c>
      <c r="Q23" s="33" t="str">
        <v/>
      </c>
      <c r="R23" s="33" t="str">
        <v/>
      </c>
      <c r="S23" s="33" t="str">
        <v/>
      </c>
      <c r="T23" s="33" t="str">
        <v/>
      </c>
      <c r="U23" s="33" t="str">
        <v/>
      </c>
      <c r="V23" s="33" t="str">
        <v/>
      </c>
      <c r="W23" s="33" t="str">
        <v/>
      </c>
      <c r="X23" s="33" t="str">
        <v/>
      </c>
      <c r="Y23" s="33" t="str">
        <v/>
      </c>
      <c r="Z23" s="33" t="str">
        <v/>
      </c>
      <c r="AA23" s="33" t="str">
        <v/>
      </c>
      <c r="AB23" s="33" t="str">
        <v/>
      </c>
      <c r="AC23" s="33" t="str">
        <v/>
      </c>
      <c r="AD23" s="33" t="str">
        <v/>
      </c>
      <c r="AE23" s="33" t="str">
        <v/>
      </c>
      <c r="AF23" s="33" t="str">
        <v/>
      </c>
      <c r="AG23" s="33" t="str">
        <v/>
      </c>
      <c r="AH23" s="8" t="str">
        <f t="shared" si="1"/>
        <v>Numbers &amp; Letters Efficiency B</v>
      </c>
    </row>
    <row r="24" spans="1:34" x14ac:dyDescent="0.15">
      <c r="A24" s="3" t="str">
        <f>IF(Correlations!B23="",Correlations!A23,Correlations!B23)</f>
        <v>Auditory Comprehension</v>
      </c>
      <c r="B24" s="6">
        <v>54</v>
      </c>
      <c r="C24" s="7">
        <f>IF(B24="","",ROUND(15*(B24-IF(Correlations!C23=0,100,Correlations!C23))/IF(Correlations!D23=0,15,Correlations!D23)+100,0))</f>
        <v>106</v>
      </c>
      <c r="D24" s="21">
        <f>IF(INDEX(Cs!B124:U124,1,ComCalc!$P$1),INDEX(Cs!B1665:U1665,1,ComCalc!$P$1),"")</f>
        <v>0.27798997868550174</v>
      </c>
      <c r="E24" s="21">
        <f>IF(INDEX(Cs!B124:U124,1,ComCalc!$P$1),INDEX(Cs!B1768:U1768,1,ComCalc!$P$1),"")</f>
        <v>0.18788927987679585</v>
      </c>
      <c r="F24" s="32">
        <f>IF(INDEX(Cs!B124:U124,1,ComCalc!$P$1),INDEX(Cs!$B$819:$U$819,1,ComCalc!$P$1),"")</f>
        <v>108.875</v>
      </c>
      <c r="G24" s="32">
        <f>IF(INDEX(Cs!B124:U124,1,ComCalc!$P$1),INDEX(Cs!B841:U841,1,ComCalc!$P$1),"")</f>
        <v>-2.875</v>
      </c>
      <c r="H24" s="32">
        <f>IF(INDEX(Cs!B124:U124,1,ComCalc!$P$1),INDEX(Cs!B944:U944,1,ComCalc!$P$1),"")</f>
        <v>30.27</v>
      </c>
      <c r="I24" s="7">
        <f>IF(INDEX(Cs!B124:U124,1,ComCalc!$P$1),ROUND(INDEX(Cs!B1459:U1459,1,ComCalc!$P$1),INDEX(Cs!B1562:U1562,1,ComCalc!$P$1)),"")</f>
        <v>18.48</v>
      </c>
      <c r="J24" s="7" t="str">
        <f>IF(INDEX(Cs!B124:U124,1,ComCalc!$P$1),INDEX(Cs!B1356:U1356,1,ComCalc!$P$1),"")</f>
        <v/>
      </c>
      <c r="K24" s="7">
        <f>IF(INDEX(Cs!B124:U124,1,ComCalc!$P$1),ROUND(INDEX(Cs!B1150:U1150,1,ComCalc!$P$1),INDEX(Cs!B1253:U1253,1,ComCalc!$P$1)),"")</f>
        <v>0.84</v>
      </c>
      <c r="L24" s="8" t="str">
        <f t="shared" si="0"/>
        <v>Auditory Comprehension</v>
      </c>
      <c r="M24" s="4"/>
      <c r="N24" s="33" t="str">
        <v/>
      </c>
      <c r="O24" s="33" t="str">
        <v/>
      </c>
      <c r="P24" s="33" t="str">
        <v/>
      </c>
      <c r="Q24" s="33" t="str">
        <v/>
      </c>
      <c r="R24" s="33" t="str">
        <v/>
      </c>
      <c r="S24" s="33" t="str">
        <v/>
      </c>
      <c r="T24" s="33" t="str">
        <v/>
      </c>
      <c r="U24" s="33" t="str">
        <v/>
      </c>
      <c r="V24" s="33" t="str">
        <v/>
      </c>
      <c r="W24" s="33" t="str">
        <v/>
      </c>
      <c r="X24" s="33" t="str">
        <v/>
      </c>
      <c r="Y24" s="33" t="str">
        <v/>
      </c>
      <c r="Z24" s="33" t="str">
        <v/>
      </c>
      <c r="AA24" s="33" t="str">
        <v/>
      </c>
      <c r="AB24" s="33" t="str">
        <v/>
      </c>
      <c r="AC24" s="33" t="str">
        <v/>
      </c>
      <c r="AD24" s="33" t="str">
        <v/>
      </c>
      <c r="AE24" s="33" t="str">
        <v/>
      </c>
      <c r="AF24" s="33" t="str">
        <v/>
      </c>
      <c r="AG24" s="33" t="str">
        <v/>
      </c>
      <c r="AH24" s="8" t="str">
        <f t="shared" si="1"/>
        <v>Auditory Comprehension</v>
      </c>
    </row>
    <row r="25" spans="1:34" x14ac:dyDescent="0.15">
      <c r="A25" s="3" t="str">
        <f>IF(Correlations!B24="",Correlations!A24,Correlations!B24)</f>
        <v>Naming</v>
      </c>
      <c r="B25" s="6">
        <v>58</v>
      </c>
      <c r="C25" s="7">
        <f>IF(B25="","",ROUND(15*(B25-IF(Correlations!C24=0,100,Correlations!C24))/IF(Correlations!D24=0,15,Correlations!D24)+100,0))</f>
        <v>112</v>
      </c>
      <c r="D25" s="21">
        <f>IF(INDEX(Cs!B125:U125,1,ComCalc!$P$1),INDEX(Cs!B1666:U1666,1,ComCalc!$P$1),"")</f>
        <v>0.39860935926768548</v>
      </c>
      <c r="E25" s="21">
        <f>IF(INDEX(Cs!B125:U125,1,ComCalc!$P$1),INDEX(Cs!B1769:U1769,1,ComCalc!$P$1),"")</f>
        <v>0.31498739545772331</v>
      </c>
      <c r="F25" s="32">
        <f>IF(INDEX(Cs!B125:U125,1,ComCalc!$P$1),INDEX(Cs!$B$819:$U$819,1,ComCalc!$P$1),"")</f>
        <v>108.875</v>
      </c>
      <c r="G25" s="32">
        <f>IF(INDEX(Cs!B125:U125,1,ComCalc!$P$1),INDEX(Cs!B842:U842,1,ComCalc!$P$1),"")</f>
        <v>3.125</v>
      </c>
      <c r="H25" s="32">
        <f>IF(INDEX(Cs!B125:U125,1,ComCalc!$P$1),INDEX(Cs!B945:U945,1,ComCalc!$P$1),"")</f>
        <v>23.76</v>
      </c>
      <c r="I25" s="7">
        <f>IF(INDEX(Cs!B125:U125,1,ComCalc!$P$1),ROUND(INDEX(Cs!B1460:U1460,1,ComCalc!$P$1),INDEX(Cs!B1563:U1563,1,ComCalc!$P$1)),"")</f>
        <v>16.46</v>
      </c>
      <c r="J25" s="7" t="str">
        <f>IF(INDEX(Cs!B125:U125,1,ComCalc!$P$1),INDEX(Cs!B1357:U1357,1,ComCalc!$P$1),"")</f>
        <v/>
      </c>
      <c r="K25" s="7">
        <f>IF(INDEX(Cs!B125:U125,1,ComCalc!$P$1),ROUND(INDEX(Cs!B1151:U1151,1,ComCalc!$P$1),INDEX(Cs!B1254:U1254,1,ComCalc!$P$1)),"")</f>
        <v>0.82</v>
      </c>
      <c r="L25" s="8" t="str">
        <f t="shared" si="0"/>
        <v>Naming</v>
      </c>
      <c r="M25" s="4"/>
      <c r="N25" s="33" t="str">
        <v/>
      </c>
      <c r="O25" s="33" t="str">
        <v/>
      </c>
      <c r="P25" s="33" t="str">
        <v/>
      </c>
      <c r="Q25" s="33" t="str">
        <v/>
      </c>
      <c r="R25" s="33" t="str">
        <v/>
      </c>
      <c r="S25" s="33" t="str">
        <v/>
      </c>
      <c r="T25" s="33" t="str">
        <v/>
      </c>
      <c r="U25" s="33" t="str">
        <v/>
      </c>
      <c r="V25" s="33" t="str">
        <v/>
      </c>
      <c r="W25" s="33" t="str">
        <v/>
      </c>
      <c r="X25" s="33" t="str">
        <v/>
      </c>
      <c r="Y25" s="33" t="str">
        <v/>
      </c>
      <c r="Z25" s="33" t="str">
        <v/>
      </c>
      <c r="AA25" s="33" t="str">
        <v/>
      </c>
      <c r="AB25" s="33" t="str">
        <v/>
      </c>
      <c r="AC25" s="33" t="str">
        <v/>
      </c>
      <c r="AD25" s="33" t="str">
        <v/>
      </c>
      <c r="AE25" s="33" t="str">
        <v/>
      </c>
      <c r="AF25" s="33" t="str">
        <v/>
      </c>
      <c r="AG25" s="33" t="str">
        <v/>
      </c>
      <c r="AH25" s="8" t="str">
        <f t="shared" si="1"/>
        <v>Naming</v>
      </c>
    </row>
    <row r="26" spans="1:34" x14ac:dyDescent="0.15">
      <c r="A26" s="3" t="str">
        <f>IF(Correlations!B25="",Correlations!A25,Correlations!B25)</f>
        <v>Shape Learning Immediate-Recognition</v>
      </c>
      <c r="B26" s="6">
        <v>60</v>
      </c>
      <c r="C26" s="7">
        <f>IF(B26="","",ROUND(15*(B26-IF(Correlations!C25=0,100,Correlations!C25))/IF(Correlations!D25=0,15,Correlations!D25)+100,0))</f>
        <v>115</v>
      </c>
      <c r="D26" s="21">
        <f>IF(INDEX(Cs!B126:U126,1,ComCalc!$P$1),INDEX(Cs!B1667:U1667,1,ComCalc!$P$1),"")</f>
        <v>0.3882436312489041</v>
      </c>
      <c r="E26" s="21">
        <f>IF(INDEX(Cs!B126:U126,1,ComCalc!$P$1),INDEX(Cs!B1770:U1770,1,ComCalc!$P$1),"")</f>
        <v>0.30394248185977163</v>
      </c>
      <c r="F26" s="32">
        <f>IF(INDEX(Cs!B126:U126,1,ComCalc!$P$1),INDEX(Cs!$B$819:$U$819,1,ComCalc!$P$1),"")</f>
        <v>108.875</v>
      </c>
      <c r="G26" s="32">
        <f>IF(INDEX(Cs!B126:U126,1,ComCalc!$P$1),INDEX(Cs!B843:U843,1,ComCalc!$P$1),"")</f>
        <v>6.125</v>
      </c>
      <c r="H26" s="32">
        <f>IF(INDEX(Cs!B126:U126,1,ComCalc!$P$1),INDEX(Cs!B946:U946,1,ComCalc!$P$1),"")</f>
        <v>23.35</v>
      </c>
      <c r="I26" s="7">
        <f>IF(INDEX(Cs!B126:U126,1,ComCalc!$P$1),ROUND(INDEX(Cs!B1461:U1461,1,ComCalc!$P$1),INDEX(Cs!B1564:U1564,1,ComCalc!$P$1)),"")</f>
        <v>10.07</v>
      </c>
      <c r="J26" s="7" t="str">
        <f>IF(INDEX(Cs!B126:U126,1,ComCalc!$P$1),INDEX(Cs!B1358:U1358,1,ComCalc!$P$1),"")</f>
        <v/>
      </c>
      <c r="K26" s="7">
        <f>IF(INDEX(Cs!B126:U126,1,ComCalc!$P$1),ROUND(INDEX(Cs!B1152:U1152,1,ComCalc!$P$1),INDEX(Cs!B1255:U1255,1,ComCalc!$P$1)),"")</f>
        <v>0.66</v>
      </c>
      <c r="L26" s="8" t="str">
        <f t="shared" si="0"/>
        <v>Shape Learning Immediate-Recognition</v>
      </c>
      <c r="M26" s="4"/>
      <c r="N26" s="33" t="str">
        <v/>
      </c>
      <c r="O26" s="33" t="str">
        <v/>
      </c>
      <c r="P26" s="33" t="str">
        <v/>
      </c>
      <c r="Q26" s="33" t="str">
        <v/>
      </c>
      <c r="R26" s="33" t="str">
        <v/>
      </c>
      <c r="S26" s="33" t="str">
        <v/>
      </c>
      <c r="T26" s="33" t="str">
        <v/>
      </c>
      <c r="U26" s="33" t="str">
        <v/>
      </c>
      <c r="V26" s="33" t="str">
        <v/>
      </c>
      <c r="W26" s="33" t="str">
        <v/>
      </c>
      <c r="X26" s="33" t="str">
        <v/>
      </c>
      <c r="Y26" s="33" t="str">
        <v/>
      </c>
      <c r="Z26" s="33" t="str">
        <v/>
      </c>
      <c r="AA26" s="33" t="str">
        <v/>
      </c>
      <c r="AB26" s="33" t="str">
        <v/>
      </c>
      <c r="AC26" s="33" t="str">
        <v/>
      </c>
      <c r="AD26" s="33" t="str">
        <v/>
      </c>
      <c r="AE26" s="33" t="str">
        <v/>
      </c>
      <c r="AF26" s="33" t="str">
        <v/>
      </c>
      <c r="AG26" s="33" t="str">
        <v/>
      </c>
      <c r="AH26" s="8" t="str">
        <f t="shared" si="1"/>
        <v>Shape Learning Immediate-Recognition</v>
      </c>
    </row>
    <row r="27" spans="1:34" x14ac:dyDescent="0.15">
      <c r="A27" s="3" t="str">
        <f>IF(Correlations!B26="",Correlations!A26,Correlations!B26)</f>
        <v>Shape Learning Delayed-Recognition</v>
      </c>
      <c r="B27" s="6">
        <v>60</v>
      </c>
      <c r="C27" s="7">
        <f>IF(B27="","",ROUND(15*(B27-IF(Correlations!C26=0,100,Correlations!C26))/IF(Correlations!D26=0,15,Correlations!D26)+100,0))</f>
        <v>115</v>
      </c>
      <c r="D27" s="21">
        <f>IF(INDEX(Cs!B127:U127,1,ComCalc!$P$1),INDEX(Cs!B1668:U1668,1,ComCalc!$P$1),"")</f>
        <v>0.25631618373714049</v>
      </c>
      <c r="E27" s="21">
        <f>IF(INDEX(Cs!B127:U127,1,ComCalc!$P$1),INDEX(Cs!B1771:U1771,1,ComCalc!$P$1),"")</f>
        <v>0.16537522767124219</v>
      </c>
      <c r="F27" s="32">
        <f>IF(INDEX(Cs!B127:U127,1,ComCalc!$P$1),INDEX(Cs!$B$819:$U$819,1,ComCalc!$P$1),"")</f>
        <v>108.875</v>
      </c>
      <c r="G27" s="32">
        <f>IF(INDEX(Cs!B127:U127,1,ComCalc!$P$1),INDEX(Cs!B844:U844,1,ComCalc!$P$1),"")</f>
        <v>6.125</v>
      </c>
      <c r="H27" s="32">
        <f>IF(INDEX(Cs!B127:U127,1,ComCalc!$P$1),INDEX(Cs!B947:U947,1,ComCalc!$P$1),"")</f>
        <v>22.93</v>
      </c>
      <c r="I27" s="7">
        <f>IF(INDEX(Cs!B127:U127,1,ComCalc!$P$1),ROUND(INDEX(Cs!B1462:U1462,1,ComCalc!$P$1),INDEX(Cs!B1565:U1565,1,ComCalc!$P$1)),"")</f>
        <v>9.86</v>
      </c>
      <c r="J27" s="7" t="str">
        <f>IF(INDEX(Cs!B127:U127,1,ComCalc!$P$1),INDEX(Cs!B1359:U1359,1,ComCalc!$P$1),"")</f>
        <v/>
      </c>
      <c r="K27" s="7">
        <f>IF(INDEX(Cs!B127:U127,1,ComCalc!$P$1),ROUND(INDEX(Cs!B1153:U1153,1,ComCalc!$P$1),INDEX(Cs!B1256:U1256,1,ComCalc!$P$1)),"")</f>
        <v>0.68</v>
      </c>
      <c r="L27" s="8" t="str">
        <f t="shared" si="0"/>
        <v>Shape Learning Delayed-Recognition</v>
      </c>
      <c r="M27" s="4"/>
      <c r="N27" s="33" t="str">
        <v/>
      </c>
      <c r="O27" s="33" t="str">
        <v/>
      </c>
      <c r="P27" s="33" t="str">
        <v/>
      </c>
      <c r="Q27" s="33" t="str">
        <v/>
      </c>
      <c r="R27" s="33" t="str">
        <v/>
      </c>
      <c r="S27" s="33" t="str">
        <v/>
      </c>
      <c r="T27" s="33" t="str">
        <v/>
      </c>
      <c r="U27" s="33" t="str">
        <v/>
      </c>
      <c r="V27" s="33" t="str">
        <v/>
      </c>
      <c r="W27" s="33" t="str">
        <v/>
      </c>
      <c r="X27" s="33" t="str">
        <v/>
      </c>
      <c r="Y27" s="33" t="str">
        <v/>
      </c>
      <c r="Z27" s="33" t="str">
        <v/>
      </c>
      <c r="AA27" s="33" t="str">
        <v/>
      </c>
      <c r="AB27" s="33" t="str">
        <v/>
      </c>
      <c r="AC27" s="33" t="str">
        <v/>
      </c>
      <c r="AD27" s="33" t="str">
        <v/>
      </c>
      <c r="AE27" s="33" t="str">
        <v/>
      </c>
      <c r="AF27" s="33" t="str">
        <v/>
      </c>
      <c r="AG27" s="33" t="str">
        <v/>
      </c>
      <c r="AH27" s="8" t="str">
        <f t="shared" si="1"/>
        <v>Shape Learning Delayed-Recognition</v>
      </c>
    </row>
    <row r="28" spans="1:34" x14ac:dyDescent="0.15">
      <c r="A28" s="3" t="str">
        <f>IF(Correlations!B27="",Correlations!A27,Correlations!B27)</f>
        <v>Story Learning Immediate-Recall</v>
      </c>
      <c r="B28" s="6">
        <v>49</v>
      </c>
      <c r="C28" s="7">
        <f>IF(B28="","",ROUND(15*(B28-IF(Correlations!C27=0,100,Correlations!C27))/IF(Correlations!D27=0,15,Correlations!D27)+100,0))</f>
        <v>99</v>
      </c>
      <c r="D28" s="21">
        <f>IF(INDEX(Cs!B128:U128,1,ComCalc!$P$1),INDEX(Cs!B1669:U1669,1,ComCalc!$P$1),"")</f>
        <v>0.46385690545136044</v>
      </c>
      <c r="E28" s="21">
        <f>IF(INDEX(Cs!B128:U128,1,ComCalc!$P$1),INDEX(Cs!B1772:U1772,1,ComCalc!$P$1),"")</f>
        <v>0.38505365064872765</v>
      </c>
      <c r="F28" s="32">
        <f>IF(INDEX(Cs!B128:U128,1,ComCalc!$P$1),INDEX(Cs!$B$819:$U$819,1,ComCalc!$P$1),"")</f>
        <v>108.875</v>
      </c>
      <c r="G28" s="32">
        <f>IF(INDEX(Cs!B128:U128,1,ComCalc!$P$1),INDEX(Cs!B845:U845,1,ComCalc!$P$1),"")</f>
        <v>-9.875</v>
      </c>
      <c r="H28" s="32">
        <f>IF(INDEX(Cs!B128:U128,1,ComCalc!$P$1),INDEX(Cs!B948:U948,1,ComCalc!$P$1),"")</f>
        <v>22.93</v>
      </c>
      <c r="I28" s="7">
        <f>IF(INDEX(Cs!B128:U128,1,ComCalc!$P$1),ROUND(INDEX(Cs!B1463:U1463,1,ComCalc!$P$1),INDEX(Cs!B1566:U1566,1,ComCalc!$P$1)),"")</f>
        <v>4.4400000000000004</v>
      </c>
      <c r="J28" s="7" t="str">
        <f>IF(INDEX(Cs!B128:U128,1,ComCalc!$P$1),INDEX(Cs!B1360:U1360,1,ComCalc!$P$1),"")</f>
        <v/>
      </c>
      <c r="K28" s="7">
        <f>IF(INDEX(Cs!B128:U128,1,ComCalc!$P$1),ROUND(INDEX(Cs!B1154:U1154,1,ComCalc!$P$1),INDEX(Cs!B1257:U1257,1,ComCalc!$P$1)),"")</f>
        <v>0.46</v>
      </c>
      <c r="L28" s="8" t="str">
        <f t="shared" si="0"/>
        <v>Story Learning Immediate-Recall</v>
      </c>
      <c r="M28" s="4"/>
      <c r="N28" s="33" t="str">
        <v/>
      </c>
      <c r="O28" s="33" t="str">
        <v/>
      </c>
      <c r="P28" s="33" t="str">
        <v/>
      </c>
      <c r="Q28" s="33" t="str">
        <v/>
      </c>
      <c r="R28" s="33" t="str">
        <v/>
      </c>
      <c r="S28" s="33" t="str">
        <v/>
      </c>
      <c r="T28" s="33" t="str">
        <v/>
      </c>
      <c r="U28" s="33" t="str">
        <v/>
      </c>
      <c r="V28" s="33" t="str">
        <v/>
      </c>
      <c r="W28" s="33" t="str">
        <v/>
      </c>
      <c r="X28" s="33" t="str">
        <v/>
      </c>
      <c r="Y28" s="33" t="str">
        <v/>
      </c>
      <c r="Z28" s="33" t="str">
        <v/>
      </c>
      <c r="AA28" s="33" t="str">
        <v/>
      </c>
      <c r="AB28" s="33" t="str">
        <v/>
      </c>
      <c r="AC28" s="33" t="str">
        <v/>
      </c>
      <c r="AD28" s="33" t="str">
        <v/>
      </c>
      <c r="AE28" s="33" t="str">
        <v/>
      </c>
      <c r="AF28" s="33" t="str">
        <v/>
      </c>
      <c r="AG28" s="33" t="str">
        <v/>
      </c>
      <c r="AH28" s="8" t="str">
        <f t="shared" si="1"/>
        <v>Story Learning Immediate-Recall</v>
      </c>
    </row>
    <row r="29" spans="1:34" x14ac:dyDescent="0.15">
      <c r="A29" s="3" t="str">
        <f>IF(Correlations!B28="",Correlations!A28,Correlations!B28)</f>
        <v>Story Learning Delayed-Recall</v>
      </c>
      <c r="B29" s="6">
        <v>49</v>
      </c>
      <c r="C29" s="7">
        <f>IF(B29="","",ROUND(15*(B29-IF(Correlations!C28=0,100,Correlations!C28))/IF(Correlations!D28=0,15,Correlations!D28)+100,0))</f>
        <v>99</v>
      </c>
      <c r="D29" s="21">
        <f>IF(INDEX(Cs!B129:U129,1,ComCalc!$P$1),INDEX(Cs!B1670:U1670,1,ComCalc!$P$1),"")</f>
        <v>0.50286973635841059</v>
      </c>
      <c r="E29" s="21">
        <f>IF(INDEX(Cs!B129:U129,1,ComCalc!$P$1),INDEX(Cs!B1773:U1773,1,ComCalc!$P$1),"")</f>
        <v>0.4274037720521488</v>
      </c>
      <c r="F29" s="32">
        <f>IF(INDEX(Cs!B129:U129,1,ComCalc!$P$1),INDEX(Cs!$B$819:$U$819,1,ComCalc!$P$1),"")</f>
        <v>108.875</v>
      </c>
      <c r="G29" s="32">
        <f>IF(INDEX(Cs!B129:U129,1,ComCalc!$P$1),INDEX(Cs!B846:U846,1,ComCalc!$P$1),"")</f>
        <v>-9.875</v>
      </c>
      <c r="H29" s="32">
        <f>IF(INDEX(Cs!B129:U129,1,ComCalc!$P$1),INDEX(Cs!B949:U949,1,ComCalc!$P$1),"")</f>
        <v>19.72</v>
      </c>
      <c r="I29" s="7">
        <f>IF(INDEX(Cs!B129:U129,1,ComCalc!$P$1),ROUND(INDEX(Cs!B1464:U1464,1,ComCalc!$P$1),INDEX(Cs!B1567:U1567,1,ComCalc!$P$1)),"")</f>
        <v>2.96</v>
      </c>
      <c r="J29" s="7" t="str">
        <f>IF(INDEX(Cs!B129:U129,1,ComCalc!$P$1),INDEX(Cs!B1361:U1361,1,ComCalc!$P$1),"")</f>
        <v/>
      </c>
      <c r="K29" s="7">
        <f>IF(INDEX(Cs!B129:U129,1,ComCalc!$P$1),ROUND(INDEX(Cs!B1155:U1155,1,ComCalc!$P$1),INDEX(Cs!B1258:U1258,1,ComCalc!$P$1)),"")</f>
        <v>0.45</v>
      </c>
      <c r="L29" s="8" t="str">
        <f t="shared" si="0"/>
        <v>Story Learning Delayed-Recall</v>
      </c>
      <c r="M29" s="4"/>
      <c r="N29" s="33" t="str">
        <v/>
      </c>
      <c r="O29" s="33" t="str">
        <v/>
      </c>
      <c r="P29" s="33" t="str">
        <v/>
      </c>
      <c r="Q29" s="33" t="str">
        <v/>
      </c>
      <c r="R29" s="33" t="str">
        <v/>
      </c>
      <c r="S29" s="33" t="str">
        <v/>
      </c>
      <c r="T29" s="33" t="str">
        <v/>
      </c>
      <c r="U29" s="33" t="str">
        <v/>
      </c>
      <c r="V29" s="33" t="str">
        <v/>
      </c>
      <c r="W29" s="33" t="str">
        <v/>
      </c>
      <c r="X29" s="33" t="str">
        <v/>
      </c>
      <c r="Y29" s="33" t="str">
        <v/>
      </c>
      <c r="Z29" s="33" t="str">
        <v/>
      </c>
      <c r="AA29" s="33" t="str">
        <v/>
      </c>
      <c r="AB29" s="33" t="str">
        <v/>
      </c>
      <c r="AC29" s="33" t="str">
        <v/>
      </c>
      <c r="AD29" s="33" t="str">
        <v/>
      </c>
      <c r="AE29" s="33" t="str">
        <v/>
      </c>
      <c r="AF29" s="33" t="str">
        <v/>
      </c>
      <c r="AG29" s="33" t="str">
        <v/>
      </c>
      <c r="AH29" s="8" t="str">
        <f t="shared" si="1"/>
        <v>Story Learning Delayed-Recall</v>
      </c>
    </row>
    <row r="30" spans="1:34" x14ac:dyDescent="0.15">
      <c r="A30" s="3" t="str">
        <f>IF(Correlations!B29="",Correlations!A29,Correlations!B29)</f>
        <v>Visual Discrimination</v>
      </c>
      <c r="B30" s="6">
        <v>58</v>
      </c>
      <c r="C30" s="7">
        <f>IF(B30="","",ROUND(15*(B30-IF(Correlations!C29=0,100,Correlations!C29))/IF(Correlations!D29=0,15,Correlations!D29)+100,0))</f>
        <v>112</v>
      </c>
      <c r="D30" s="21">
        <f>IF(INDEX(Cs!B130:U130,1,ComCalc!$P$1),INDEX(Cs!B1671:U1671,1,ComCalc!$P$1),"")</f>
        <v>0.32981861877940877</v>
      </c>
      <c r="E30" s="21">
        <f>IF(INDEX(Cs!B130:U130,1,ComCalc!$P$1),INDEX(Cs!B1774:U1774,1,ComCalc!$P$1),"")</f>
        <v>0.24212319328973134</v>
      </c>
      <c r="F30" s="32">
        <f>IF(INDEX(Cs!B130:U130,1,ComCalc!$P$1),INDEX(Cs!$B$819:$U$819,1,ComCalc!$P$1),"")</f>
        <v>108.875</v>
      </c>
      <c r="G30" s="32">
        <f>IF(INDEX(Cs!B130:U130,1,ComCalc!$P$1),INDEX(Cs!B847:U847,1,ComCalc!$P$1),"")</f>
        <v>3.125</v>
      </c>
      <c r="H30" s="32">
        <f>IF(INDEX(Cs!B130:U130,1,ComCalc!$P$1),INDEX(Cs!B950:U950,1,ComCalc!$P$1),"")</f>
        <v>25.36</v>
      </c>
      <c r="I30" s="7">
        <f>IF(INDEX(Cs!B130:U130,1,ComCalc!$P$1),ROUND(INDEX(Cs!B1465:U1465,1,ComCalc!$P$1),INDEX(Cs!B1568:U1568,1,ComCalc!$P$1)),"")</f>
        <v>16.91</v>
      </c>
      <c r="J30" s="7" t="str">
        <f>IF(INDEX(Cs!B130:U130,1,ComCalc!$P$1),INDEX(Cs!B1362:U1362,1,ComCalc!$P$1),"")</f>
        <v/>
      </c>
      <c r="K30" s="7">
        <f>IF(INDEX(Cs!B130:U130,1,ComCalc!$P$1),ROUND(INDEX(Cs!B1156:U1156,1,ComCalc!$P$1),INDEX(Cs!B1259:U1259,1,ComCalc!$P$1)),"")</f>
        <v>0.83</v>
      </c>
      <c r="L30" s="8" t="str">
        <f t="shared" si="0"/>
        <v>Visual Discrimination</v>
      </c>
      <c r="M30" s="4"/>
      <c r="N30" s="33" t="str">
        <v/>
      </c>
      <c r="O30" s="33" t="str">
        <v/>
      </c>
      <c r="P30" s="33" t="str">
        <v/>
      </c>
      <c r="Q30" s="33" t="str">
        <v/>
      </c>
      <c r="R30" s="33" t="str">
        <v/>
      </c>
      <c r="S30" s="33" t="str">
        <v/>
      </c>
      <c r="T30" s="33" t="str">
        <v/>
      </c>
      <c r="U30" s="33" t="str">
        <v/>
      </c>
      <c r="V30" s="33" t="str">
        <v/>
      </c>
      <c r="W30" s="33" t="str">
        <v/>
      </c>
      <c r="X30" s="33" t="str">
        <v/>
      </c>
      <c r="Y30" s="33" t="str">
        <v/>
      </c>
      <c r="Z30" s="33" t="str">
        <v/>
      </c>
      <c r="AA30" s="33" t="str">
        <v/>
      </c>
      <c r="AB30" s="33" t="str">
        <v/>
      </c>
      <c r="AC30" s="33" t="str">
        <v/>
      </c>
      <c r="AD30" s="33" t="str">
        <v/>
      </c>
      <c r="AE30" s="33" t="str">
        <v/>
      </c>
      <c r="AF30" s="33" t="str">
        <v/>
      </c>
      <c r="AG30" s="33" t="str">
        <v/>
      </c>
      <c r="AH30" s="8" t="str">
        <f t="shared" si="1"/>
        <v>Visual Discrimination</v>
      </c>
    </row>
    <row r="31" spans="1:34" x14ac:dyDescent="0.15">
      <c r="A31" s="3" t="str">
        <f>IF(Correlations!B30="",Correlations!A30,Correlations!B30)</f>
        <v>Design Construction</v>
      </c>
      <c r="B31" s="6">
        <v>66</v>
      </c>
      <c r="C31" s="7">
        <f>IF(B31="","",ROUND(15*(B31-IF(Correlations!C30=0,100,Correlations!C30))/IF(Correlations!D30=0,15,Correlations!D30)+100,0))</f>
        <v>124</v>
      </c>
      <c r="D31" s="21">
        <f>IF(INDEX(Cs!B131:U131,1,ComCalc!$P$1),INDEX(Cs!B1672:U1672,1,ComCalc!$P$1),"")</f>
        <v>0.42358134040384066</v>
      </c>
      <c r="E31" s="21">
        <f>IF(INDEX(Cs!B131:U131,1,ComCalc!$P$1),INDEX(Cs!B1775:U1775,1,ComCalc!$P$1),"")</f>
        <v>0.34169221961924184</v>
      </c>
      <c r="F31" s="32">
        <f>IF(INDEX(Cs!B131:U131,1,ComCalc!$P$1),INDEX(Cs!$B$819:$U$819,1,ComCalc!$P$1),"")</f>
        <v>108.875</v>
      </c>
      <c r="G31" s="32">
        <f>IF(INDEX(Cs!B131:U131,1,ComCalc!$P$1),INDEX(Cs!B848:U848,1,ComCalc!$P$1),"")</f>
        <v>15.125</v>
      </c>
      <c r="H31" s="32">
        <f>IF(INDEX(Cs!B131:U131,1,ComCalc!$P$1),INDEX(Cs!B951:U951,1,ComCalc!$P$1),"")</f>
        <v>13.19</v>
      </c>
      <c r="I31" s="7">
        <f>IF(INDEX(Cs!B131:U131,1,ComCalc!$P$1),ROUND(INDEX(Cs!B1466:U1466,1,ComCalc!$P$1),INDEX(Cs!B1569:U1569,1,ComCalc!$P$1)),"")</f>
        <v>0.01</v>
      </c>
      <c r="J31" s="7" t="str">
        <f>IF(INDEX(Cs!B131:U131,1,ComCalc!$P$1),INDEX(Cs!B1363:U1363,1,ComCalc!$P$1),"")</f>
        <v>Strength</v>
      </c>
      <c r="K31" s="7">
        <f>IF(INDEX(Cs!B131:U131,1,ComCalc!$P$1),ROUND(INDEX(Cs!B1157:U1157,1,ComCalc!$P$1),INDEX(Cs!B1260:U1260,1,ComCalc!$P$1)),"")</f>
        <v>0.27</v>
      </c>
      <c r="L31" s="8" t="str">
        <f t="shared" si="0"/>
        <v>Design Construction</v>
      </c>
      <c r="M31" s="4"/>
      <c r="N31" s="33" t="str">
        <v/>
      </c>
      <c r="O31" s="33" t="str">
        <v/>
      </c>
      <c r="P31" s="33" t="str">
        <v/>
      </c>
      <c r="Q31" s="33" t="str">
        <v/>
      </c>
      <c r="R31" s="33" t="str">
        <v/>
      </c>
      <c r="S31" s="33" t="str">
        <v/>
      </c>
      <c r="T31" s="33" t="str">
        <v/>
      </c>
      <c r="U31" s="33" t="str">
        <v/>
      </c>
      <c r="V31" s="33" t="str">
        <v/>
      </c>
      <c r="W31" s="33" t="str">
        <v/>
      </c>
      <c r="X31" s="33" t="str">
        <v/>
      </c>
      <c r="Y31" s="33" t="str">
        <v/>
      </c>
      <c r="Z31" s="33" t="str">
        <v/>
      </c>
      <c r="AA31" s="33" t="str">
        <v/>
      </c>
      <c r="AB31" s="33" t="str">
        <v/>
      </c>
      <c r="AC31" s="33" t="str">
        <v/>
      </c>
      <c r="AD31" s="33" t="str">
        <v>Strength</v>
      </c>
      <c r="AE31" s="33" t="str">
        <v/>
      </c>
      <c r="AF31" s="33" t="str">
        <v/>
      </c>
      <c r="AG31" s="33" t="str">
        <v/>
      </c>
      <c r="AH31" s="8" t="str">
        <f t="shared" si="1"/>
        <v>Design Construction</v>
      </c>
    </row>
    <row r="32" spans="1:34" x14ac:dyDescent="0.15">
      <c r="A32" s="3" t="str">
        <f>IF(Correlations!B31="",Correlations!A31,Correlations!B31)</f>
        <v>Mazes</v>
      </c>
      <c r="B32" s="6">
        <v>53</v>
      </c>
      <c r="C32" s="7">
        <f>IF(B32="","",ROUND(15*(B32-IF(Correlations!C31=0,100,Correlations!C31))/IF(Correlations!D31=0,15,Correlations!D31)+100,0))</f>
        <v>105</v>
      </c>
      <c r="D32" s="21">
        <f>IF(INDEX(Cs!B132:U132,1,ComCalc!$P$1),INDEX(Cs!B1673:U1673,1,ComCalc!$P$1),"")</f>
        <v>0.46787126921136124</v>
      </c>
      <c r="E32" s="21">
        <f>IF(INDEX(Cs!B132:U132,1,ComCalc!$P$1),INDEX(Cs!B1776:U1776,1,ComCalc!$P$1),"")</f>
        <v>0.38939549450428079</v>
      </c>
      <c r="F32" s="32">
        <f>IF(INDEX(Cs!B132:U132,1,ComCalc!$P$1),INDEX(Cs!$B$819:$U$819,1,ComCalc!$P$1),"")</f>
        <v>108.875</v>
      </c>
      <c r="G32" s="32">
        <f>IF(INDEX(Cs!B132:U132,1,ComCalc!$P$1),INDEX(Cs!B849:U849,1,ComCalc!$P$1),"")</f>
        <v>-3.875</v>
      </c>
      <c r="H32" s="32">
        <f>IF(INDEX(Cs!B132:U132,1,ComCalc!$P$1),INDEX(Cs!B952:U952,1,ComCalc!$P$1),"")</f>
        <v>10.74</v>
      </c>
      <c r="I32" s="7">
        <f>IF(INDEX(Cs!B132:U132,1,ComCalc!$P$1),ROUND(INDEX(Cs!B1467:U1467,1,ComCalc!$P$1),INDEX(Cs!B1570:U1570,1,ComCalc!$P$1)),"")</f>
        <v>6.4</v>
      </c>
      <c r="J32" s="7" t="str">
        <f>IF(INDEX(Cs!B132:U132,1,ComCalc!$P$1),INDEX(Cs!B1364:U1364,1,ComCalc!$P$1),"")</f>
        <v/>
      </c>
      <c r="K32" s="7">
        <f>IF(INDEX(Cs!B132:U132,1,ComCalc!$P$1),ROUND(INDEX(Cs!B1158:U1158,1,ComCalc!$P$1),INDEX(Cs!B1261:U1261,1,ComCalc!$P$1)),"")</f>
        <v>0.77</v>
      </c>
      <c r="L32" s="8" t="str">
        <f t="shared" si="0"/>
        <v>Mazes</v>
      </c>
      <c r="M32" s="4"/>
      <c r="N32" s="33" t="str">
        <v/>
      </c>
      <c r="O32" s="33" t="str">
        <v/>
      </c>
      <c r="P32" s="33" t="str">
        <v/>
      </c>
      <c r="Q32" s="33" t="str">
        <v/>
      </c>
      <c r="R32" s="33" t="str">
        <v/>
      </c>
      <c r="S32" s="33" t="str">
        <v/>
      </c>
      <c r="T32" s="33" t="str">
        <v/>
      </c>
      <c r="U32" s="33" t="str">
        <v/>
      </c>
      <c r="V32" s="33" t="str">
        <v/>
      </c>
      <c r="W32" s="33" t="str">
        <v/>
      </c>
      <c r="X32" s="33" t="str">
        <v/>
      </c>
      <c r="Y32" s="33" t="str">
        <v/>
      </c>
      <c r="Z32" s="33" t="str">
        <v/>
      </c>
      <c r="AA32" s="33" t="str">
        <v/>
      </c>
      <c r="AB32" s="33" t="str">
        <v/>
      </c>
      <c r="AC32" s="33" t="str">
        <v/>
      </c>
      <c r="AD32" s="33" t="str">
        <v/>
      </c>
      <c r="AE32" s="33" t="str">
        <v/>
      </c>
      <c r="AF32" s="33" t="str">
        <v/>
      </c>
      <c r="AG32" s="33" t="str">
        <v/>
      </c>
      <c r="AH32" s="8" t="str">
        <f t="shared" si="1"/>
        <v>Mazes</v>
      </c>
    </row>
    <row r="33" spans="1:34" x14ac:dyDescent="0.15">
      <c r="A33" s="3" t="str">
        <f>IF(Correlations!B32="",Correlations!A32,Correlations!B32)</f>
        <v>Word Generation</v>
      </c>
      <c r="B33" s="6">
        <v>64</v>
      </c>
      <c r="C33" s="7">
        <f>IF(B33="","",ROUND(15*(B33-IF(Correlations!C32=0,100,Correlations!C32))/IF(Correlations!D32=0,15,Correlations!D32)+100,0))</f>
        <v>121</v>
      </c>
      <c r="D33" s="21">
        <f>IF(INDEX(Cs!B133:U133,1,ComCalc!$P$1),INDEX(Cs!B1674:U1674,1,ComCalc!$P$1),"")</f>
        <v>0.53722741304611699</v>
      </c>
      <c r="E33" s="21">
        <f>IF(INDEX(Cs!B133:U133,1,ComCalc!$P$1),INDEX(Cs!B1777:U1777,1,ComCalc!$P$1),"")</f>
        <v>0.46498930304875269</v>
      </c>
      <c r="F33" s="32">
        <f>IF(INDEX(Cs!B133:U133,1,ComCalc!$P$1),INDEX(Cs!$B$819:$U$819,1,ComCalc!$P$1),"")</f>
        <v>108.875</v>
      </c>
      <c r="G33" s="32">
        <f>IF(INDEX(Cs!B133:U133,1,ComCalc!$P$1),INDEX(Cs!B850:U850,1,ComCalc!$P$1),"")</f>
        <v>12.125</v>
      </c>
      <c r="H33" s="32">
        <f>IF(INDEX(Cs!B133:U133,1,ComCalc!$P$1),INDEX(Cs!B953:U953,1,ComCalc!$P$1),"")</f>
        <v>21.61</v>
      </c>
      <c r="I33" s="7">
        <f>IF(INDEX(Cs!B133:U133,1,ComCalc!$P$1),ROUND(INDEX(Cs!B1468:U1468,1,ComCalc!$P$1),INDEX(Cs!B1571:U1571,1,ComCalc!$P$1)),"")</f>
        <v>2.02</v>
      </c>
      <c r="J33" s="7" t="str">
        <f>IF(INDEX(Cs!B133:U133,1,ComCalc!$P$1),INDEX(Cs!B1365:U1365,1,ComCalc!$P$1),"")</f>
        <v/>
      </c>
      <c r="K33" s="7">
        <f>IF(INDEX(Cs!B133:U133,1,ComCalc!$P$1),ROUND(INDEX(Cs!B1159:U1159,1,ComCalc!$P$1),INDEX(Cs!B1262:U1262,1,ComCalc!$P$1)),"")</f>
        <v>0.34</v>
      </c>
      <c r="L33" s="8" t="str">
        <f t="shared" si="0"/>
        <v>Word Generation</v>
      </c>
      <c r="M33" s="4"/>
      <c r="N33" s="33" t="str">
        <v/>
      </c>
      <c r="O33" s="33" t="str">
        <v/>
      </c>
      <c r="P33" s="33" t="str">
        <v/>
      </c>
      <c r="Q33" s="33" t="str">
        <v/>
      </c>
      <c r="R33" s="33" t="str">
        <v/>
      </c>
      <c r="S33" s="33" t="str">
        <v/>
      </c>
      <c r="T33" s="33" t="str">
        <v/>
      </c>
      <c r="U33" s="33" t="str">
        <v/>
      </c>
      <c r="V33" s="33" t="str">
        <v/>
      </c>
      <c r="W33" s="33" t="str">
        <v/>
      </c>
      <c r="X33" s="33" t="str">
        <v/>
      </c>
      <c r="Y33" s="33" t="str">
        <v/>
      </c>
      <c r="Z33" s="33" t="str">
        <v/>
      </c>
      <c r="AA33" s="33" t="str">
        <v/>
      </c>
      <c r="AB33" s="33" t="str">
        <v/>
      </c>
      <c r="AC33" s="33" t="str">
        <v/>
      </c>
      <c r="AD33" s="33" t="str">
        <v/>
      </c>
      <c r="AE33" s="33" t="str">
        <v/>
      </c>
      <c r="AF33" s="33" t="str">
        <v/>
      </c>
      <c r="AG33" s="33" t="str">
        <v/>
      </c>
      <c r="AH33" s="8" t="str">
        <f t="shared" si="1"/>
        <v>Word Generation</v>
      </c>
    </row>
    <row r="34" spans="1:34" x14ac:dyDescent="0.15">
      <c r="A34" s="3" t="str">
        <f>IF(Correlations!B33="",Correlations!A33,Correlations!B33)</f>
        <v>Letter Fluency</v>
      </c>
      <c r="B34" s="6">
        <v>56</v>
      </c>
      <c r="C34" s="7">
        <f>IF(B34="","",ROUND(15*(B34-IF(Correlations!C33=0,100,Correlations!C33))/IF(Correlations!D33=0,15,Correlations!D33)+100,0))</f>
        <v>109</v>
      </c>
      <c r="D34" s="21">
        <f>IF(INDEX(Cs!B134:U134,1,ComCalc!$P$1),INDEX(Cs!B1675:U1675,1,ComCalc!$P$1),"")</f>
        <v>0.58241256381889595</v>
      </c>
      <c r="E34" s="21">
        <f>IF(INDEX(Cs!B134:U134,1,ComCalc!$P$1),INDEX(Cs!B1778:U1778,1,ComCalc!$P$1),"")</f>
        <v>0.51483897493893216</v>
      </c>
      <c r="F34" s="32">
        <f>IF(INDEX(Cs!B134:U134,1,ComCalc!$P$1),INDEX(Cs!$B$819:$U$819,1,ComCalc!$P$1),"")</f>
        <v>108.875</v>
      </c>
      <c r="G34" s="32">
        <f>IF(INDEX(Cs!B134:U134,1,ComCalc!$P$1),INDEX(Cs!B851:U851,1,ComCalc!$P$1),"")</f>
        <v>0.125</v>
      </c>
      <c r="H34" s="32">
        <f>IF(INDEX(Cs!B134:U134,1,ComCalc!$P$1),INDEX(Cs!B954:U954,1,ComCalc!$P$1),"")</f>
        <v>19.52</v>
      </c>
      <c r="I34" s="7">
        <f>IF(INDEX(Cs!B134:U134,1,ComCalc!$P$1),ROUND(INDEX(Cs!B1469:U1469,1,ComCalc!$P$1),INDEX(Cs!B1572:U1572,1,ComCalc!$P$1)),"")</f>
        <v>23.62</v>
      </c>
      <c r="J34" s="7" t="str">
        <f>IF(INDEX(Cs!B134:U134,1,ComCalc!$P$1),INDEX(Cs!B1366:U1366,1,ComCalc!$P$1),"")</f>
        <v/>
      </c>
      <c r="K34" s="7">
        <f>IF(INDEX(Cs!B134:U134,1,ComCalc!$P$1),ROUND(INDEX(Cs!B1160:U1160,1,ComCalc!$P$1),INDEX(Cs!B1263:U1263,1,ComCalc!$P$1)),"")</f>
        <v>0.99</v>
      </c>
      <c r="L34" s="8" t="str">
        <f t="shared" si="0"/>
        <v>Letter Fluency</v>
      </c>
      <c r="M34" s="4"/>
      <c r="N34" s="33" t="str">
        <v/>
      </c>
      <c r="O34" s="33" t="str">
        <v/>
      </c>
      <c r="P34" s="33" t="str">
        <v/>
      </c>
      <c r="Q34" s="33" t="str">
        <v/>
      </c>
      <c r="R34" s="33" t="str">
        <v/>
      </c>
      <c r="S34" s="33" t="str">
        <v/>
      </c>
      <c r="T34" s="33" t="str">
        <v/>
      </c>
      <c r="U34" s="33" t="str">
        <v/>
      </c>
      <c r="V34" s="33" t="str">
        <v/>
      </c>
      <c r="W34" s="33" t="str">
        <v/>
      </c>
      <c r="X34" s="33" t="str">
        <v/>
      </c>
      <c r="Y34" s="33" t="str">
        <v/>
      </c>
      <c r="Z34" s="33" t="str">
        <v/>
      </c>
      <c r="AA34" s="33" t="str">
        <v/>
      </c>
      <c r="AB34" s="33" t="str">
        <v/>
      </c>
      <c r="AC34" s="33" t="str">
        <v/>
      </c>
      <c r="AD34" s="33" t="str">
        <v/>
      </c>
      <c r="AE34" s="33" t="str">
        <v/>
      </c>
      <c r="AF34" s="33" t="str">
        <v/>
      </c>
      <c r="AG34" s="33" t="str">
        <v/>
      </c>
      <c r="AH34" s="8" t="str">
        <f t="shared" si="1"/>
        <v>Letter Fluency</v>
      </c>
    </row>
    <row r="35" spans="1:34" x14ac:dyDescent="0.15">
      <c r="A35" s="3" t="str">
        <f>IF(Correlations!B34="",Correlations!A34,Correlations!B34)</f>
        <v>Category Fluency</v>
      </c>
      <c r="B35" s="6">
        <v>58</v>
      </c>
      <c r="C35" s="7">
        <f>IF(B35="","",ROUND(15*(B35-IF(Correlations!C34=0,100,Correlations!C34))/IF(Correlations!D34=0,15,Correlations!D34)+100,0))</f>
        <v>112</v>
      </c>
      <c r="D35" s="21">
        <f>IF(INDEX(Cs!B135:U135,1,ComCalc!$P$1),INDEX(Cs!B1676:U1676,1,ComCalc!$P$1),"")</f>
        <v>0.53355229129400339</v>
      </c>
      <c r="E35" s="21">
        <f>IF(INDEX(Cs!B135:U135,1,ComCalc!$P$1),INDEX(Cs!B1779:U1779,1,ComCalc!$P$1),"")</f>
        <v>0.46095585025609048</v>
      </c>
      <c r="F35" s="32">
        <f>IF(INDEX(Cs!B135:U135,1,ComCalc!$P$1),INDEX(Cs!$B$819:$U$819,1,ComCalc!$P$1),"")</f>
        <v>108.875</v>
      </c>
      <c r="G35" s="32">
        <f>IF(INDEX(Cs!B135:U135,1,ComCalc!$P$1),INDEX(Cs!B852:U852,1,ComCalc!$P$1),"")</f>
        <v>3.125</v>
      </c>
      <c r="H35" s="32">
        <f>IF(INDEX(Cs!B135:U135,1,ComCalc!$P$1),INDEX(Cs!B955:U955,1,ComCalc!$P$1),"")</f>
        <v>6.99</v>
      </c>
      <c r="I35" s="7">
        <f>IF(INDEX(Cs!B135:U135,1,ComCalc!$P$1),ROUND(INDEX(Cs!B1470:U1470,1,ComCalc!$P$1),INDEX(Cs!B1573:U1573,1,ComCalc!$P$1)),"")</f>
        <v>4.05</v>
      </c>
      <c r="J35" s="7" t="str">
        <f>IF(INDEX(Cs!B135:U135,1,ComCalc!$P$1),INDEX(Cs!B1367:U1367,1,ComCalc!$P$1),"")</f>
        <v/>
      </c>
      <c r="K35" s="7">
        <f>IF(INDEX(Cs!B135:U135,1,ComCalc!$P$1),ROUND(INDEX(Cs!B1161:U1161,1,ComCalc!$P$1),INDEX(Cs!B1264:U1264,1,ComCalc!$P$1)),"")</f>
        <v>0.81</v>
      </c>
      <c r="L35" s="8" t="str">
        <f t="shared" si="0"/>
        <v>Category Fluency</v>
      </c>
      <c r="M35" s="4"/>
      <c r="N35" s="33" t="str">
        <v/>
      </c>
      <c r="O35" s="33" t="str">
        <v/>
      </c>
      <c r="P35" s="33" t="str">
        <v/>
      </c>
      <c r="Q35" s="33" t="str">
        <v/>
      </c>
      <c r="R35" s="33" t="str">
        <v/>
      </c>
      <c r="S35" s="33" t="str">
        <v/>
      </c>
      <c r="T35" s="33" t="str">
        <v/>
      </c>
      <c r="U35" s="33" t="str">
        <v/>
      </c>
      <c r="V35" s="33" t="str">
        <v/>
      </c>
      <c r="W35" s="33" t="str">
        <v/>
      </c>
      <c r="X35" s="33" t="str">
        <v/>
      </c>
      <c r="Y35" s="33" t="str">
        <v/>
      </c>
      <c r="Z35" s="33" t="str">
        <v/>
      </c>
      <c r="AA35" s="33" t="str">
        <v/>
      </c>
      <c r="AB35" s="33" t="str">
        <v/>
      </c>
      <c r="AC35" s="33" t="str">
        <v/>
      </c>
      <c r="AD35" s="33" t="str">
        <v/>
      </c>
      <c r="AE35" s="33" t="str">
        <v/>
      </c>
      <c r="AF35" s="33" t="str">
        <v/>
      </c>
      <c r="AG35" s="33" t="str">
        <v/>
      </c>
      <c r="AH35" s="8" t="str">
        <f t="shared" si="1"/>
        <v>Category Fluency</v>
      </c>
    </row>
    <row r="36" spans="1:34" x14ac:dyDescent="0.15">
      <c r="A36" s="3" t="str">
        <f>IF(Correlations!B35="",Correlations!A35,Correlations!B35)</f>
        <v>TOPF</v>
      </c>
      <c r="B36" s="6"/>
      <c r="C36" s="7" t="str">
        <f>IF(B36="","",ROUND(15*(B36-IF(Correlations!C35=0,100,Correlations!C35))/IF(Correlations!D35=0,15,Correlations!D35)+100,0))</f>
        <v/>
      </c>
      <c r="D36" s="21" t="str">
        <f>IF(INDEX(Cs!B136:U136,1,ComCalc!$P$1),INDEX(Cs!B1677:U1677,1,ComCalc!$P$1),"")</f>
        <v/>
      </c>
      <c r="E36" s="21" t="str">
        <f>IF(INDEX(Cs!B136:U136,1,ComCalc!$P$1),INDEX(Cs!B1780:U1780,1,ComCalc!$P$1),"")</f>
        <v/>
      </c>
      <c r="F36" s="32" t="str">
        <f>IF(INDEX(Cs!B136:U136,1,ComCalc!$P$1),INDEX(Cs!$B$819:$U$819,1,ComCalc!$P$1),"")</f>
        <v/>
      </c>
      <c r="G36" s="32" t="str">
        <f>IF(INDEX(Cs!B136:U136,1,ComCalc!$P$1),INDEX(Cs!B853:U853,1,ComCalc!$P$1),"")</f>
        <v/>
      </c>
      <c r="H36" s="32" t="str">
        <f>IF(INDEX(Cs!B136:U136,1,ComCalc!$P$1),INDEX(Cs!B956:U956,1,ComCalc!$P$1),"")</f>
        <v/>
      </c>
      <c r="I36" s="7" t="str">
        <f>IF(INDEX(Cs!B136:U136,1,ComCalc!$P$1),ROUND(INDEX(Cs!B1471:U1471,1,ComCalc!$P$1),INDEX(Cs!B1574:U1574,1,ComCalc!$P$1)),"")</f>
        <v/>
      </c>
      <c r="J36" s="7" t="str">
        <f>IF(INDEX(Cs!B136:U136,1,ComCalc!$P$1),INDEX(Cs!B1368:U1368,1,ComCalc!$P$1),"")</f>
        <v/>
      </c>
      <c r="K36" s="7" t="str">
        <f>IF(INDEX(Cs!B136:U136,1,ComCalc!$P$1),ROUND(INDEX(Cs!B1162:U1162,1,ComCalc!$P$1),INDEX(Cs!B1265:U1265,1,ComCalc!$P$1)),"")</f>
        <v/>
      </c>
      <c r="L36" s="8" t="str">
        <f t="shared" ref="L36:L67" si="2">A36</f>
        <v>TOPF</v>
      </c>
      <c r="M36" s="4"/>
      <c r="N36" s="33" t="str">
        <v/>
      </c>
      <c r="O36" s="33" t="str">
        <v/>
      </c>
      <c r="P36" s="33" t="str">
        <v/>
      </c>
      <c r="Q36" s="33" t="str">
        <v/>
      </c>
      <c r="R36" s="33" t="str">
        <v/>
      </c>
      <c r="S36" s="33" t="str">
        <v/>
      </c>
      <c r="T36" s="33" t="str">
        <v/>
      </c>
      <c r="U36" s="33" t="str">
        <v/>
      </c>
      <c r="V36" s="33" t="str">
        <v/>
      </c>
      <c r="W36" s="33" t="str">
        <v/>
      </c>
      <c r="X36" s="33" t="str">
        <v/>
      </c>
      <c r="Y36" s="33" t="str">
        <v/>
      </c>
      <c r="Z36" s="33" t="str">
        <v/>
      </c>
      <c r="AA36" s="33" t="str">
        <v/>
      </c>
      <c r="AB36" s="33" t="str">
        <v/>
      </c>
      <c r="AC36" s="33" t="str">
        <v/>
      </c>
      <c r="AD36" s="33" t="str">
        <v/>
      </c>
      <c r="AE36" s="33" t="str">
        <v/>
      </c>
      <c r="AF36" s="33" t="str">
        <v/>
      </c>
      <c r="AG36" s="33" t="str">
        <v/>
      </c>
      <c r="AH36" s="8" t="str">
        <f t="shared" si="1"/>
        <v>TOPF</v>
      </c>
    </row>
    <row r="37" spans="1:34" x14ac:dyDescent="0.15">
      <c r="A37" s="3" t="str">
        <f>IF(Correlations!B36="",Correlations!A36,Correlations!B36)</f>
        <v>Trails A</v>
      </c>
      <c r="B37" s="6">
        <v>58</v>
      </c>
      <c r="C37" s="7">
        <f>IF(B37="","",ROUND(15*(B37-IF(Correlations!C36=0,100,Correlations!C36))/IF(Correlations!D36=0,15,Correlations!D36)+100,0))</f>
        <v>112</v>
      </c>
      <c r="D37" s="21">
        <f>IF(INDEX(Cs!B137:U137,1,ComCalc!$P$1),INDEX(Cs!B1678:U1678,1,ComCalc!$P$1),"")</f>
        <v>0.55692229628180168</v>
      </c>
      <c r="E37" s="21">
        <f>IF(INDEX(Cs!B137:U137,1,ComCalc!$P$1),INDEX(Cs!B1781:U1781,1,ComCalc!$P$1),"")</f>
        <v>0.48665822872780634</v>
      </c>
      <c r="F37" s="32">
        <f>IF(INDEX(Cs!B137:U137,1,ComCalc!$P$1),INDEX(Cs!$B$819:$U$819,1,ComCalc!$P$1),"")</f>
        <v>108.875</v>
      </c>
      <c r="G37" s="32">
        <f>IF(INDEX(Cs!B137:U137,1,ComCalc!$P$1),INDEX(Cs!B854:U854,1,ComCalc!$P$1),"")</f>
        <v>3.125</v>
      </c>
      <c r="H37" s="32">
        <f>IF(INDEX(Cs!B137:U137,1,ComCalc!$P$1),INDEX(Cs!B957:U957,1,ComCalc!$P$1),"")</f>
        <v>20.21</v>
      </c>
      <c r="I37" s="7">
        <f>IF(INDEX(Cs!B137:U137,1,ComCalc!$P$1),ROUND(INDEX(Cs!B1472:U1472,1,ComCalc!$P$1),INDEX(Cs!B1575:U1575,1,ComCalc!$P$1)),"")</f>
        <v>15.22</v>
      </c>
      <c r="J37" s="7" t="str">
        <f>IF(INDEX(Cs!B137:U137,1,ComCalc!$P$1),INDEX(Cs!B1369:U1369,1,ComCalc!$P$1),"")</f>
        <v/>
      </c>
      <c r="K37" s="7">
        <f>IF(INDEX(Cs!B137:U137,1,ComCalc!$P$1),ROUND(INDEX(Cs!B1163:U1163,1,ComCalc!$P$1),INDEX(Cs!B1266:U1266,1,ComCalc!$P$1)),"")</f>
        <v>0.8</v>
      </c>
      <c r="L37" s="8" t="str">
        <f t="shared" si="2"/>
        <v>Trails A</v>
      </c>
      <c r="M37" s="4"/>
      <c r="N37" s="33" t="str">
        <v/>
      </c>
      <c r="O37" s="33" t="str">
        <v/>
      </c>
      <c r="P37" s="33" t="str">
        <v/>
      </c>
      <c r="Q37" s="33" t="str">
        <v/>
      </c>
      <c r="R37" s="33" t="str">
        <v/>
      </c>
      <c r="S37" s="33" t="str">
        <v/>
      </c>
      <c r="T37" s="33" t="str">
        <v/>
      </c>
      <c r="U37" s="33" t="str">
        <v/>
      </c>
      <c r="V37" s="33" t="str">
        <v/>
      </c>
      <c r="W37" s="33" t="str">
        <v/>
      </c>
      <c r="X37" s="33" t="str">
        <v/>
      </c>
      <c r="Y37" s="33" t="str">
        <v/>
      </c>
      <c r="Z37" s="33" t="str">
        <v/>
      </c>
      <c r="AA37" s="33" t="str">
        <v/>
      </c>
      <c r="AB37" s="33" t="str">
        <v/>
      </c>
      <c r="AC37" s="33" t="str">
        <v/>
      </c>
      <c r="AD37" s="33" t="str">
        <v/>
      </c>
      <c r="AE37" s="33" t="str">
        <v/>
      </c>
      <c r="AF37" s="33" t="str">
        <v/>
      </c>
      <c r="AG37" s="33" t="str">
        <v/>
      </c>
      <c r="AH37" s="8" t="str">
        <f t="shared" si="1"/>
        <v>Trails A</v>
      </c>
    </row>
    <row r="38" spans="1:34" x14ac:dyDescent="0.15">
      <c r="A38" s="3" t="str">
        <f>IF(Correlations!B37="",Correlations!A37,Correlations!B37)</f>
        <v>Trails B</v>
      </c>
      <c r="B38" s="6">
        <v>53</v>
      </c>
      <c r="C38" s="7">
        <f>IF(B38="","",ROUND(15*(B38-IF(Correlations!C37=0,100,Correlations!C37))/IF(Correlations!D37=0,15,Correlations!D37)+100,0))</f>
        <v>105</v>
      </c>
      <c r="D38" s="21">
        <f>IF(INDEX(Cs!B138:U138,1,ComCalc!$P$1),INDEX(Cs!B1679:U1679,1,ComCalc!$P$1),"")</f>
        <v>0.72107773454286728</v>
      </c>
      <c r="E38" s="21">
        <f>IF(INDEX(Cs!B138:U138,1,ComCalc!$P$1),INDEX(Cs!B1782:U1782,1,ComCalc!$P$1),"")</f>
        <v>0.67089907279641514</v>
      </c>
      <c r="F38" s="32">
        <f>IF(INDEX(Cs!B138:U138,1,ComCalc!$P$1),INDEX(Cs!$B$819:$U$819,1,ComCalc!$P$1),"")</f>
        <v>108.875</v>
      </c>
      <c r="G38" s="32">
        <f>IF(INDEX(Cs!B138:U138,1,ComCalc!$P$1),INDEX(Cs!B855:U855,1,ComCalc!$P$1),"")</f>
        <v>-3.875</v>
      </c>
      <c r="H38" s="32">
        <f>IF(INDEX(Cs!B138:U138,1,ComCalc!$P$1),INDEX(Cs!B958:U958,1,ComCalc!$P$1),"")</f>
        <v>20.21</v>
      </c>
      <c r="I38" s="7">
        <f>IF(INDEX(Cs!B138:U138,1,ComCalc!$P$1),ROUND(INDEX(Cs!B1473:U1473,1,ComCalc!$P$1),INDEX(Cs!B1576:U1576,1,ComCalc!$P$1)),"")</f>
        <v>13.32</v>
      </c>
      <c r="J38" s="7" t="str">
        <f>IF(INDEX(Cs!B138:U138,1,ComCalc!$P$1),INDEX(Cs!B1370:U1370,1,ComCalc!$P$1),"")</f>
        <v/>
      </c>
      <c r="K38" s="7">
        <f>IF(INDEX(Cs!B138:U138,1,ComCalc!$P$1),ROUND(INDEX(Cs!B1164:U1164,1,ComCalc!$P$1),INDEX(Cs!B1267:U1267,1,ComCalc!$P$1)),"")</f>
        <v>0.73</v>
      </c>
      <c r="L38" s="8" t="str">
        <f t="shared" si="2"/>
        <v>Trails B</v>
      </c>
      <c r="M38" s="4"/>
      <c r="N38" s="33" t="str">
        <v/>
      </c>
      <c r="O38" s="33" t="str">
        <v/>
      </c>
      <c r="P38" s="33" t="str">
        <v/>
      </c>
      <c r="Q38" s="33" t="str">
        <v/>
      </c>
      <c r="R38" s="33" t="str">
        <v/>
      </c>
      <c r="S38" s="33" t="str">
        <v/>
      </c>
      <c r="T38" s="33" t="str">
        <v/>
      </c>
      <c r="U38" s="33" t="str">
        <v/>
      </c>
      <c r="V38" s="33" t="str">
        <v/>
      </c>
      <c r="W38" s="33" t="str">
        <v/>
      </c>
      <c r="X38" s="33" t="str">
        <v/>
      </c>
      <c r="Y38" s="33" t="str">
        <v/>
      </c>
      <c r="Z38" s="33" t="str">
        <v/>
      </c>
      <c r="AA38" s="33" t="str">
        <v/>
      </c>
      <c r="AB38" s="33" t="str">
        <v/>
      </c>
      <c r="AC38" s="33" t="str">
        <v/>
      </c>
      <c r="AD38" s="33" t="str">
        <v/>
      </c>
      <c r="AE38" s="33" t="str">
        <v/>
      </c>
      <c r="AF38" s="33" t="str">
        <v/>
      </c>
      <c r="AG38" s="33" t="str">
        <v/>
      </c>
      <c r="AH38" s="8" t="str">
        <f t="shared" si="1"/>
        <v>Trails B</v>
      </c>
    </row>
    <row r="39" spans="1:34" x14ac:dyDescent="0.15">
      <c r="A39" s="3" t="str">
        <f>IF(Correlations!B38="",Correlations!A38,Correlations!B38)</f>
        <v>Unstructured Task (WT)</v>
      </c>
      <c r="B39" s="6"/>
      <c r="C39" s="7" t="str">
        <f>IF(B39="","",ROUND(15*(B39-IF(Correlations!C38=0,100,Correlations!C38))/IF(Correlations!D38=0,15,Correlations!D38)+100,0))</f>
        <v/>
      </c>
      <c r="D39" s="21" t="str">
        <f>IF(INDEX(Cs!B139:U139,1,ComCalc!$P$1),INDEX(Cs!B1680:U1680,1,ComCalc!$P$1),"")</f>
        <v/>
      </c>
      <c r="E39" s="21" t="str">
        <f>IF(INDEX(Cs!B139:U139,1,ComCalc!$P$1),INDEX(Cs!B1783:U1783,1,ComCalc!$P$1),"")</f>
        <v/>
      </c>
      <c r="F39" s="32" t="str">
        <f>IF(INDEX(Cs!B139:U139,1,ComCalc!$P$1),INDEX(Cs!$B$819:$U$819,1,ComCalc!$P$1),"")</f>
        <v/>
      </c>
      <c r="G39" s="32" t="str">
        <f>IF(INDEX(Cs!B139:U139,1,ComCalc!$P$1),INDEX(Cs!B856:U856,1,ComCalc!$P$1),"")</f>
        <v/>
      </c>
      <c r="H39" s="32" t="str">
        <f>IF(INDEX(Cs!B139:U139,1,ComCalc!$P$1),INDEX(Cs!B959:U959,1,ComCalc!$P$1),"")</f>
        <v/>
      </c>
      <c r="I39" s="7" t="str">
        <f>IF(INDEX(Cs!B139:U139,1,ComCalc!$P$1),ROUND(INDEX(Cs!B1474:U1474,1,ComCalc!$P$1),INDEX(Cs!B1577:U1577,1,ComCalc!$P$1)),"")</f>
        <v/>
      </c>
      <c r="J39" s="7" t="str">
        <f>IF(INDEX(Cs!B139:U139,1,ComCalc!$P$1),INDEX(Cs!B1371:U1371,1,ComCalc!$P$1),"")</f>
        <v/>
      </c>
      <c r="K39" s="7" t="str">
        <f>IF(INDEX(Cs!B139:U139,1,ComCalc!$P$1),ROUND(INDEX(Cs!B1165:U1165,1,ComCalc!$P$1),INDEX(Cs!B1268:U1268,1,ComCalc!$P$1)),"")</f>
        <v/>
      </c>
      <c r="L39" s="8" t="str">
        <f t="shared" si="2"/>
        <v>Unstructured Task (WT)</v>
      </c>
      <c r="M39" s="4"/>
      <c r="N39" s="33" t="str">
        <v/>
      </c>
      <c r="O39" s="33" t="str">
        <v/>
      </c>
      <c r="P39" s="33" t="str">
        <v/>
      </c>
      <c r="Q39" s="33" t="str">
        <v/>
      </c>
      <c r="R39" s="33" t="str">
        <v/>
      </c>
      <c r="S39" s="33" t="str">
        <v/>
      </c>
      <c r="T39" s="33" t="str">
        <v/>
      </c>
      <c r="U39" s="33" t="str">
        <v/>
      </c>
      <c r="V39" s="33" t="str">
        <v/>
      </c>
      <c r="W39" s="33" t="str">
        <v/>
      </c>
      <c r="X39" s="33" t="str">
        <v/>
      </c>
      <c r="Y39" s="33" t="str">
        <v/>
      </c>
      <c r="Z39" s="33" t="str">
        <v/>
      </c>
      <c r="AA39" s="33" t="str">
        <v/>
      </c>
      <c r="AB39" s="33" t="str">
        <v/>
      </c>
      <c r="AC39" s="33" t="str">
        <v/>
      </c>
      <c r="AD39" s="33" t="str">
        <v/>
      </c>
      <c r="AE39" s="33" t="str">
        <v/>
      </c>
      <c r="AF39" s="33" t="str">
        <v/>
      </c>
      <c r="AG39" s="33" t="str">
        <v/>
      </c>
      <c r="AH39" s="8" t="str">
        <f t="shared" si="1"/>
        <v>Unstructured Task (WT)</v>
      </c>
    </row>
    <row r="40" spans="1:34" x14ac:dyDescent="0.15">
      <c r="A40" s="3" t="str">
        <f>IF(Correlations!B39="",Correlations!A39,Correlations!B39)</f>
        <v>ROCFT Copy</v>
      </c>
      <c r="B40" s="6">
        <v>59</v>
      </c>
      <c r="C40" s="7">
        <f>IF(B40="","",ROUND(15*(B40-IF(Correlations!C39=0,100,Correlations!C39))/IF(Correlations!D39=0,15,Correlations!D39)+100,0))</f>
        <v>114</v>
      </c>
      <c r="D40" s="21">
        <f>IF(INDEX(Cs!B140:U140,1,ComCalc!$P$1),INDEX(Cs!B1681:U1681,1,ComCalc!$P$1),"")</f>
        <v>0.29172174129365464</v>
      </c>
      <c r="E40" s="21">
        <f>IF(INDEX(Cs!B140:U140,1,ComCalc!$P$1),INDEX(Cs!B1784:U1784,1,ComCalc!$P$1),"")</f>
        <v>0.20220364772795169</v>
      </c>
      <c r="F40" s="32">
        <f>IF(INDEX(Cs!B140:U140,1,ComCalc!$P$1),INDEX(Cs!$B$819:$U$819,1,ComCalc!$P$1),"")</f>
        <v>108.875</v>
      </c>
      <c r="G40" s="32">
        <f>IF(INDEX(Cs!B140:U140,1,ComCalc!$P$1),INDEX(Cs!B857:U857,1,ComCalc!$P$1),"")</f>
        <v>5.125</v>
      </c>
      <c r="H40" s="32">
        <f>IF(INDEX(Cs!B140:U140,1,ComCalc!$P$1),INDEX(Cs!B960:U960,1,ComCalc!$P$1),"")</f>
        <v>27.92</v>
      </c>
      <c r="I40" s="7">
        <f>IF(INDEX(Cs!B140:U140,1,ComCalc!$P$1),ROUND(INDEX(Cs!B1475:U1475,1,ComCalc!$P$1),INDEX(Cs!B1578:U1578,1,ComCalc!$P$1)),"")</f>
        <v>13.73</v>
      </c>
      <c r="J40" s="7" t="str">
        <f>IF(INDEX(Cs!B140:U140,1,ComCalc!$P$1),INDEX(Cs!B1372:U1372,1,ComCalc!$P$1),"")</f>
        <v/>
      </c>
      <c r="K40" s="7">
        <f>IF(INDEX(Cs!B140:U140,1,ComCalc!$P$1),ROUND(INDEX(Cs!B1166:U1166,1,ComCalc!$P$1),INDEX(Cs!B1269:U1269,1,ComCalc!$P$1)),"")</f>
        <v>0.72</v>
      </c>
      <c r="L40" s="8" t="str">
        <f t="shared" si="2"/>
        <v>ROCFT Copy</v>
      </c>
      <c r="M40" s="4"/>
      <c r="N40" s="33" t="str">
        <v/>
      </c>
      <c r="O40" s="33" t="str">
        <v/>
      </c>
      <c r="P40" s="33" t="str">
        <v/>
      </c>
      <c r="Q40" s="33" t="str">
        <v/>
      </c>
      <c r="R40" s="33" t="str">
        <v/>
      </c>
      <c r="S40" s="33" t="str">
        <v/>
      </c>
      <c r="T40" s="33" t="str">
        <v/>
      </c>
      <c r="U40" s="33" t="str">
        <v/>
      </c>
      <c r="V40" s="33" t="str">
        <v/>
      </c>
      <c r="W40" s="33" t="str">
        <v/>
      </c>
      <c r="X40" s="33" t="str">
        <v/>
      </c>
      <c r="Y40" s="33" t="str">
        <v/>
      </c>
      <c r="Z40" s="33" t="str">
        <v/>
      </c>
      <c r="AA40" s="33" t="str">
        <v/>
      </c>
      <c r="AB40" s="33" t="str">
        <v/>
      </c>
      <c r="AC40" s="33" t="str">
        <v/>
      </c>
      <c r="AD40" s="33" t="str">
        <v/>
      </c>
      <c r="AE40" s="33" t="str">
        <v/>
      </c>
      <c r="AF40" s="33" t="str">
        <v/>
      </c>
      <c r="AG40" s="33" t="str">
        <v/>
      </c>
      <c r="AH40" s="8" t="str">
        <f t="shared" si="1"/>
        <v>ROCFT Copy</v>
      </c>
    </row>
    <row r="41" spans="1:34" x14ac:dyDescent="0.15">
      <c r="A41" s="3" t="str">
        <f>IF(Correlations!B40="",Correlations!A40,Correlations!B40)</f>
        <v>ROCFT Recall</v>
      </c>
      <c r="B41" s="6">
        <v>60</v>
      </c>
      <c r="C41" s="7">
        <f>IF(B41="","",ROUND(15*(B41-IF(Correlations!C40=0,100,Correlations!C40))/IF(Correlations!D40=0,15,Correlations!D40)+100,0))</f>
        <v>115</v>
      </c>
      <c r="D41" s="21">
        <f>IF(INDEX(Cs!B141:U141,1,ComCalc!$P$1),INDEX(Cs!B1682:U1682,1,ComCalc!$P$1),"")</f>
        <v>0.33031994307995349</v>
      </c>
      <c r="E41" s="21">
        <f>IF(INDEX(Cs!B141:U141,1,ComCalc!$P$1),INDEX(Cs!B1785:U1785,1,ComCalc!$P$1),"")</f>
        <v>0.24265054011661669</v>
      </c>
      <c r="F41" s="32">
        <f>IF(INDEX(Cs!B141:U141,1,ComCalc!$P$1),INDEX(Cs!$B$819:$U$819,1,ComCalc!$P$1),"")</f>
        <v>108.875</v>
      </c>
      <c r="G41" s="32">
        <f>IF(INDEX(Cs!B141:U141,1,ComCalc!$P$1),INDEX(Cs!B858:U858,1,ComCalc!$P$1),"")</f>
        <v>6.125</v>
      </c>
      <c r="H41" s="32">
        <f>IF(INDEX(Cs!B141:U141,1,ComCalc!$P$1),INDEX(Cs!B961:U961,1,ComCalc!$P$1),"")</f>
        <v>19.72</v>
      </c>
      <c r="I41" s="7">
        <f>IF(INDEX(Cs!B141:U141,1,ComCalc!$P$1),ROUND(INDEX(Cs!B1476:U1476,1,ComCalc!$P$1),INDEX(Cs!B1579:U1579,1,ComCalc!$P$1)),"")</f>
        <v>8.14</v>
      </c>
      <c r="J41" s="7" t="str">
        <f>IF(INDEX(Cs!B141:U141,1,ComCalc!$P$1),INDEX(Cs!B1373:U1373,1,ComCalc!$P$1),"")</f>
        <v/>
      </c>
      <c r="K41" s="7">
        <f>IF(INDEX(Cs!B141:U141,1,ComCalc!$P$1),ROUND(INDEX(Cs!B1167:U1167,1,ComCalc!$P$1),INDEX(Cs!B1270:U1270,1,ComCalc!$P$1)),"")</f>
        <v>0.67</v>
      </c>
      <c r="L41" s="8" t="str">
        <f t="shared" si="2"/>
        <v>ROCFT Recall</v>
      </c>
      <c r="M41" s="4"/>
      <c r="N41" s="33" t="str">
        <v/>
      </c>
      <c r="O41" s="33" t="str">
        <v/>
      </c>
      <c r="P41" s="33" t="str">
        <v/>
      </c>
      <c r="Q41" s="33" t="str">
        <v/>
      </c>
      <c r="R41" s="33" t="str">
        <v/>
      </c>
      <c r="S41" s="33" t="str">
        <v/>
      </c>
      <c r="T41" s="33" t="str">
        <v/>
      </c>
      <c r="U41" s="33" t="str">
        <v/>
      </c>
      <c r="V41" s="33" t="str">
        <v/>
      </c>
      <c r="W41" s="33" t="str">
        <v/>
      </c>
      <c r="X41" s="33" t="str">
        <v/>
      </c>
      <c r="Y41" s="33" t="str">
        <v/>
      </c>
      <c r="Z41" s="33" t="str">
        <v/>
      </c>
      <c r="AA41" s="33" t="str">
        <v/>
      </c>
      <c r="AB41" s="33" t="str">
        <v/>
      </c>
      <c r="AC41" s="33" t="str">
        <v/>
      </c>
      <c r="AD41" s="33" t="str">
        <v/>
      </c>
      <c r="AE41" s="33" t="str">
        <v/>
      </c>
      <c r="AF41" s="33" t="str">
        <v/>
      </c>
      <c r="AG41" s="33" t="str">
        <v/>
      </c>
      <c r="AH41" s="8" t="str">
        <f t="shared" si="1"/>
        <v>ROCFT Recall</v>
      </c>
    </row>
    <row r="42" spans="1:34" x14ac:dyDescent="0.15">
      <c r="A42" s="3" t="str">
        <f>IF(Correlations!B41="",Correlations!A41,Correlations!B41)</f>
        <v>CVLT-3 Brief Trials 1-4</v>
      </c>
      <c r="B42" s="6"/>
      <c r="C42" s="7" t="str">
        <f>IF(B42="","",ROUND(15*(B42-IF(Correlations!C41=0,100,Correlations!C41))/IF(Correlations!D41=0,15,Correlations!D41)+100,0))</f>
        <v/>
      </c>
      <c r="D42" s="21" t="str">
        <f>IF(INDEX(Cs!B142:U142,1,ComCalc!$P$1),INDEX(Cs!B1683:U1683,1,ComCalc!$P$1),"")</f>
        <v/>
      </c>
      <c r="E42" s="21" t="str">
        <f>IF(INDEX(Cs!B142:U142,1,ComCalc!$P$1),INDEX(Cs!B1786:U1786,1,ComCalc!$P$1),"")</f>
        <v/>
      </c>
      <c r="F42" s="32" t="str">
        <f>IF(INDEX(Cs!B142:U142,1,ComCalc!$P$1),INDEX(Cs!$B$819:$U$819,1,ComCalc!$P$1),"")</f>
        <v/>
      </c>
      <c r="G42" s="32" t="str">
        <f>IF(INDEX(Cs!B142:U142,1,ComCalc!$P$1),INDEX(Cs!B859:U859,1,ComCalc!$P$1),"")</f>
        <v/>
      </c>
      <c r="H42" s="32" t="str">
        <f>IF(INDEX(Cs!B142:U142,1,ComCalc!$P$1),INDEX(Cs!B962:U962,1,ComCalc!$P$1),"")</f>
        <v/>
      </c>
      <c r="I42" s="7" t="str">
        <f>IF(INDEX(Cs!B142:U142,1,ComCalc!$P$1),ROUND(INDEX(Cs!B1477:U1477,1,ComCalc!$P$1),INDEX(Cs!B1580:U1580,1,ComCalc!$P$1)),"")</f>
        <v/>
      </c>
      <c r="J42" s="7" t="str">
        <f>IF(INDEX(Cs!B142:U142,1,ComCalc!$P$1),INDEX(Cs!B1374:U1374,1,ComCalc!$P$1),"")</f>
        <v/>
      </c>
      <c r="K42" s="7" t="str">
        <f>IF(INDEX(Cs!B142:U142,1,ComCalc!$P$1),ROUND(INDEX(Cs!B1168:U1168,1,ComCalc!$P$1),INDEX(Cs!B1271:U1271,1,ComCalc!$P$1)),"")</f>
        <v/>
      </c>
      <c r="L42" s="8" t="str">
        <f t="shared" si="2"/>
        <v>CVLT-3 Brief Trials 1-4</v>
      </c>
      <c r="M42" s="4"/>
      <c r="N42" s="33" t="str">
        <v/>
      </c>
      <c r="O42" s="33" t="str">
        <v/>
      </c>
      <c r="P42" s="33" t="str">
        <v/>
      </c>
      <c r="Q42" s="33" t="str">
        <v/>
      </c>
      <c r="R42" s="33" t="str">
        <v/>
      </c>
      <c r="S42" s="33" t="str">
        <v/>
      </c>
      <c r="T42" s="33" t="str">
        <v/>
      </c>
      <c r="U42" s="33" t="str">
        <v/>
      </c>
      <c r="V42" s="33" t="str">
        <v/>
      </c>
      <c r="W42" s="33" t="str">
        <v/>
      </c>
      <c r="X42" s="33" t="str">
        <v/>
      </c>
      <c r="Y42" s="33" t="str">
        <v/>
      </c>
      <c r="Z42" s="33" t="str">
        <v/>
      </c>
      <c r="AA42" s="33" t="str">
        <v/>
      </c>
      <c r="AB42" s="33" t="str">
        <v/>
      </c>
      <c r="AC42" s="33" t="str">
        <v/>
      </c>
      <c r="AD42" s="33" t="str">
        <v/>
      </c>
      <c r="AE42" s="33" t="str">
        <v/>
      </c>
      <c r="AF42" s="33" t="str">
        <v/>
      </c>
      <c r="AG42" s="33" t="str">
        <v/>
      </c>
      <c r="AH42" s="8" t="str">
        <f t="shared" si="1"/>
        <v>CVLT-3 Brief Trials 1-4</v>
      </c>
    </row>
    <row r="43" spans="1:34" x14ac:dyDescent="0.15">
      <c r="A43" s="3" t="str">
        <f>IF(Correlations!B42="",Correlations!A42,Correlations!B42)</f>
        <v>CVLT-3 Brief SDFR</v>
      </c>
      <c r="B43" s="6"/>
      <c r="C43" s="7" t="str">
        <f>IF(B43="","",ROUND(15*(B43-IF(Correlations!C42=0,100,Correlations!C42))/IF(Correlations!D42=0,15,Correlations!D42)+100,0))</f>
        <v/>
      </c>
      <c r="D43" s="21" t="str">
        <f>IF(INDEX(Cs!B143:U143,1,ComCalc!$P$1),INDEX(Cs!B1684:U1684,1,ComCalc!$P$1),"")</f>
        <v/>
      </c>
      <c r="E43" s="21" t="str">
        <f>IF(INDEX(Cs!B143:U143,1,ComCalc!$P$1),INDEX(Cs!B1787:U1787,1,ComCalc!$P$1),"")</f>
        <v/>
      </c>
      <c r="F43" s="32" t="str">
        <f>IF(INDEX(Cs!B143:U143,1,ComCalc!$P$1),INDEX(Cs!$B$819:$U$819,1,ComCalc!$P$1),"")</f>
        <v/>
      </c>
      <c r="G43" s="32" t="str">
        <f>IF(INDEX(Cs!B143:U143,1,ComCalc!$P$1),INDEX(Cs!B860:U860,1,ComCalc!$P$1),"")</f>
        <v/>
      </c>
      <c r="H43" s="32" t="str">
        <f>IF(INDEX(Cs!B143:U143,1,ComCalc!$P$1),INDEX(Cs!B963:U963,1,ComCalc!$P$1),"")</f>
        <v/>
      </c>
      <c r="I43" s="7" t="str">
        <f>IF(INDEX(Cs!B143:U143,1,ComCalc!$P$1),ROUND(INDEX(Cs!B1478:U1478,1,ComCalc!$P$1),INDEX(Cs!B1581:U1581,1,ComCalc!$P$1)),"")</f>
        <v/>
      </c>
      <c r="J43" s="7" t="str">
        <f>IF(INDEX(Cs!B143:U143,1,ComCalc!$P$1),INDEX(Cs!B1375:U1375,1,ComCalc!$P$1),"")</f>
        <v/>
      </c>
      <c r="K43" s="7" t="str">
        <f>IF(INDEX(Cs!B143:U143,1,ComCalc!$P$1),ROUND(INDEX(Cs!B1169:U1169,1,ComCalc!$P$1),INDEX(Cs!B1272:U1272,1,ComCalc!$P$1)),"")</f>
        <v/>
      </c>
      <c r="L43" s="8" t="str">
        <f t="shared" si="2"/>
        <v>CVLT-3 Brief SDFR</v>
      </c>
      <c r="M43" s="4"/>
      <c r="N43" s="33" t="str">
        <v/>
      </c>
      <c r="O43" s="33" t="str">
        <v/>
      </c>
      <c r="P43" s="33" t="str">
        <v/>
      </c>
      <c r="Q43" s="33" t="str">
        <v/>
      </c>
      <c r="R43" s="33" t="str">
        <v/>
      </c>
      <c r="S43" s="33" t="str">
        <v/>
      </c>
      <c r="T43" s="33" t="str">
        <v/>
      </c>
      <c r="U43" s="33" t="str">
        <v/>
      </c>
      <c r="V43" s="33" t="str">
        <v/>
      </c>
      <c r="W43" s="33" t="str">
        <v/>
      </c>
      <c r="X43" s="33" t="str">
        <v/>
      </c>
      <c r="Y43" s="33" t="str">
        <v/>
      </c>
      <c r="Z43" s="33" t="str">
        <v/>
      </c>
      <c r="AA43" s="33" t="str">
        <v/>
      </c>
      <c r="AB43" s="33" t="str">
        <v/>
      </c>
      <c r="AC43" s="33" t="str">
        <v/>
      </c>
      <c r="AD43" s="33" t="str">
        <v/>
      </c>
      <c r="AE43" s="33" t="str">
        <v/>
      </c>
      <c r="AF43" s="33" t="str">
        <v/>
      </c>
      <c r="AG43" s="33" t="str">
        <v/>
      </c>
      <c r="AH43" s="8" t="str">
        <f t="shared" si="1"/>
        <v>CVLT-3 Brief SDFR</v>
      </c>
    </row>
    <row r="44" spans="1:34" x14ac:dyDescent="0.15">
      <c r="A44" s="3" t="str">
        <f>IF(Correlations!B43="",Correlations!A43,Correlations!B43)</f>
        <v>CVLT-3 Brief LDFR</v>
      </c>
      <c r="B44" s="6"/>
      <c r="C44" s="7" t="str">
        <f>IF(B44="","",ROUND(15*(B44-IF(Correlations!C43=0,100,Correlations!C43))/IF(Correlations!D43=0,15,Correlations!D43)+100,0))</f>
        <v/>
      </c>
      <c r="D44" s="21" t="str">
        <f>IF(INDEX(Cs!B144:U144,1,ComCalc!$P$1),INDEX(Cs!B1685:U1685,1,ComCalc!$P$1),"")</f>
        <v/>
      </c>
      <c r="E44" s="21" t="str">
        <f>IF(INDEX(Cs!B144:U144,1,ComCalc!$P$1),INDEX(Cs!B1788:U1788,1,ComCalc!$P$1),"")</f>
        <v/>
      </c>
      <c r="F44" s="32" t="str">
        <f>IF(INDEX(Cs!B144:U144,1,ComCalc!$P$1),INDEX(Cs!$B$819:$U$819,1,ComCalc!$P$1),"")</f>
        <v/>
      </c>
      <c r="G44" s="32" t="str">
        <f>IF(INDEX(Cs!B144:U144,1,ComCalc!$P$1),INDEX(Cs!B861:U861,1,ComCalc!$P$1),"")</f>
        <v/>
      </c>
      <c r="H44" s="32" t="str">
        <f>IF(INDEX(Cs!B144:U144,1,ComCalc!$P$1),INDEX(Cs!B964:U964,1,ComCalc!$P$1),"")</f>
        <v/>
      </c>
      <c r="I44" s="7" t="str">
        <f>IF(INDEX(Cs!B144:U144,1,ComCalc!$P$1),ROUND(INDEX(Cs!B1479:U1479,1,ComCalc!$P$1),INDEX(Cs!B1582:U1582,1,ComCalc!$P$1)),"")</f>
        <v/>
      </c>
      <c r="J44" s="7" t="str">
        <f>IF(INDEX(Cs!B144:U144,1,ComCalc!$P$1),INDEX(Cs!B1376:U1376,1,ComCalc!$P$1),"")</f>
        <v/>
      </c>
      <c r="K44" s="7" t="str">
        <f>IF(INDEX(Cs!B144:U144,1,ComCalc!$P$1),ROUND(INDEX(Cs!B1170:U1170,1,ComCalc!$P$1),INDEX(Cs!B1273:U1273,1,ComCalc!$P$1)),"")</f>
        <v/>
      </c>
      <c r="L44" s="8" t="str">
        <f t="shared" si="2"/>
        <v>CVLT-3 Brief LDFR</v>
      </c>
      <c r="M44" s="4"/>
      <c r="N44" s="33" t="str">
        <v/>
      </c>
      <c r="O44" s="33" t="str">
        <v/>
      </c>
      <c r="P44" s="33" t="str">
        <v/>
      </c>
      <c r="Q44" s="33" t="str">
        <v/>
      </c>
      <c r="R44" s="33" t="str">
        <v/>
      </c>
      <c r="S44" s="33" t="str">
        <v/>
      </c>
      <c r="T44" s="33" t="str">
        <v/>
      </c>
      <c r="U44" s="33" t="str">
        <v/>
      </c>
      <c r="V44" s="33" t="str">
        <v/>
      </c>
      <c r="W44" s="33" t="str">
        <v/>
      </c>
      <c r="X44" s="33" t="str">
        <v/>
      </c>
      <c r="Y44" s="33" t="str">
        <v/>
      </c>
      <c r="Z44" s="33" t="str">
        <v/>
      </c>
      <c r="AA44" s="33" t="str">
        <v/>
      </c>
      <c r="AB44" s="33" t="str">
        <v/>
      </c>
      <c r="AC44" s="33" t="str">
        <v/>
      </c>
      <c r="AD44" s="33" t="str">
        <v/>
      </c>
      <c r="AE44" s="33" t="str">
        <v/>
      </c>
      <c r="AF44" s="33" t="str">
        <v/>
      </c>
      <c r="AG44" s="33" t="str">
        <v/>
      </c>
      <c r="AH44" s="8" t="str">
        <f t="shared" si="1"/>
        <v>CVLT-3 Brief LDFR</v>
      </c>
    </row>
    <row r="45" spans="1:34" x14ac:dyDescent="0.15">
      <c r="A45" s="3" t="str">
        <f>IF(Correlations!B44="",Correlations!A44,Correlations!B44)</f>
        <v>Figure Weights</v>
      </c>
      <c r="B45" s="6"/>
      <c r="C45" s="7" t="str">
        <f>IF(B45="","",ROUND(15*(B45-IF(Correlations!C44=0,100,Correlations!C44))/IF(Correlations!D44=0,15,Correlations!D44)+100,0))</f>
        <v/>
      </c>
      <c r="D45" s="21" t="str">
        <f>IF(INDEX(Cs!B145:U145,1,ComCalc!$P$1),INDEX(Cs!B1686:U1686,1,ComCalc!$P$1),"")</f>
        <v/>
      </c>
      <c r="E45" s="21" t="str">
        <f>IF(INDEX(Cs!B145:U145,1,ComCalc!$P$1),INDEX(Cs!B1789:U1789,1,ComCalc!$P$1),"")</f>
        <v/>
      </c>
      <c r="F45" s="32" t="str">
        <f>IF(INDEX(Cs!B145:U145,1,ComCalc!$P$1),INDEX(Cs!$B$819:$U$819,1,ComCalc!$P$1),"")</f>
        <v/>
      </c>
      <c r="G45" s="32" t="str">
        <f>IF(INDEX(Cs!B145:U145,1,ComCalc!$P$1),INDEX(Cs!B862:U862,1,ComCalc!$P$1),"")</f>
        <v/>
      </c>
      <c r="H45" s="32" t="str">
        <f>IF(INDEX(Cs!B145:U145,1,ComCalc!$P$1),INDEX(Cs!B965:U965,1,ComCalc!$P$1),"")</f>
        <v/>
      </c>
      <c r="I45" s="7" t="str">
        <f>IF(INDEX(Cs!B145:U145,1,ComCalc!$P$1),ROUND(INDEX(Cs!B1480:U1480,1,ComCalc!$P$1),INDEX(Cs!B1583:U1583,1,ComCalc!$P$1)),"")</f>
        <v/>
      </c>
      <c r="J45" s="7" t="str">
        <f>IF(INDEX(Cs!B145:U145,1,ComCalc!$P$1),INDEX(Cs!B1377:U1377,1,ComCalc!$P$1),"")</f>
        <v/>
      </c>
      <c r="K45" s="7" t="str">
        <f>IF(INDEX(Cs!B145:U145,1,ComCalc!$P$1),ROUND(INDEX(Cs!B1171:U1171,1,ComCalc!$P$1),INDEX(Cs!B1274:U1274,1,ComCalc!$P$1)),"")</f>
        <v/>
      </c>
      <c r="L45" s="8" t="str">
        <f t="shared" si="2"/>
        <v>Figure Weights</v>
      </c>
      <c r="M45" s="4"/>
      <c r="N45" s="33" t="str">
        <v/>
      </c>
      <c r="O45" s="33" t="str">
        <v/>
      </c>
      <c r="P45" s="33" t="str">
        <v/>
      </c>
      <c r="Q45" s="33" t="str">
        <v/>
      </c>
      <c r="R45" s="33" t="str">
        <v/>
      </c>
      <c r="S45" s="33" t="str">
        <v/>
      </c>
      <c r="T45" s="33" t="str">
        <v/>
      </c>
      <c r="U45" s="33" t="str">
        <v/>
      </c>
      <c r="V45" s="33" t="str">
        <v/>
      </c>
      <c r="W45" s="33" t="str">
        <v/>
      </c>
      <c r="X45" s="33" t="str">
        <v/>
      </c>
      <c r="Y45" s="33" t="str">
        <v/>
      </c>
      <c r="Z45" s="33" t="str">
        <v/>
      </c>
      <c r="AA45" s="33" t="str">
        <v/>
      </c>
      <c r="AB45" s="33" t="str">
        <v/>
      </c>
      <c r="AC45" s="33" t="str">
        <v/>
      </c>
      <c r="AD45" s="33" t="str">
        <v/>
      </c>
      <c r="AE45" s="33" t="str">
        <v/>
      </c>
      <c r="AF45" s="33" t="str">
        <v/>
      </c>
      <c r="AG45" s="33" t="str">
        <v/>
      </c>
      <c r="AH45" s="8" t="str">
        <f t="shared" si="1"/>
        <v>Figure Weights</v>
      </c>
    </row>
    <row r="46" spans="1:34" x14ac:dyDescent="0.15">
      <c r="A46" s="3" t="str">
        <f>IF(Correlations!B45="",Correlations!A45,Correlations!B45)</f>
        <v>Letter-Number Sequencing</v>
      </c>
      <c r="B46" s="6"/>
      <c r="C46" s="7" t="str">
        <f>IF(B46="","",ROUND(15*(B46-IF(Correlations!C45=0,100,Correlations!C45))/IF(Correlations!D45=0,15,Correlations!D45)+100,0))</f>
        <v/>
      </c>
      <c r="D46" s="21" t="str">
        <f>IF(INDEX(Cs!B146:U146,1,ComCalc!$P$1),INDEX(Cs!B1687:U1687,1,ComCalc!$P$1),"")</f>
        <v/>
      </c>
      <c r="E46" s="21" t="str">
        <f>IF(INDEX(Cs!B146:U146,1,ComCalc!$P$1),INDEX(Cs!B1790:U1790,1,ComCalc!$P$1),"")</f>
        <v/>
      </c>
      <c r="F46" s="32" t="str">
        <f>IF(INDEX(Cs!B146:U146,1,ComCalc!$P$1),INDEX(Cs!$B$819:$U$819,1,ComCalc!$P$1),"")</f>
        <v/>
      </c>
      <c r="G46" s="32" t="str">
        <f>IF(INDEX(Cs!B146:U146,1,ComCalc!$P$1),INDEX(Cs!B863:U863,1,ComCalc!$P$1),"")</f>
        <v/>
      </c>
      <c r="H46" s="32" t="str">
        <f>IF(INDEX(Cs!B146:U146,1,ComCalc!$P$1),INDEX(Cs!B966:U966,1,ComCalc!$P$1),"")</f>
        <v/>
      </c>
      <c r="I46" s="7" t="str">
        <f>IF(INDEX(Cs!B146:U146,1,ComCalc!$P$1),ROUND(INDEX(Cs!B1481:U1481,1,ComCalc!$P$1),INDEX(Cs!B1584:U1584,1,ComCalc!$P$1)),"")</f>
        <v/>
      </c>
      <c r="J46" s="7" t="str">
        <f>IF(INDEX(Cs!B146:U146,1,ComCalc!$P$1),INDEX(Cs!B1378:U1378,1,ComCalc!$P$1),"")</f>
        <v/>
      </c>
      <c r="K46" s="7" t="str">
        <f>IF(INDEX(Cs!B146:U146,1,ComCalc!$P$1),ROUND(INDEX(Cs!B1172:U1172,1,ComCalc!$P$1),INDEX(Cs!B1275:U1275,1,ComCalc!$P$1)),"")</f>
        <v/>
      </c>
      <c r="L46" s="8" t="str">
        <f t="shared" si="2"/>
        <v>Letter-Number Sequencing</v>
      </c>
      <c r="M46" s="4"/>
      <c r="N46" s="33" t="str">
        <v/>
      </c>
      <c r="O46" s="33" t="str">
        <v/>
      </c>
      <c r="P46" s="33" t="str">
        <v/>
      </c>
      <c r="Q46" s="33" t="str">
        <v/>
      </c>
      <c r="R46" s="33" t="str">
        <v/>
      </c>
      <c r="S46" s="33" t="str">
        <v/>
      </c>
      <c r="T46" s="33" t="str">
        <v/>
      </c>
      <c r="U46" s="33" t="str">
        <v/>
      </c>
      <c r="V46" s="33" t="str">
        <v/>
      </c>
      <c r="W46" s="33" t="str">
        <v/>
      </c>
      <c r="X46" s="33" t="str">
        <v/>
      </c>
      <c r="Y46" s="33" t="str">
        <v/>
      </c>
      <c r="Z46" s="33" t="str">
        <v/>
      </c>
      <c r="AA46" s="33" t="str">
        <v/>
      </c>
      <c r="AB46" s="33" t="str">
        <v/>
      </c>
      <c r="AC46" s="33" t="str">
        <v/>
      </c>
      <c r="AD46" s="33" t="str">
        <v/>
      </c>
      <c r="AE46" s="33" t="str">
        <v/>
      </c>
      <c r="AF46" s="33" t="str">
        <v/>
      </c>
      <c r="AG46" s="33" t="str">
        <v/>
      </c>
      <c r="AH46" s="8" t="str">
        <f t="shared" si="1"/>
        <v>Letter-Number Sequencing</v>
      </c>
    </row>
    <row r="47" spans="1:34" x14ac:dyDescent="0.15">
      <c r="A47" s="3" t="str">
        <f>IF(Correlations!B46="",Correlations!A46,Correlations!B46)</f>
        <v>Cancellation</v>
      </c>
      <c r="B47" s="6"/>
      <c r="C47" s="7" t="str">
        <f>IF(B47="","",ROUND(15*(B47-IF(Correlations!C46=0,100,Correlations!C46))/IF(Correlations!D46=0,15,Correlations!D46)+100,0))</f>
        <v/>
      </c>
      <c r="D47" s="21" t="str">
        <f>IF(INDEX(Cs!B147:U147,1,ComCalc!$P$1),INDEX(Cs!B1688:U1688,1,ComCalc!$P$1),"")</f>
        <v/>
      </c>
      <c r="E47" s="21" t="str">
        <f>IF(INDEX(Cs!B147:U147,1,ComCalc!$P$1),INDEX(Cs!B1791:U1791,1,ComCalc!$P$1),"")</f>
        <v/>
      </c>
      <c r="F47" s="32" t="str">
        <f>IF(INDEX(Cs!B147:U147,1,ComCalc!$P$1),INDEX(Cs!$B$819:$U$819,1,ComCalc!$P$1),"")</f>
        <v/>
      </c>
      <c r="G47" s="32" t="str">
        <f>IF(INDEX(Cs!B147:U147,1,ComCalc!$P$1),INDEX(Cs!B864:U864,1,ComCalc!$P$1),"")</f>
        <v/>
      </c>
      <c r="H47" s="32" t="str">
        <f>IF(INDEX(Cs!B147:U147,1,ComCalc!$P$1),INDEX(Cs!B967:U967,1,ComCalc!$P$1),"")</f>
        <v/>
      </c>
      <c r="I47" s="7" t="str">
        <f>IF(INDEX(Cs!B147:U147,1,ComCalc!$P$1),ROUND(INDEX(Cs!B1482:U1482,1,ComCalc!$P$1),INDEX(Cs!B1585:U1585,1,ComCalc!$P$1)),"")</f>
        <v/>
      </c>
      <c r="J47" s="7" t="str">
        <f>IF(INDEX(Cs!B147:U147,1,ComCalc!$P$1),INDEX(Cs!B1379:U1379,1,ComCalc!$P$1),"")</f>
        <v/>
      </c>
      <c r="K47" s="7" t="str">
        <f>IF(INDEX(Cs!B147:U147,1,ComCalc!$P$1),ROUND(INDEX(Cs!B1173:U1173,1,ComCalc!$P$1),INDEX(Cs!B1276:U1276,1,ComCalc!$P$1)),"")</f>
        <v/>
      </c>
      <c r="L47" s="8" t="str">
        <f t="shared" si="2"/>
        <v>Cancellation</v>
      </c>
      <c r="M47" s="4"/>
      <c r="N47" s="33" t="str">
        <v/>
      </c>
      <c r="O47" s="33" t="str">
        <v/>
      </c>
      <c r="P47" s="33" t="str">
        <v/>
      </c>
      <c r="Q47" s="33" t="str">
        <v/>
      </c>
      <c r="R47" s="33" t="str">
        <v/>
      </c>
      <c r="S47" s="33" t="str">
        <v/>
      </c>
      <c r="T47" s="33" t="str">
        <v/>
      </c>
      <c r="U47" s="33" t="str">
        <v/>
      </c>
      <c r="V47" s="33" t="str">
        <v/>
      </c>
      <c r="W47" s="33" t="str">
        <v/>
      </c>
      <c r="X47" s="33" t="str">
        <v/>
      </c>
      <c r="Y47" s="33" t="str">
        <v/>
      </c>
      <c r="Z47" s="33" t="str">
        <v/>
      </c>
      <c r="AA47" s="33" t="str">
        <v/>
      </c>
      <c r="AB47" s="33" t="str">
        <v/>
      </c>
      <c r="AC47" s="33" t="str">
        <v/>
      </c>
      <c r="AD47" s="33" t="str">
        <v/>
      </c>
      <c r="AE47" s="33" t="str">
        <v/>
      </c>
      <c r="AF47" s="33" t="str">
        <v/>
      </c>
      <c r="AG47" s="33" t="str">
        <v/>
      </c>
      <c r="AH47" s="8" t="str">
        <f t="shared" si="1"/>
        <v>Cancellation</v>
      </c>
    </row>
    <row r="48" spans="1:34" x14ac:dyDescent="0.15">
      <c r="A48" s="3" t="str">
        <f>IF(Correlations!B47="",Correlations!A47,Correlations!B47)</f>
        <v>Grooved Pegboard-Dominant</v>
      </c>
      <c r="B48" s="6"/>
      <c r="C48" s="7" t="str">
        <f>IF(B48="","",ROUND(15*(B48-IF(Correlations!C47=0,100,Correlations!C47))/IF(Correlations!D47=0,15,Correlations!D47)+100,0))</f>
        <v/>
      </c>
      <c r="D48" s="21" t="str">
        <f>IF(INDEX(Cs!B148:U148,1,ComCalc!$P$1),INDEX(Cs!B1689:U1689,1,ComCalc!$P$1),"")</f>
        <v/>
      </c>
      <c r="E48" s="21" t="str">
        <f>IF(INDEX(Cs!B148:U148,1,ComCalc!$P$1),INDEX(Cs!B1792:U1792,1,ComCalc!$P$1),"")</f>
        <v/>
      </c>
      <c r="F48" s="32" t="str">
        <f>IF(INDEX(Cs!B148:U148,1,ComCalc!$P$1),INDEX(Cs!$B$819:$U$819,1,ComCalc!$P$1),"")</f>
        <v/>
      </c>
      <c r="G48" s="32" t="str">
        <f>IF(INDEX(Cs!B148:U148,1,ComCalc!$P$1),INDEX(Cs!B865:U865,1,ComCalc!$P$1),"")</f>
        <v/>
      </c>
      <c r="H48" s="32" t="str">
        <f>IF(INDEX(Cs!B148:U148,1,ComCalc!$P$1),INDEX(Cs!B968:U968,1,ComCalc!$P$1),"")</f>
        <v/>
      </c>
      <c r="I48" s="7" t="str">
        <f>IF(INDEX(Cs!B148:U148,1,ComCalc!$P$1),ROUND(INDEX(Cs!B1483:U1483,1,ComCalc!$P$1),INDEX(Cs!B1586:U1586,1,ComCalc!$P$1)),"")</f>
        <v/>
      </c>
      <c r="J48" s="7" t="str">
        <f>IF(INDEX(Cs!B148:U148,1,ComCalc!$P$1),INDEX(Cs!B1380:U1380,1,ComCalc!$P$1),"")</f>
        <v/>
      </c>
      <c r="K48" s="7" t="str">
        <f>IF(INDEX(Cs!B148:U148,1,ComCalc!$P$1),ROUND(INDEX(Cs!B1174:U1174,1,ComCalc!$P$1),INDEX(Cs!B1277:U1277,1,ComCalc!$P$1)),"")</f>
        <v/>
      </c>
      <c r="L48" s="8" t="str">
        <f t="shared" si="2"/>
        <v>Grooved Pegboard-Dominant</v>
      </c>
      <c r="M48" s="4"/>
      <c r="N48" s="33" t="str">
        <v/>
      </c>
      <c r="O48" s="33" t="str">
        <v/>
      </c>
      <c r="P48" s="33" t="str">
        <v/>
      </c>
      <c r="Q48" s="33" t="str">
        <v/>
      </c>
      <c r="R48" s="33" t="str">
        <v/>
      </c>
      <c r="S48" s="33" t="str">
        <v/>
      </c>
      <c r="T48" s="33" t="str">
        <v/>
      </c>
      <c r="U48" s="33" t="str">
        <v/>
      </c>
      <c r="V48" s="33" t="str">
        <v/>
      </c>
      <c r="W48" s="33" t="str">
        <v/>
      </c>
      <c r="X48" s="33" t="str">
        <v/>
      </c>
      <c r="Y48" s="33" t="str">
        <v/>
      </c>
      <c r="Z48" s="33" t="str">
        <v/>
      </c>
      <c r="AA48" s="33" t="str">
        <v/>
      </c>
      <c r="AB48" s="33" t="str">
        <v/>
      </c>
      <c r="AC48" s="33" t="str">
        <v/>
      </c>
      <c r="AD48" s="33" t="str">
        <v/>
      </c>
      <c r="AE48" s="33" t="str">
        <v/>
      </c>
      <c r="AF48" s="33" t="str">
        <v/>
      </c>
      <c r="AG48" s="33" t="str">
        <v/>
      </c>
      <c r="AH48" s="8" t="str">
        <f t="shared" si="1"/>
        <v>Grooved Pegboard-Dominant</v>
      </c>
    </row>
    <row r="49" spans="1:34" x14ac:dyDescent="0.15">
      <c r="A49" s="3" t="str">
        <f>IF(Correlations!B48="",Correlations!A48,Correlations!B48)</f>
        <v>Grooved Pegboard-Nondominant</v>
      </c>
      <c r="B49" s="6"/>
      <c r="C49" s="7" t="str">
        <f>IF(B49="","",ROUND(15*(B49-IF(Correlations!C48=0,100,Correlations!C48))/IF(Correlations!D48=0,15,Correlations!D48)+100,0))</f>
        <v/>
      </c>
      <c r="D49" s="21" t="str">
        <f>IF(INDEX(Cs!B149:U149,1,ComCalc!$P$1),INDEX(Cs!B1690:U1690,1,ComCalc!$P$1),"")</f>
        <v/>
      </c>
      <c r="E49" s="21" t="str">
        <f>IF(INDEX(Cs!B149:U149,1,ComCalc!$P$1),INDEX(Cs!B1793:U1793,1,ComCalc!$P$1),"")</f>
        <v/>
      </c>
      <c r="F49" s="32" t="str">
        <f>IF(INDEX(Cs!B149:U149,1,ComCalc!$P$1),INDEX(Cs!$B$819:$U$819,1,ComCalc!$P$1),"")</f>
        <v/>
      </c>
      <c r="G49" s="32" t="str">
        <f>IF(INDEX(Cs!B149:U149,1,ComCalc!$P$1),INDEX(Cs!B866:U866,1,ComCalc!$P$1),"")</f>
        <v/>
      </c>
      <c r="H49" s="32" t="str">
        <f>IF(INDEX(Cs!B149:U149,1,ComCalc!$P$1),INDEX(Cs!B969:U969,1,ComCalc!$P$1),"")</f>
        <v/>
      </c>
      <c r="I49" s="7" t="str">
        <f>IF(INDEX(Cs!B149:U149,1,ComCalc!$P$1),ROUND(INDEX(Cs!B1484:U1484,1,ComCalc!$P$1),INDEX(Cs!B1587:U1587,1,ComCalc!$P$1)),"")</f>
        <v/>
      </c>
      <c r="J49" s="7" t="str">
        <f>IF(INDEX(Cs!B149:U149,1,ComCalc!$P$1),INDEX(Cs!B1381:U1381,1,ComCalc!$P$1),"")</f>
        <v/>
      </c>
      <c r="K49" s="7" t="str">
        <f>IF(INDEX(Cs!B149:U149,1,ComCalc!$P$1),ROUND(INDEX(Cs!B1175:U1175,1,ComCalc!$P$1),INDEX(Cs!B1278:U1278,1,ComCalc!$P$1)),"")</f>
        <v/>
      </c>
      <c r="L49" s="8" t="str">
        <f t="shared" si="2"/>
        <v>Grooved Pegboard-Nondominant</v>
      </c>
      <c r="M49" s="4"/>
      <c r="N49" s="33" t="str">
        <v/>
      </c>
      <c r="O49" s="33" t="str">
        <v/>
      </c>
      <c r="P49" s="33" t="str">
        <v/>
      </c>
      <c r="Q49" s="33" t="str">
        <v/>
      </c>
      <c r="R49" s="33" t="str">
        <v/>
      </c>
      <c r="S49" s="33" t="str">
        <v/>
      </c>
      <c r="T49" s="33" t="str">
        <v/>
      </c>
      <c r="U49" s="33" t="str">
        <v/>
      </c>
      <c r="V49" s="33" t="str">
        <v/>
      </c>
      <c r="W49" s="33" t="str">
        <v/>
      </c>
      <c r="X49" s="33" t="str">
        <v/>
      </c>
      <c r="Y49" s="33" t="str">
        <v/>
      </c>
      <c r="Z49" s="33" t="str">
        <v/>
      </c>
      <c r="AA49" s="33" t="str">
        <v/>
      </c>
      <c r="AB49" s="33" t="str">
        <v/>
      </c>
      <c r="AC49" s="33" t="str">
        <v/>
      </c>
      <c r="AD49" s="33" t="str">
        <v/>
      </c>
      <c r="AE49" s="33" t="str">
        <v/>
      </c>
      <c r="AF49" s="33" t="str">
        <v/>
      </c>
      <c r="AG49" s="33" t="str">
        <v/>
      </c>
      <c r="AH49" s="8" t="str">
        <f t="shared" si="1"/>
        <v>Grooved Pegboard-Nondominant</v>
      </c>
    </row>
    <row r="50" spans="1:34" x14ac:dyDescent="0.15">
      <c r="A50" s="3" t="str">
        <f>IF(Correlations!B49="",Correlations!A49,Correlations!B49)</f>
        <v>Behavior Rating Scale</v>
      </c>
      <c r="B50" s="6"/>
      <c r="C50" s="7" t="str">
        <f>IF(B50="","",ROUND(15*(B50-IF(Correlations!C49=0,100,Correlations!C49))/IF(Correlations!D49=0,15,Correlations!D49)+100,0))</f>
        <v/>
      </c>
      <c r="D50" s="21" t="str">
        <f>IF(INDEX(Cs!B150:U150,1,ComCalc!$P$1),INDEX(Cs!B1691:U1691,1,ComCalc!$P$1),"")</f>
        <v/>
      </c>
      <c r="E50" s="21" t="str">
        <f>IF(INDEX(Cs!B150:U150,1,ComCalc!$P$1),INDEX(Cs!B1794:U1794,1,ComCalc!$P$1),"")</f>
        <v/>
      </c>
      <c r="F50" s="32" t="str">
        <f>IF(INDEX(Cs!B150:U150,1,ComCalc!$P$1),INDEX(Cs!$B$819:$U$819,1,ComCalc!$P$1),"")</f>
        <v/>
      </c>
      <c r="G50" s="32" t="str">
        <f>IF(INDEX(Cs!B150:U150,1,ComCalc!$P$1),INDEX(Cs!B867:U867,1,ComCalc!$P$1),"")</f>
        <v/>
      </c>
      <c r="H50" s="32" t="str">
        <f>IF(INDEX(Cs!B150:U150,1,ComCalc!$P$1),INDEX(Cs!B970:U970,1,ComCalc!$P$1),"")</f>
        <v/>
      </c>
      <c r="I50" s="7" t="str">
        <f>IF(INDEX(Cs!B150:U150,1,ComCalc!$P$1),ROUND(INDEX(Cs!B1485:U1485,1,ComCalc!$P$1),INDEX(Cs!B1588:U1588,1,ComCalc!$P$1)),"")</f>
        <v/>
      </c>
      <c r="J50" s="7" t="str">
        <f>IF(INDEX(Cs!B150:U150,1,ComCalc!$P$1),INDEX(Cs!B1382:U1382,1,ComCalc!$P$1),"")</f>
        <v/>
      </c>
      <c r="K50" s="7" t="str">
        <f>IF(INDEX(Cs!B150:U150,1,ComCalc!$P$1),ROUND(INDEX(Cs!B1176:U1176,1,ComCalc!$P$1),INDEX(Cs!B1279:U1279,1,ComCalc!$P$1)),"")</f>
        <v/>
      </c>
      <c r="L50" s="8" t="str">
        <f t="shared" si="2"/>
        <v>Behavior Rating Scale</v>
      </c>
      <c r="M50" s="4"/>
      <c r="N50" s="33" t="str">
        <v/>
      </c>
      <c r="O50" s="33" t="str">
        <v/>
      </c>
      <c r="P50" s="33" t="str">
        <v/>
      </c>
      <c r="Q50" s="33" t="str">
        <v/>
      </c>
      <c r="R50" s="33" t="str">
        <v/>
      </c>
      <c r="S50" s="33" t="str">
        <v/>
      </c>
      <c r="T50" s="33" t="str">
        <v/>
      </c>
      <c r="U50" s="33" t="str">
        <v/>
      </c>
      <c r="V50" s="33" t="str">
        <v/>
      </c>
      <c r="W50" s="33" t="str">
        <v/>
      </c>
      <c r="X50" s="33" t="str">
        <v/>
      </c>
      <c r="Y50" s="33" t="str">
        <v/>
      </c>
      <c r="Z50" s="33" t="str">
        <v/>
      </c>
      <c r="AA50" s="33" t="str">
        <v/>
      </c>
      <c r="AB50" s="33" t="str">
        <v/>
      </c>
      <c r="AC50" s="33" t="str">
        <v/>
      </c>
      <c r="AD50" s="33" t="str">
        <v/>
      </c>
      <c r="AE50" s="33" t="str">
        <v/>
      </c>
      <c r="AF50" s="33" t="str">
        <v/>
      </c>
      <c r="AG50" s="33" t="str">
        <v/>
      </c>
      <c r="AH50" s="8" t="str">
        <f t="shared" si="1"/>
        <v>Behavior Rating Scale</v>
      </c>
    </row>
    <row r="51" spans="1:34" x14ac:dyDescent="0.15">
      <c r="A51" s="3" t="str">
        <f>IF(Correlations!B50="",Correlations!A50,Correlations!B50)</f>
        <v>KTEA-3 Nonsense Word Decoding</v>
      </c>
      <c r="B51" s="6"/>
      <c r="C51" s="7" t="str">
        <f>IF(B51="","",ROUND(15*(B51-IF(Correlations!C50=0,100,Correlations!C50))/IF(Correlations!D50=0,15,Correlations!D50)+100,0))</f>
        <v/>
      </c>
      <c r="D51" s="21" t="str">
        <f>IF(INDEX(Cs!B151:U151,1,ComCalc!$P$1),INDEX(Cs!B1692:U1692,1,ComCalc!$P$1),"")</f>
        <v/>
      </c>
      <c r="E51" s="21" t="str">
        <f>IF(INDEX(Cs!B151:U151,1,ComCalc!$P$1),INDEX(Cs!B1795:U1795,1,ComCalc!$P$1),"")</f>
        <v/>
      </c>
      <c r="F51" s="32" t="str">
        <f>IF(INDEX(Cs!B151:U151,1,ComCalc!$P$1),INDEX(Cs!$B$819:$U$819,1,ComCalc!$P$1),"")</f>
        <v/>
      </c>
      <c r="G51" s="32" t="str">
        <f>IF(INDEX(Cs!B151:U151,1,ComCalc!$P$1),INDEX(Cs!B868:U868,1,ComCalc!$P$1),"")</f>
        <v/>
      </c>
      <c r="H51" s="32" t="str">
        <f>IF(INDEX(Cs!B151:U151,1,ComCalc!$P$1),INDEX(Cs!B971:U971,1,ComCalc!$P$1),"")</f>
        <v/>
      </c>
      <c r="I51" s="7" t="str">
        <f>IF(INDEX(Cs!B151:U151,1,ComCalc!$P$1),ROUND(INDEX(Cs!B1486:U1486,1,ComCalc!$P$1),INDEX(Cs!B1589:U1589,1,ComCalc!$P$1)),"")</f>
        <v/>
      </c>
      <c r="J51" s="7" t="str">
        <f>IF(INDEX(Cs!B151:U151,1,ComCalc!$P$1),INDEX(Cs!B1383:U1383,1,ComCalc!$P$1),"")</f>
        <v/>
      </c>
      <c r="K51" s="7" t="str">
        <f>IF(INDEX(Cs!B151:U151,1,ComCalc!$P$1),ROUND(INDEX(Cs!B1177:U1177,1,ComCalc!$P$1),INDEX(Cs!B1280:U1280,1,ComCalc!$P$1)),"")</f>
        <v/>
      </c>
      <c r="L51" s="8" t="str">
        <f t="shared" si="2"/>
        <v>KTEA-3 Nonsense Word Decoding</v>
      </c>
      <c r="M51" s="4"/>
      <c r="N51" s="33" t="str">
        <v/>
      </c>
      <c r="O51" s="33" t="str">
        <v/>
      </c>
      <c r="P51" s="33" t="str">
        <v/>
      </c>
      <c r="Q51" s="33" t="str">
        <v/>
      </c>
      <c r="R51" s="33" t="str">
        <v/>
      </c>
      <c r="S51" s="33" t="str">
        <v/>
      </c>
      <c r="T51" s="33" t="str">
        <v/>
      </c>
      <c r="U51" s="33" t="str">
        <v/>
      </c>
      <c r="V51" s="33" t="str">
        <v/>
      </c>
      <c r="W51" s="33" t="str">
        <v/>
      </c>
      <c r="X51" s="33" t="str">
        <v/>
      </c>
      <c r="Y51" s="33" t="str">
        <v/>
      </c>
      <c r="Z51" s="33" t="str">
        <v/>
      </c>
      <c r="AA51" s="33" t="str">
        <v/>
      </c>
      <c r="AB51" s="33" t="str">
        <v/>
      </c>
      <c r="AC51" s="33" t="str">
        <v/>
      </c>
      <c r="AD51" s="33" t="str">
        <v/>
      </c>
      <c r="AE51" s="33" t="str">
        <v/>
      </c>
      <c r="AF51" s="33" t="str">
        <v/>
      </c>
      <c r="AG51" s="33" t="str">
        <v/>
      </c>
      <c r="AH51" s="8" t="str">
        <f t="shared" si="1"/>
        <v>KTEA-3 Nonsense Word Decoding</v>
      </c>
    </row>
    <row r="52" spans="1:34" x14ac:dyDescent="0.15">
      <c r="A52" s="3" t="str">
        <f>IF(Correlations!B51="",Correlations!A51,Correlations!B51)</f>
        <v>KTEA-3 Decoding Fluency</v>
      </c>
      <c r="B52" s="6"/>
      <c r="C52" s="7" t="str">
        <f>IF(B52="","",ROUND(15*(B52-IF(Correlations!C51=0,100,Correlations!C51))/IF(Correlations!D51=0,15,Correlations!D51)+100,0))</f>
        <v/>
      </c>
      <c r="D52" s="21" t="str">
        <f>IF(INDEX(Cs!B152:U152,1,ComCalc!$P$1),INDEX(Cs!B1693:U1693,1,ComCalc!$P$1),"")</f>
        <v/>
      </c>
      <c r="E52" s="21" t="str">
        <f>IF(INDEX(Cs!B152:U152,1,ComCalc!$P$1),INDEX(Cs!B1796:U1796,1,ComCalc!$P$1),"")</f>
        <v/>
      </c>
      <c r="F52" s="32" t="str">
        <f>IF(INDEX(Cs!B152:U152,1,ComCalc!$P$1),INDEX(Cs!$B$819:$U$819,1,ComCalc!$P$1),"")</f>
        <v/>
      </c>
      <c r="G52" s="32" t="str">
        <f>IF(INDEX(Cs!B152:U152,1,ComCalc!$P$1),INDEX(Cs!B869:U869,1,ComCalc!$P$1),"")</f>
        <v/>
      </c>
      <c r="H52" s="32" t="str">
        <f>IF(INDEX(Cs!B152:U152,1,ComCalc!$P$1),INDEX(Cs!B972:U972,1,ComCalc!$P$1),"")</f>
        <v/>
      </c>
      <c r="I52" s="7" t="str">
        <f>IF(INDEX(Cs!B152:U152,1,ComCalc!$P$1),ROUND(INDEX(Cs!B1487:U1487,1,ComCalc!$P$1),INDEX(Cs!B1590:U1590,1,ComCalc!$P$1)),"")</f>
        <v/>
      </c>
      <c r="J52" s="7" t="str">
        <f>IF(INDEX(Cs!B152:U152,1,ComCalc!$P$1),INDEX(Cs!B1384:U1384,1,ComCalc!$P$1),"")</f>
        <v/>
      </c>
      <c r="K52" s="7" t="str">
        <f>IF(INDEX(Cs!B152:U152,1,ComCalc!$P$1),ROUND(INDEX(Cs!B1178:U1178,1,ComCalc!$P$1),INDEX(Cs!B1281:U1281,1,ComCalc!$P$1)),"")</f>
        <v/>
      </c>
      <c r="L52" s="8" t="str">
        <f t="shared" si="2"/>
        <v>KTEA-3 Decoding Fluency</v>
      </c>
      <c r="M52" s="4"/>
      <c r="N52" s="33" t="str">
        <v/>
      </c>
      <c r="O52" s="33" t="str">
        <v/>
      </c>
      <c r="P52" s="33" t="str">
        <v/>
      </c>
      <c r="Q52" s="33" t="str">
        <v/>
      </c>
      <c r="R52" s="33" t="str">
        <v/>
      </c>
      <c r="S52" s="33" t="str">
        <v/>
      </c>
      <c r="T52" s="33" t="str">
        <v/>
      </c>
      <c r="U52" s="33" t="str">
        <v/>
      </c>
      <c r="V52" s="33" t="str">
        <v/>
      </c>
      <c r="W52" s="33" t="str">
        <v/>
      </c>
      <c r="X52" s="33" t="str">
        <v/>
      </c>
      <c r="Y52" s="33" t="str">
        <v/>
      </c>
      <c r="Z52" s="33" t="str">
        <v/>
      </c>
      <c r="AA52" s="33" t="str">
        <v/>
      </c>
      <c r="AB52" s="33" t="str">
        <v/>
      </c>
      <c r="AC52" s="33" t="str">
        <v/>
      </c>
      <c r="AD52" s="33" t="str">
        <v/>
      </c>
      <c r="AE52" s="33" t="str">
        <v/>
      </c>
      <c r="AF52" s="33" t="str">
        <v/>
      </c>
      <c r="AG52" s="33" t="str">
        <v/>
      </c>
      <c r="AH52" s="8" t="str">
        <f t="shared" si="1"/>
        <v>KTEA-3 Decoding Fluency</v>
      </c>
    </row>
    <row r="53" spans="1:34" x14ac:dyDescent="0.15">
      <c r="A53" s="3" t="str">
        <f>IF(Correlations!B52="",Correlations!A52,Correlations!B52)</f>
        <v>KTEA-3 Reading Comprehension</v>
      </c>
      <c r="B53" s="6"/>
      <c r="C53" s="7" t="str">
        <f>IF(B53="","",ROUND(15*(B53-IF(Correlations!C52=0,100,Correlations!C52))/IF(Correlations!D52=0,15,Correlations!D52)+100,0))</f>
        <v/>
      </c>
      <c r="D53" s="21" t="str">
        <f>IF(INDEX(Cs!B153:U153,1,ComCalc!$P$1),INDEX(Cs!B1694:U1694,1,ComCalc!$P$1),"")</f>
        <v/>
      </c>
      <c r="E53" s="21" t="str">
        <f>IF(INDEX(Cs!B153:U153,1,ComCalc!$P$1),INDEX(Cs!B1797:U1797,1,ComCalc!$P$1),"")</f>
        <v/>
      </c>
      <c r="F53" s="32" t="str">
        <f>IF(INDEX(Cs!B153:U153,1,ComCalc!$P$1),INDEX(Cs!$B$819:$U$819,1,ComCalc!$P$1),"")</f>
        <v/>
      </c>
      <c r="G53" s="32" t="str">
        <f>IF(INDEX(Cs!B153:U153,1,ComCalc!$P$1),INDEX(Cs!B870:U870,1,ComCalc!$P$1),"")</f>
        <v/>
      </c>
      <c r="H53" s="32" t="str">
        <f>IF(INDEX(Cs!B153:U153,1,ComCalc!$P$1),INDEX(Cs!B973:U973,1,ComCalc!$P$1),"")</f>
        <v/>
      </c>
      <c r="I53" s="7" t="str">
        <f>IF(INDEX(Cs!B153:U153,1,ComCalc!$P$1),ROUND(INDEX(Cs!B1488:U1488,1,ComCalc!$P$1),INDEX(Cs!B1591:U1591,1,ComCalc!$P$1)),"")</f>
        <v/>
      </c>
      <c r="J53" s="7" t="str">
        <f>IF(INDEX(Cs!B153:U153,1,ComCalc!$P$1),INDEX(Cs!B1385:U1385,1,ComCalc!$P$1),"")</f>
        <v/>
      </c>
      <c r="K53" s="7" t="str">
        <f>IF(INDEX(Cs!B153:U153,1,ComCalc!$P$1),ROUND(INDEX(Cs!B1179:U1179,1,ComCalc!$P$1),INDEX(Cs!B1282:U1282,1,ComCalc!$P$1)),"")</f>
        <v/>
      </c>
      <c r="L53" s="8" t="str">
        <f t="shared" si="2"/>
        <v>KTEA-3 Reading Comprehension</v>
      </c>
      <c r="M53" s="4"/>
      <c r="N53" s="33" t="str">
        <v/>
      </c>
      <c r="O53" s="33" t="str">
        <v/>
      </c>
      <c r="P53" s="33" t="str">
        <v/>
      </c>
      <c r="Q53" s="33" t="str">
        <v/>
      </c>
      <c r="R53" s="33" t="str">
        <v/>
      </c>
      <c r="S53" s="33" t="str">
        <v/>
      </c>
      <c r="T53" s="33" t="str">
        <v/>
      </c>
      <c r="U53" s="33" t="str">
        <v/>
      </c>
      <c r="V53" s="33" t="str">
        <v/>
      </c>
      <c r="W53" s="33" t="str">
        <v/>
      </c>
      <c r="X53" s="33" t="str">
        <v/>
      </c>
      <c r="Y53" s="33" t="str">
        <v/>
      </c>
      <c r="Z53" s="33" t="str">
        <v/>
      </c>
      <c r="AA53" s="33" t="str">
        <v/>
      </c>
      <c r="AB53" s="33" t="str">
        <v/>
      </c>
      <c r="AC53" s="33" t="str">
        <v/>
      </c>
      <c r="AD53" s="33" t="str">
        <v/>
      </c>
      <c r="AE53" s="33" t="str">
        <v/>
      </c>
      <c r="AF53" s="33" t="str">
        <v/>
      </c>
      <c r="AG53" s="33" t="str">
        <v/>
      </c>
      <c r="AH53" s="8" t="str">
        <f t="shared" si="1"/>
        <v>KTEA-3 Reading Comprehension</v>
      </c>
    </row>
    <row r="54" spans="1:34" x14ac:dyDescent="0.15">
      <c r="A54" s="3" t="str">
        <f>IF(Correlations!B53="",Correlations!A53,Correlations!B53)</f>
        <v>WMS-IV Symbol Span</v>
      </c>
      <c r="B54" s="6"/>
      <c r="C54" s="7" t="str">
        <f>IF(B54="","",ROUND(15*(B54-IF(Correlations!C53=0,100,Correlations!C53))/IF(Correlations!D53=0,15,Correlations!D53)+100,0))</f>
        <v/>
      </c>
      <c r="D54" s="21" t="str">
        <f>IF(INDEX(Cs!B154:U154,1,ComCalc!$P$1),INDEX(Cs!B1695:U1695,1,ComCalc!$P$1),"")</f>
        <v/>
      </c>
      <c r="E54" s="21" t="str">
        <f>IF(INDEX(Cs!B154:U154,1,ComCalc!$P$1),INDEX(Cs!B1798:U1798,1,ComCalc!$P$1),"")</f>
        <v/>
      </c>
      <c r="F54" s="32" t="str">
        <f>IF(INDEX(Cs!B154:U154,1,ComCalc!$P$1),INDEX(Cs!$B$819:$U$819,1,ComCalc!$P$1),"")</f>
        <v/>
      </c>
      <c r="G54" s="32" t="str">
        <f>IF(INDEX(Cs!B154:U154,1,ComCalc!$P$1),INDEX(Cs!B871:U871,1,ComCalc!$P$1),"")</f>
        <v/>
      </c>
      <c r="H54" s="32" t="str">
        <f>IF(INDEX(Cs!B154:U154,1,ComCalc!$P$1),INDEX(Cs!B974:U974,1,ComCalc!$P$1),"")</f>
        <v/>
      </c>
      <c r="I54" s="7" t="str">
        <f>IF(INDEX(Cs!B154:U154,1,ComCalc!$P$1),ROUND(INDEX(Cs!B1489:U1489,1,ComCalc!$P$1),INDEX(Cs!B1592:U1592,1,ComCalc!$P$1)),"")</f>
        <v/>
      </c>
      <c r="J54" s="7" t="str">
        <f>IF(INDEX(Cs!B154:U154,1,ComCalc!$P$1),INDEX(Cs!B1386:U1386,1,ComCalc!$P$1),"")</f>
        <v/>
      </c>
      <c r="K54" s="7" t="str">
        <f>IF(INDEX(Cs!B154:U154,1,ComCalc!$P$1),ROUND(INDEX(Cs!B1180:U1180,1,ComCalc!$P$1),INDEX(Cs!B1283:U1283,1,ComCalc!$P$1)),"")</f>
        <v/>
      </c>
      <c r="L54" s="8" t="str">
        <f t="shared" si="2"/>
        <v>WMS-IV Symbol Span</v>
      </c>
      <c r="M54" s="4"/>
      <c r="N54" s="33" t="str">
        <v/>
      </c>
      <c r="O54" s="33" t="str">
        <v/>
      </c>
      <c r="P54" s="33" t="str">
        <v/>
      </c>
      <c r="Q54" s="33" t="str">
        <v/>
      </c>
      <c r="R54" s="33" t="str">
        <v/>
      </c>
      <c r="S54" s="33" t="str">
        <v/>
      </c>
      <c r="T54" s="33" t="str">
        <v/>
      </c>
      <c r="U54" s="33" t="str">
        <v/>
      </c>
      <c r="V54" s="33" t="str">
        <v/>
      </c>
      <c r="W54" s="33" t="str">
        <v/>
      </c>
      <c r="X54" s="33" t="str">
        <v/>
      </c>
      <c r="Y54" s="33" t="str">
        <v/>
      </c>
      <c r="Z54" s="33" t="str">
        <v/>
      </c>
      <c r="AA54" s="33" t="str">
        <v/>
      </c>
      <c r="AB54" s="33" t="str">
        <v/>
      </c>
      <c r="AC54" s="33" t="str">
        <v/>
      </c>
      <c r="AD54" s="33" t="str">
        <v/>
      </c>
      <c r="AE54" s="33" t="str">
        <v/>
      </c>
      <c r="AF54" s="33" t="str">
        <v/>
      </c>
      <c r="AG54" s="33" t="str">
        <v/>
      </c>
      <c r="AH54" s="8" t="str">
        <f t="shared" si="1"/>
        <v>WMS-IV Symbol Span</v>
      </c>
    </row>
    <row r="55" spans="1:34" x14ac:dyDescent="0.15">
      <c r="A55" s="3" t="str">
        <f>IF(Correlations!B54="",Correlations!A54,Correlations!B54)</f>
        <v>WRAT5 Word Reading</v>
      </c>
      <c r="B55" s="6">
        <v>121</v>
      </c>
      <c r="C55" s="7">
        <f>IF(B55="","",ROUND(15*(B55-IF(Correlations!C54=0,100,Correlations!C54))/IF(Correlations!D54=0,15,Correlations!D54)+100,0))</f>
        <v>121</v>
      </c>
      <c r="D55" s="21">
        <f>IF(INDEX(Cs!B155:U155,1,ComCalc!$P$1),INDEX(Cs!B1696:U1696,1,ComCalc!$P$1),"")</f>
        <v>9.4233891079831072E-2</v>
      </c>
      <c r="E55" s="21">
        <f>IF(INDEX(Cs!B155:U155,1,ComCalc!$P$1),INDEX(Cs!B1799:U1799,1,ComCalc!$P$1),"")</f>
        <v>0</v>
      </c>
      <c r="F55" s="32">
        <f>IF(INDEX(Cs!B155:U155,1,ComCalc!$P$1),INDEX(Cs!$B$819:$U$819,1,ComCalc!$P$1),"")</f>
        <v>108.875</v>
      </c>
      <c r="G55" s="32">
        <f>IF(INDEX(Cs!B155:U155,1,ComCalc!$P$1),INDEX(Cs!B872:U872,1,ComCalc!$P$1),"")</f>
        <v>12.125</v>
      </c>
      <c r="H55" s="32">
        <f>IF(INDEX(Cs!B155:U155,1,ComCalc!$P$1),INDEX(Cs!B975:U975,1,ComCalc!$P$1),"")</f>
        <v>11.61</v>
      </c>
      <c r="I55" s="7">
        <f>IF(INDEX(Cs!B155:U155,1,ComCalc!$P$1),ROUND(INDEX(Cs!B1490:U1490,1,ComCalc!$P$1),INDEX(Cs!B1593:U1593,1,ComCalc!$P$1)),"")</f>
        <v>0.03</v>
      </c>
      <c r="J55" s="7" t="str">
        <f>IF(INDEX(Cs!B155:U155,1,ComCalc!$P$1),INDEX(Cs!B1387:U1387,1,ComCalc!$P$1),"")</f>
        <v>Strength</v>
      </c>
      <c r="K55" s="7">
        <f>IF(INDEX(Cs!B155:U155,1,ComCalc!$P$1),ROUND(INDEX(Cs!B1181:U1181,1,ComCalc!$P$1),INDEX(Cs!B1284:U1284,1,ComCalc!$P$1)),"")</f>
        <v>0.44</v>
      </c>
      <c r="L55" s="8" t="str">
        <f t="shared" si="2"/>
        <v>WRAT5 Word Reading</v>
      </c>
      <c r="M55" s="4"/>
      <c r="N55" s="33" t="str">
        <v/>
      </c>
      <c r="O55" s="33" t="str">
        <v/>
      </c>
      <c r="P55" s="33" t="str">
        <v/>
      </c>
      <c r="Q55" s="33" t="str">
        <v/>
      </c>
      <c r="R55" s="33" t="str">
        <v/>
      </c>
      <c r="S55" s="33" t="str">
        <v/>
      </c>
      <c r="T55" s="33" t="str">
        <v/>
      </c>
      <c r="U55" s="33" t="str">
        <v/>
      </c>
      <c r="V55" s="33" t="str">
        <v/>
      </c>
      <c r="W55" s="33" t="str">
        <v/>
      </c>
      <c r="X55" s="33" t="str">
        <v/>
      </c>
      <c r="Y55" s="33" t="str">
        <v/>
      </c>
      <c r="Z55" s="33" t="str">
        <v/>
      </c>
      <c r="AA55" s="33" t="str">
        <v/>
      </c>
      <c r="AB55" s="33" t="str">
        <v/>
      </c>
      <c r="AC55" s="33" t="str">
        <v/>
      </c>
      <c r="AD55" s="33" t="str">
        <v>Strength</v>
      </c>
      <c r="AE55" s="33" t="str">
        <v/>
      </c>
      <c r="AF55" s="33" t="str">
        <v/>
      </c>
      <c r="AG55" s="33" t="str">
        <v/>
      </c>
      <c r="AH55" s="8" t="str">
        <f t="shared" si="1"/>
        <v>WRAT5 Word Reading</v>
      </c>
    </row>
    <row r="56" spans="1:34" x14ac:dyDescent="0.15">
      <c r="A56" s="3" t="str">
        <f>IF(Correlations!B55="",Correlations!A55,Correlations!B55)</f>
        <v>WRAT5 Spelling</v>
      </c>
      <c r="B56" s="6"/>
      <c r="C56" s="7" t="str">
        <f>IF(B56="","",ROUND(15*(B56-IF(Correlations!C55=0,100,Correlations!C55))/IF(Correlations!D55=0,15,Correlations!D55)+100,0))</f>
        <v/>
      </c>
      <c r="D56" s="21" t="str">
        <f>IF(INDEX(Cs!B156:U156,1,ComCalc!$P$1),INDEX(Cs!B1697:U1697,1,ComCalc!$P$1),"")</f>
        <v/>
      </c>
      <c r="E56" s="21" t="str">
        <f>IF(INDEX(Cs!B156:U156,1,ComCalc!$P$1),INDEX(Cs!B1800:U1800,1,ComCalc!$P$1),"")</f>
        <v/>
      </c>
      <c r="F56" s="32" t="str">
        <f>IF(INDEX(Cs!B156:U156,1,ComCalc!$P$1),INDEX(Cs!$B$819:$U$819,1,ComCalc!$P$1),"")</f>
        <v/>
      </c>
      <c r="G56" s="32" t="str">
        <f>IF(INDEX(Cs!B156:U156,1,ComCalc!$P$1),INDEX(Cs!B873:U873,1,ComCalc!$P$1),"")</f>
        <v/>
      </c>
      <c r="H56" s="32" t="str">
        <f>IF(INDEX(Cs!B156:U156,1,ComCalc!$P$1),INDEX(Cs!B976:U976,1,ComCalc!$P$1),"")</f>
        <v/>
      </c>
      <c r="I56" s="7" t="str">
        <f>IF(INDEX(Cs!B156:U156,1,ComCalc!$P$1),ROUND(INDEX(Cs!B1491:U1491,1,ComCalc!$P$1),INDEX(Cs!B1594:U1594,1,ComCalc!$P$1)),"")</f>
        <v/>
      </c>
      <c r="J56" s="7" t="str">
        <f>IF(INDEX(Cs!B156:U156,1,ComCalc!$P$1),INDEX(Cs!B1388:U1388,1,ComCalc!$P$1),"")</f>
        <v/>
      </c>
      <c r="K56" s="7" t="str">
        <f>IF(INDEX(Cs!B156:U156,1,ComCalc!$P$1),ROUND(INDEX(Cs!B1182:U1182,1,ComCalc!$P$1),INDEX(Cs!B1285:U1285,1,ComCalc!$P$1)),"")</f>
        <v/>
      </c>
      <c r="L56" s="8" t="str">
        <f t="shared" si="2"/>
        <v>WRAT5 Spelling</v>
      </c>
      <c r="M56" s="4"/>
      <c r="N56" s="33" t="str">
        <v/>
      </c>
      <c r="O56" s="33" t="str">
        <v/>
      </c>
      <c r="P56" s="33" t="str">
        <v/>
      </c>
      <c r="Q56" s="33" t="str">
        <v/>
      </c>
      <c r="R56" s="33" t="str">
        <v/>
      </c>
      <c r="S56" s="33" t="str">
        <v/>
      </c>
      <c r="T56" s="33" t="str">
        <v/>
      </c>
      <c r="U56" s="33" t="str">
        <v/>
      </c>
      <c r="V56" s="33" t="str">
        <v/>
      </c>
      <c r="W56" s="33" t="str">
        <v/>
      </c>
      <c r="X56" s="33" t="str">
        <v/>
      </c>
      <c r="Y56" s="33" t="str">
        <v/>
      </c>
      <c r="Z56" s="33" t="str">
        <v/>
      </c>
      <c r="AA56" s="33" t="str">
        <v/>
      </c>
      <c r="AB56" s="33" t="str">
        <v/>
      </c>
      <c r="AC56" s="33" t="str">
        <v/>
      </c>
      <c r="AD56" s="33" t="str">
        <v/>
      </c>
      <c r="AE56" s="33" t="str">
        <v/>
      </c>
      <c r="AF56" s="33" t="str">
        <v/>
      </c>
      <c r="AG56" s="33" t="str">
        <v/>
      </c>
      <c r="AH56" s="8" t="str">
        <f t="shared" si="1"/>
        <v>WRAT5 Spelling</v>
      </c>
    </row>
    <row r="57" spans="1:34" x14ac:dyDescent="0.15">
      <c r="A57" s="3" t="str">
        <f>IF(Correlations!B56="",Correlations!A56,Correlations!B56)</f>
        <v>WRAT5 Math Computation</v>
      </c>
      <c r="B57" s="6"/>
      <c r="C57" s="7" t="str">
        <f>IF(B57="","",ROUND(15*(B57-IF(Correlations!C56=0,100,Correlations!C56))/IF(Correlations!D56=0,15,Correlations!D56)+100,0))</f>
        <v/>
      </c>
      <c r="D57" s="21" t="str">
        <f>IF(INDEX(Cs!B157:U157,1,ComCalc!$P$1),INDEX(Cs!B1698:U1698,1,ComCalc!$P$1),"")</f>
        <v/>
      </c>
      <c r="E57" s="21" t="str">
        <f>IF(INDEX(Cs!B157:U157,1,ComCalc!$P$1),INDEX(Cs!B1801:U1801,1,ComCalc!$P$1),"")</f>
        <v/>
      </c>
      <c r="F57" s="32" t="str">
        <f>IF(INDEX(Cs!B157:U157,1,ComCalc!$P$1),INDEX(Cs!$B$819:$U$819,1,ComCalc!$P$1),"")</f>
        <v/>
      </c>
      <c r="G57" s="32" t="str">
        <f>IF(INDEX(Cs!B157:U157,1,ComCalc!$P$1),INDEX(Cs!B874:U874,1,ComCalc!$P$1),"")</f>
        <v/>
      </c>
      <c r="H57" s="32" t="str">
        <f>IF(INDEX(Cs!B157:U157,1,ComCalc!$P$1),INDEX(Cs!B977:U977,1,ComCalc!$P$1),"")</f>
        <v/>
      </c>
      <c r="I57" s="7" t="str">
        <f>IF(INDEX(Cs!B157:U157,1,ComCalc!$P$1),ROUND(INDEX(Cs!B1492:U1492,1,ComCalc!$P$1),INDEX(Cs!B1595:U1595,1,ComCalc!$P$1)),"")</f>
        <v/>
      </c>
      <c r="J57" s="7" t="str">
        <f>IF(INDEX(Cs!B157:U157,1,ComCalc!$P$1),INDEX(Cs!B1389:U1389,1,ComCalc!$P$1),"")</f>
        <v/>
      </c>
      <c r="K57" s="7" t="str">
        <f>IF(INDEX(Cs!B157:U157,1,ComCalc!$P$1),ROUND(INDEX(Cs!B1183:U1183,1,ComCalc!$P$1),INDEX(Cs!B1286:U1286,1,ComCalc!$P$1)),"")</f>
        <v/>
      </c>
      <c r="L57" s="8" t="str">
        <f t="shared" si="2"/>
        <v>WRAT5 Math Computation</v>
      </c>
      <c r="M57" s="4"/>
      <c r="N57" s="33" t="str">
        <v/>
      </c>
      <c r="O57" s="33" t="str">
        <v/>
      </c>
      <c r="P57" s="33" t="str">
        <v/>
      </c>
      <c r="Q57" s="33" t="str">
        <v/>
      </c>
      <c r="R57" s="33" t="str">
        <v/>
      </c>
      <c r="S57" s="33" t="str">
        <v/>
      </c>
      <c r="T57" s="33" t="str">
        <v/>
      </c>
      <c r="U57" s="33" t="str">
        <v/>
      </c>
      <c r="V57" s="33" t="str">
        <v/>
      </c>
      <c r="W57" s="33" t="str">
        <v/>
      </c>
      <c r="X57" s="33" t="str">
        <v/>
      </c>
      <c r="Y57" s="33" t="str">
        <v/>
      </c>
      <c r="Z57" s="33" t="str">
        <v/>
      </c>
      <c r="AA57" s="33" t="str">
        <v/>
      </c>
      <c r="AB57" s="33" t="str">
        <v/>
      </c>
      <c r="AC57" s="33" t="str">
        <v/>
      </c>
      <c r="AD57" s="33" t="str">
        <v/>
      </c>
      <c r="AE57" s="33" t="str">
        <v/>
      </c>
      <c r="AF57" s="33" t="str">
        <v/>
      </c>
      <c r="AG57" s="33" t="str">
        <v/>
      </c>
      <c r="AH57" s="8" t="str">
        <f t="shared" si="1"/>
        <v>WRAT5 Math Computation</v>
      </c>
    </row>
    <row r="58" spans="1:34" x14ac:dyDescent="0.15">
      <c r="A58" s="3" t="str">
        <f>IF(Correlations!B57="",Correlations!A57,Correlations!B57)</f>
        <v>WRAT5 Sentence Comprehension</v>
      </c>
      <c r="B58" s="6"/>
      <c r="C58" s="7" t="str">
        <f>IF(B58="","",ROUND(15*(B58-IF(Correlations!C57=0,100,Correlations!C57))/IF(Correlations!D57=0,15,Correlations!D57)+100,0))</f>
        <v/>
      </c>
      <c r="D58" s="21" t="str">
        <f>IF(INDEX(Cs!B158:U158,1,ComCalc!$P$1),INDEX(Cs!B1699:U1699,1,ComCalc!$P$1),"")</f>
        <v/>
      </c>
      <c r="E58" s="21" t="str">
        <f>IF(INDEX(Cs!B158:U158,1,ComCalc!$P$1),INDEX(Cs!B1802:U1802,1,ComCalc!$P$1),"")</f>
        <v/>
      </c>
      <c r="F58" s="32" t="str">
        <f>IF(INDEX(Cs!B158:U158,1,ComCalc!$P$1),INDEX(Cs!$B$819:$U$819,1,ComCalc!$P$1),"")</f>
        <v/>
      </c>
      <c r="G58" s="32" t="str">
        <f>IF(INDEX(Cs!B158:U158,1,ComCalc!$P$1),INDEX(Cs!B875:U875,1,ComCalc!$P$1),"")</f>
        <v/>
      </c>
      <c r="H58" s="32" t="str">
        <f>IF(INDEX(Cs!B158:U158,1,ComCalc!$P$1),INDEX(Cs!B978:U978,1,ComCalc!$P$1),"")</f>
        <v/>
      </c>
      <c r="I58" s="7" t="str">
        <f>IF(INDEX(Cs!B158:U158,1,ComCalc!$P$1),ROUND(INDEX(Cs!B1493:U1493,1,ComCalc!$P$1),INDEX(Cs!B1596:U1596,1,ComCalc!$P$1)),"")</f>
        <v/>
      </c>
      <c r="J58" s="7" t="str">
        <f>IF(INDEX(Cs!B158:U158,1,ComCalc!$P$1),INDEX(Cs!B1390:U1390,1,ComCalc!$P$1),"")</f>
        <v/>
      </c>
      <c r="K58" s="7" t="str">
        <f>IF(INDEX(Cs!B158:U158,1,ComCalc!$P$1),ROUND(INDEX(Cs!B1184:U1184,1,ComCalc!$P$1),INDEX(Cs!B1287:U1287,1,ComCalc!$P$1)),"")</f>
        <v/>
      </c>
      <c r="L58" s="8" t="str">
        <f t="shared" si="2"/>
        <v>WRAT5 Sentence Comprehension</v>
      </c>
      <c r="M58" s="4"/>
      <c r="N58" s="33" t="str">
        <v/>
      </c>
      <c r="O58" s="33" t="str">
        <v/>
      </c>
      <c r="P58" s="33" t="str">
        <v/>
      </c>
      <c r="Q58" s="33" t="str">
        <v/>
      </c>
      <c r="R58" s="33" t="str">
        <v/>
      </c>
      <c r="S58" s="33" t="str">
        <v/>
      </c>
      <c r="T58" s="33" t="str">
        <v/>
      </c>
      <c r="U58" s="33" t="str">
        <v/>
      </c>
      <c r="V58" s="33" t="str">
        <v/>
      </c>
      <c r="W58" s="33" t="str">
        <v/>
      </c>
      <c r="X58" s="33" t="str">
        <v/>
      </c>
      <c r="Y58" s="33" t="str">
        <v/>
      </c>
      <c r="Z58" s="33" t="str">
        <v/>
      </c>
      <c r="AA58" s="33" t="str">
        <v/>
      </c>
      <c r="AB58" s="33" t="str">
        <v/>
      </c>
      <c r="AC58" s="33" t="str">
        <v/>
      </c>
      <c r="AD58" s="33" t="str">
        <v/>
      </c>
      <c r="AE58" s="33" t="str">
        <v/>
      </c>
      <c r="AF58" s="33" t="str">
        <v/>
      </c>
      <c r="AG58" s="33" t="str">
        <v/>
      </c>
      <c r="AH58" s="8" t="str">
        <f t="shared" si="1"/>
        <v>WRAT5 Sentence Comprehension</v>
      </c>
    </row>
    <row r="59" spans="1:34" x14ac:dyDescent="0.15">
      <c r="A59" s="3" t="str">
        <f>IF(Correlations!B58="",Correlations!A58,Correlations!B58)</f>
        <v>WRAT5 Reading Composite</v>
      </c>
      <c r="B59" s="6"/>
      <c r="C59" s="7" t="str">
        <f>IF(B59="","",ROUND(15*(B59-IF(Correlations!C58=0,100,Correlations!C58))/IF(Correlations!D58=0,15,Correlations!D58)+100,0))</f>
        <v/>
      </c>
      <c r="D59" s="21" t="str">
        <f>IF(INDEX(Cs!B159:U159,1,ComCalc!$P$1),INDEX(Cs!B1700:U1700,1,ComCalc!$P$1),"")</f>
        <v/>
      </c>
      <c r="E59" s="21" t="str">
        <f>IF(INDEX(Cs!B159:U159,1,ComCalc!$P$1),INDEX(Cs!B1803:U1803,1,ComCalc!$P$1),"")</f>
        <v/>
      </c>
      <c r="F59" s="32" t="str">
        <f>IF(INDEX(Cs!B159:U159,1,ComCalc!$P$1),INDEX(Cs!$B$819:$U$819,1,ComCalc!$P$1),"")</f>
        <v/>
      </c>
      <c r="G59" s="32" t="str">
        <f>IF(INDEX(Cs!B159:U159,1,ComCalc!$P$1),INDEX(Cs!B876:U876,1,ComCalc!$P$1),"")</f>
        <v/>
      </c>
      <c r="H59" s="32" t="str">
        <f>IF(INDEX(Cs!B159:U159,1,ComCalc!$P$1),INDEX(Cs!B979:U979,1,ComCalc!$P$1),"")</f>
        <v/>
      </c>
      <c r="I59" s="7" t="str">
        <f>IF(INDEX(Cs!B159:U159,1,ComCalc!$P$1),ROUND(INDEX(Cs!B1494:U1494,1,ComCalc!$P$1),INDEX(Cs!B1597:U1597,1,ComCalc!$P$1)),"")</f>
        <v/>
      </c>
      <c r="J59" s="7" t="str">
        <f>IF(INDEX(Cs!B159:U159,1,ComCalc!$P$1),INDEX(Cs!B1391:U1391,1,ComCalc!$P$1),"")</f>
        <v/>
      </c>
      <c r="K59" s="7" t="str">
        <f>IF(INDEX(Cs!B159:U159,1,ComCalc!$P$1),ROUND(INDEX(Cs!B1185:U1185,1,ComCalc!$P$1),INDEX(Cs!B1288:U1288,1,ComCalc!$P$1)),"")</f>
        <v/>
      </c>
      <c r="L59" s="8" t="str">
        <f t="shared" si="2"/>
        <v>WRAT5 Reading Composite</v>
      </c>
      <c r="M59" s="4"/>
      <c r="N59" s="33" t="str">
        <v/>
      </c>
      <c r="O59" s="33" t="str">
        <v/>
      </c>
      <c r="P59" s="33" t="str">
        <v/>
      </c>
      <c r="Q59" s="33" t="str">
        <v/>
      </c>
      <c r="R59" s="33" t="str">
        <v/>
      </c>
      <c r="S59" s="33" t="str">
        <v/>
      </c>
      <c r="T59" s="33" t="str">
        <v/>
      </c>
      <c r="U59" s="33" t="str">
        <v/>
      </c>
      <c r="V59" s="33" t="str">
        <v/>
      </c>
      <c r="W59" s="33" t="str">
        <v/>
      </c>
      <c r="X59" s="33" t="str">
        <v/>
      </c>
      <c r="Y59" s="33" t="str">
        <v/>
      </c>
      <c r="Z59" s="33" t="str">
        <v/>
      </c>
      <c r="AA59" s="33" t="str">
        <v/>
      </c>
      <c r="AB59" s="33" t="str">
        <v/>
      </c>
      <c r="AC59" s="33" t="str">
        <v/>
      </c>
      <c r="AD59" s="33" t="str">
        <v/>
      </c>
      <c r="AE59" s="33" t="str">
        <v/>
      </c>
      <c r="AF59" s="33" t="str">
        <v/>
      </c>
      <c r="AG59" s="33" t="str">
        <v/>
      </c>
      <c r="AH59" s="8" t="str">
        <f t="shared" si="1"/>
        <v>WRAT5 Reading Composite</v>
      </c>
    </row>
    <row r="60" spans="1:34" x14ac:dyDescent="0.15">
      <c r="A60" s="3" t="str">
        <f>IF(Correlations!B59="",Correlations!A59,Correlations!B59)</f>
        <v>DKEFS CWI Color Naming</v>
      </c>
      <c r="B60" s="6"/>
      <c r="C60" s="7" t="str">
        <f>IF(B60="","",ROUND(15*(B60-IF(Correlations!C59=0,100,Correlations!C59))/IF(Correlations!D59=0,15,Correlations!D59)+100,0))</f>
        <v/>
      </c>
      <c r="D60" s="21" t="str">
        <f>IF(INDEX(Cs!B160:U160,1,ComCalc!$P$1),INDEX(Cs!B1701:U1701,1,ComCalc!$P$1),"")</f>
        <v/>
      </c>
      <c r="E60" s="21" t="str">
        <f>IF(INDEX(Cs!B160:U160,1,ComCalc!$P$1),INDEX(Cs!B1804:U1804,1,ComCalc!$P$1),"")</f>
        <v/>
      </c>
      <c r="F60" s="32" t="str">
        <f>IF(INDEX(Cs!B160:U160,1,ComCalc!$P$1),INDEX(Cs!$B$819:$U$819,1,ComCalc!$P$1),"")</f>
        <v/>
      </c>
      <c r="G60" s="32" t="str">
        <f>IF(INDEX(Cs!B160:U160,1,ComCalc!$P$1),INDEX(Cs!B877:U877,1,ComCalc!$P$1),"")</f>
        <v/>
      </c>
      <c r="H60" s="32" t="str">
        <f>IF(INDEX(Cs!B160:U160,1,ComCalc!$P$1),INDEX(Cs!B980:U980,1,ComCalc!$P$1),"")</f>
        <v/>
      </c>
      <c r="I60" s="7" t="str">
        <f>IF(INDEX(Cs!B160:U160,1,ComCalc!$P$1),ROUND(INDEX(Cs!B1495:U1495,1,ComCalc!$P$1),INDEX(Cs!B1598:U1598,1,ComCalc!$P$1)),"")</f>
        <v/>
      </c>
      <c r="J60" s="7" t="str">
        <f>IF(INDEX(Cs!B160:U160,1,ComCalc!$P$1),INDEX(Cs!B1392:U1392,1,ComCalc!$P$1),"")</f>
        <v/>
      </c>
      <c r="K60" s="7" t="str">
        <f>IF(INDEX(Cs!B160:U160,1,ComCalc!$P$1),ROUND(INDEX(Cs!B1186:U1186,1,ComCalc!$P$1),INDEX(Cs!B1289:U1289,1,ComCalc!$P$1)),"")</f>
        <v/>
      </c>
      <c r="L60" s="8" t="str">
        <f t="shared" si="2"/>
        <v>DKEFS CWI Color Naming</v>
      </c>
      <c r="M60" s="4"/>
      <c r="N60" s="33" t="str">
        <v/>
      </c>
      <c r="O60" s="33" t="str">
        <v/>
      </c>
      <c r="P60" s="33" t="str">
        <v/>
      </c>
      <c r="Q60" s="33" t="str">
        <v/>
      </c>
      <c r="R60" s="33" t="str">
        <v/>
      </c>
      <c r="S60" s="33" t="str">
        <v/>
      </c>
      <c r="T60" s="33" t="str">
        <v/>
      </c>
      <c r="U60" s="33" t="str">
        <v/>
      </c>
      <c r="V60" s="33" t="str">
        <v/>
      </c>
      <c r="W60" s="33" t="str">
        <v/>
      </c>
      <c r="X60" s="33" t="str">
        <v/>
      </c>
      <c r="Y60" s="33" t="str">
        <v/>
      </c>
      <c r="Z60" s="33" t="str">
        <v/>
      </c>
      <c r="AA60" s="33" t="str">
        <v/>
      </c>
      <c r="AB60" s="33" t="str">
        <v/>
      </c>
      <c r="AC60" s="33" t="str">
        <v/>
      </c>
      <c r="AD60" s="33" t="str">
        <v/>
      </c>
      <c r="AE60" s="33" t="str">
        <v/>
      </c>
      <c r="AF60" s="33" t="str">
        <v/>
      </c>
      <c r="AG60" s="33" t="str">
        <v/>
      </c>
      <c r="AH60" s="8" t="str">
        <f t="shared" si="1"/>
        <v>DKEFS CWI Color Naming</v>
      </c>
    </row>
    <row r="61" spans="1:34" x14ac:dyDescent="0.15">
      <c r="A61" s="3" t="str">
        <f>IF(Correlations!B60="",Correlations!A60,Correlations!B60)</f>
        <v>DKEFS CWI Word Reading</v>
      </c>
      <c r="B61" s="6"/>
      <c r="C61" s="7" t="str">
        <f>IF(B61="","",ROUND(15*(B61-IF(Correlations!C60=0,100,Correlations!C60))/IF(Correlations!D60=0,15,Correlations!D60)+100,0))</f>
        <v/>
      </c>
      <c r="D61" s="21" t="str">
        <f>IF(INDEX(Cs!B161:U161,1,ComCalc!$P$1),INDEX(Cs!B1702:U1702,1,ComCalc!$P$1),"")</f>
        <v/>
      </c>
      <c r="E61" s="21" t="str">
        <f>IF(INDEX(Cs!B161:U161,1,ComCalc!$P$1),INDEX(Cs!B1805:U1805,1,ComCalc!$P$1),"")</f>
        <v/>
      </c>
      <c r="F61" s="32" t="str">
        <f>IF(INDEX(Cs!B161:U161,1,ComCalc!$P$1),INDEX(Cs!$B$819:$U$819,1,ComCalc!$P$1),"")</f>
        <v/>
      </c>
      <c r="G61" s="32" t="str">
        <f>IF(INDEX(Cs!B161:U161,1,ComCalc!$P$1),INDEX(Cs!B878:U878,1,ComCalc!$P$1),"")</f>
        <v/>
      </c>
      <c r="H61" s="32" t="str">
        <f>IF(INDEX(Cs!B161:U161,1,ComCalc!$P$1),INDEX(Cs!B981:U981,1,ComCalc!$P$1),"")</f>
        <v/>
      </c>
      <c r="I61" s="7" t="str">
        <f>IF(INDEX(Cs!B161:U161,1,ComCalc!$P$1),ROUND(INDEX(Cs!B1496:U1496,1,ComCalc!$P$1),INDEX(Cs!B1599:U1599,1,ComCalc!$P$1)),"")</f>
        <v/>
      </c>
      <c r="J61" s="7" t="str">
        <f>IF(INDEX(Cs!B161:U161,1,ComCalc!$P$1),INDEX(Cs!B1393:U1393,1,ComCalc!$P$1),"")</f>
        <v/>
      </c>
      <c r="K61" s="7" t="str">
        <f>IF(INDEX(Cs!B161:U161,1,ComCalc!$P$1),ROUND(INDEX(Cs!B1187:U1187,1,ComCalc!$P$1),INDEX(Cs!B1290:U1290,1,ComCalc!$P$1)),"")</f>
        <v/>
      </c>
      <c r="L61" s="8" t="str">
        <f t="shared" si="2"/>
        <v>DKEFS CWI Word Reading</v>
      </c>
      <c r="M61" s="4"/>
      <c r="N61" s="33" t="str">
        <v/>
      </c>
      <c r="O61" s="33" t="str">
        <v/>
      </c>
      <c r="P61" s="33" t="str">
        <v/>
      </c>
      <c r="Q61" s="33" t="str">
        <v/>
      </c>
      <c r="R61" s="33" t="str">
        <v/>
      </c>
      <c r="S61" s="33" t="str">
        <v/>
      </c>
      <c r="T61" s="33" t="str">
        <v/>
      </c>
      <c r="U61" s="33" t="str">
        <v/>
      </c>
      <c r="V61" s="33" t="str">
        <v/>
      </c>
      <c r="W61" s="33" t="str">
        <v/>
      </c>
      <c r="X61" s="33" t="str">
        <v/>
      </c>
      <c r="Y61" s="33" t="str">
        <v/>
      </c>
      <c r="Z61" s="33" t="str">
        <v/>
      </c>
      <c r="AA61" s="33" t="str">
        <v/>
      </c>
      <c r="AB61" s="33" t="str">
        <v/>
      </c>
      <c r="AC61" s="33" t="str">
        <v/>
      </c>
      <c r="AD61" s="33" t="str">
        <v/>
      </c>
      <c r="AE61" s="33" t="str">
        <v/>
      </c>
      <c r="AF61" s="33" t="str">
        <v/>
      </c>
      <c r="AG61" s="33" t="str">
        <v/>
      </c>
      <c r="AH61" s="8" t="str">
        <f t="shared" si="1"/>
        <v>DKEFS CWI Word Reading</v>
      </c>
    </row>
    <row r="62" spans="1:34" x14ac:dyDescent="0.15">
      <c r="A62" s="3" t="str">
        <f>IF(Correlations!B61="",Correlations!A61,Correlations!B61)</f>
        <v>DKEFS CWI Inhibition</v>
      </c>
      <c r="B62" s="6"/>
      <c r="C62" s="7" t="str">
        <f>IF(B62="","",ROUND(15*(B62-IF(Correlations!C61=0,100,Correlations!C61))/IF(Correlations!D61=0,15,Correlations!D61)+100,0))</f>
        <v/>
      </c>
      <c r="D62" s="21" t="str">
        <f>IF(INDEX(Cs!B162:U162,1,ComCalc!$P$1),INDEX(Cs!B1703:U1703,1,ComCalc!$P$1),"")</f>
        <v/>
      </c>
      <c r="E62" s="21" t="str">
        <f>IF(INDEX(Cs!B162:U162,1,ComCalc!$P$1),INDEX(Cs!B1806:U1806,1,ComCalc!$P$1),"")</f>
        <v/>
      </c>
      <c r="F62" s="32" t="str">
        <f>IF(INDEX(Cs!B162:U162,1,ComCalc!$P$1),INDEX(Cs!$B$819:$U$819,1,ComCalc!$P$1),"")</f>
        <v/>
      </c>
      <c r="G62" s="32" t="str">
        <f>IF(INDEX(Cs!B162:U162,1,ComCalc!$P$1),INDEX(Cs!B879:U879,1,ComCalc!$P$1),"")</f>
        <v/>
      </c>
      <c r="H62" s="32" t="str">
        <f>IF(INDEX(Cs!B162:U162,1,ComCalc!$P$1),INDEX(Cs!B982:U982,1,ComCalc!$P$1),"")</f>
        <v/>
      </c>
      <c r="I62" s="7" t="str">
        <f>IF(INDEX(Cs!B162:U162,1,ComCalc!$P$1),ROUND(INDEX(Cs!B1497:U1497,1,ComCalc!$P$1),INDEX(Cs!B1600:U1600,1,ComCalc!$P$1)),"")</f>
        <v/>
      </c>
      <c r="J62" s="7" t="str">
        <f>IF(INDEX(Cs!B162:U162,1,ComCalc!$P$1),INDEX(Cs!B1394:U1394,1,ComCalc!$P$1),"")</f>
        <v/>
      </c>
      <c r="K62" s="7" t="str">
        <f>IF(INDEX(Cs!B162:U162,1,ComCalc!$P$1),ROUND(INDEX(Cs!B1188:U1188,1,ComCalc!$P$1),INDEX(Cs!B1291:U1291,1,ComCalc!$P$1)),"")</f>
        <v/>
      </c>
      <c r="L62" s="8" t="str">
        <f t="shared" si="2"/>
        <v>DKEFS CWI Inhibition</v>
      </c>
      <c r="M62" s="4"/>
      <c r="N62" s="33" t="str">
        <v/>
      </c>
      <c r="O62" s="33" t="str">
        <v/>
      </c>
      <c r="P62" s="33" t="str">
        <v/>
      </c>
      <c r="Q62" s="33" t="str">
        <v/>
      </c>
      <c r="R62" s="33" t="str">
        <v/>
      </c>
      <c r="S62" s="33" t="str">
        <v/>
      </c>
      <c r="T62" s="33" t="str">
        <v/>
      </c>
      <c r="U62" s="33" t="str">
        <v/>
      </c>
      <c r="V62" s="33" t="str">
        <v/>
      </c>
      <c r="W62" s="33" t="str">
        <v/>
      </c>
      <c r="X62" s="33" t="str">
        <v/>
      </c>
      <c r="Y62" s="33" t="str">
        <v/>
      </c>
      <c r="Z62" s="33" t="str">
        <v/>
      </c>
      <c r="AA62" s="33" t="str">
        <v/>
      </c>
      <c r="AB62" s="33" t="str">
        <v/>
      </c>
      <c r="AC62" s="33" t="str">
        <v/>
      </c>
      <c r="AD62" s="33" t="str">
        <v/>
      </c>
      <c r="AE62" s="33" t="str">
        <v/>
      </c>
      <c r="AF62" s="33" t="str">
        <v/>
      </c>
      <c r="AG62" s="33" t="str">
        <v/>
      </c>
      <c r="AH62" s="8" t="str">
        <f t="shared" si="1"/>
        <v>DKEFS CWI Inhibition</v>
      </c>
    </row>
    <row r="63" spans="1:34" x14ac:dyDescent="0.15">
      <c r="A63" s="3" t="str">
        <f>IF(Correlations!B62="",Correlations!A62,Correlations!B62)</f>
        <v>DKEFS CWI Switching</v>
      </c>
      <c r="B63" s="6"/>
      <c r="C63" s="7" t="str">
        <f>IF(B63="","",ROUND(15*(B63-IF(Correlations!C62=0,100,Correlations!C62))/IF(Correlations!D62=0,15,Correlations!D62)+100,0))</f>
        <v/>
      </c>
      <c r="D63" s="21" t="str">
        <f>IF(INDEX(Cs!B163:U163,1,ComCalc!$P$1),INDEX(Cs!B1704:U1704,1,ComCalc!$P$1),"")</f>
        <v/>
      </c>
      <c r="E63" s="21" t="str">
        <f>IF(INDEX(Cs!B163:U163,1,ComCalc!$P$1),INDEX(Cs!B1807:U1807,1,ComCalc!$P$1),"")</f>
        <v/>
      </c>
      <c r="F63" s="32" t="str">
        <f>IF(INDEX(Cs!B163:U163,1,ComCalc!$P$1),INDEX(Cs!$B$819:$U$819,1,ComCalc!$P$1),"")</f>
        <v/>
      </c>
      <c r="G63" s="32" t="str">
        <f>IF(INDEX(Cs!B163:U163,1,ComCalc!$P$1),INDEX(Cs!B880:U880,1,ComCalc!$P$1),"")</f>
        <v/>
      </c>
      <c r="H63" s="32" t="str">
        <f>IF(INDEX(Cs!B163:U163,1,ComCalc!$P$1),INDEX(Cs!B983:U983,1,ComCalc!$P$1),"")</f>
        <v/>
      </c>
      <c r="I63" s="7" t="str">
        <f>IF(INDEX(Cs!B163:U163,1,ComCalc!$P$1),ROUND(INDEX(Cs!B1498:U1498,1,ComCalc!$P$1),INDEX(Cs!B1601:U1601,1,ComCalc!$P$1)),"")</f>
        <v/>
      </c>
      <c r="J63" s="7" t="str">
        <f>IF(INDEX(Cs!B163:U163,1,ComCalc!$P$1),INDEX(Cs!B1395:U1395,1,ComCalc!$P$1),"")</f>
        <v/>
      </c>
      <c r="K63" s="7" t="str">
        <f>IF(INDEX(Cs!B163:U163,1,ComCalc!$P$1),ROUND(INDEX(Cs!B1189:U1189,1,ComCalc!$P$1),INDEX(Cs!B1292:U1292,1,ComCalc!$P$1)),"")</f>
        <v/>
      </c>
      <c r="L63" s="8" t="str">
        <f t="shared" si="2"/>
        <v>DKEFS CWI Switching</v>
      </c>
      <c r="M63" s="4"/>
      <c r="N63" s="33" t="str">
        <v/>
      </c>
      <c r="O63" s="33" t="str">
        <v/>
      </c>
      <c r="P63" s="33" t="str">
        <v/>
      </c>
      <c r="Q63" s="33" t="str">
        <v/>
      </c>
      <c r="R63" s="33" t="str">
        <v/>
      </c>
      <c r="S63" s="33" t="str">
        <v/>
      </c>
      <c r="T63" s="33" t="str">
        <v/>
      </c>
      <c r="U63" s="33" t="str">
        <v/>
      </c>
      <c r="V63" s="33" t="str">
        <v/>
      </c>
      <c r="W63" s="33" t="str">
        <v/>
      </c>
      <c r="X63" s="33" t="str">
        <v/>
      </c>
      <c r="Y63" s="33" t="str">
        <v/>
      </c>
      <c r="Z63" s="33" t="str">
        <v/>
      </c>
      <c r="AA63" s="33" t="str">
        <v/>
      </c>
      <c r="AB63" s="33" t="str">
        <v/>
      </c>
      <c r="AC63" s="33" t="str">
        <v/>
      </c>
      <c r="AD63" s="33" t="str">
        <v/>
      </c>
      <c r="AE63" s="33" t="str">
        <v/>
      </c>
      <c r="AF63" s="33" t="str">
        <v/>
      </c>
      <c r="AG63" s="33" t="str">
        <v/>
      </c>
      <c r="AH63" s="8" t="str">
        <f t="shared" si="1"/>
        <v>DKEFS CWI Switching</v>
      </c>
    </row>
    <row r="64" spans="1:34" x14ac:dyDescent="0.15">
      <c r="A64" s="3" t="str">
        <f>IF(Correlations!B63="",Correlations!A63,Correlations!B63)</f>
        <v>Unstructured Task (Total)</v>
      </c>
      <c r="B64" s="6"/>
      <c r="C64" s="7" t="str">
        <f>IF(B64="","",ROUND(15*(B64-IF(Correlations!C63=0,100,Correlations!C63))/IF(Correlations!D63=0,15,Correlations!D63)+100,0))</f>
        <v/>
      </c>
      <c r="D64" s="21" t="str">
        <f>IF(INDEX(Cs!B164:U164,1,ComCalc!$P$1),INDEX(Cs!B1705:U1705,1,ComCalc!$P$1),"")</f>
        <v/>
      </c>
      <c r="E64" s="21" t="str">
        <f>IF(INDEX(Cs!B164:U164,1,ComCalc!$P$1),INDEX(Cs!B1808:U1808,1,ComCalc!$P$1),"")</f>
        <v/>
      </c>
      <c r="F64" s="32" t="str">
        <f>IF(INDEX(Cs!B164:U164,1,ComCalc!$P$1),INDEX(Cs!$B$819:$U$819,1,ComCalc!$P$1),"")</f>
        <v/>
      </c>
      <c r="G64" s="32" t="str">
        <f>IF(INDEX(Cs!B164:U164,1,ComCalc!$P$1),INDEX(Cs!B881:U881,1,ComCalc!$P$1),"")</f>
        <v/>
      </c>
      <c r="H64" s="32" t="str">
        <f>IF(INDEX(Cs!B164:U164,1,ComCalc!$P$1),INDEX(Cs!B984:U984,1,ComCalc!$P$1),"")</f>
        <v/>
      </c>
      <c r="I64" s="7" t="str">
        <f>IF(INDEX(Cs!B164:U164,1,ComCalc!$P$1),ROUND(INDEX(Cs!B1499:U1499,1,ComCalc!$P$1),INDEX(Cs!B1602:U1602,1,ComCalc!$P$1)),"")</f>
        <v/>
      </c>
      <c r="J64" s="7" t="str">
        <f>IF(INDEX(Cs!B164:U164,1,ComCalc!$P$1),INDEX(Cs!B1396:U1396,1,ComCalc!$P$1),"")</f>
        <v/>
      </c>
      <c r="K64" s="7" t="str">
        <f>IF(INDEX(Cs!B164:U164,1,ComCalc!$P$1),ROUND(INDEX(Cs!B1190:U1190,1,ComCalc!$P$1),INDEX(Cs!B1293:U1293,1,ComCalc!$P$1)),"")</f>
        <v/>
      </c>
      <c r="L64" s="8" t="str">
        <f t="shared" si="2"/>
        <v>Unstructured Task (Total)</v>
      </c>
      <c r="M64" s="4"/>
      <c r="N64" s="33" t="str">
        <v/>
      </c>
      <c r="O64" s="33" t="str">
        <v/>
      </c>
      <c r="P64" s="33" t="str">
        <v/>
      </c>
      <c r="Q64" s="33" t="str">
        <v/>
      </c>
      <c r="R64" s="33" t="str">
        <v/>
      </c>
      <c r="S64" s="33" t="str">
        <v/>
      </c>
      <c r="T64" s="33" t="str">
        <v/>
      </c>
      <c r="U64" s="33" t="str">
        <v/>
      </c>
      <c r="V64" s="33" t="str">
        <v/>
      </c>
      <c r="W64" s="33" t="str">
        <v/>
      </c>
      <c r="X64" s="33" t="str">
        <v/>
      </c>
      <c r="Y64" s="33" t="str">
        <v/>
      </c>
      <c r="Z64" s="33" t="str">
        <v/>
      </c>
      <c r="AA64" s="33" t="str">
        <v/>
      </c>
      <c r="AB64" s="33" t="str">
        <v/>
      </c>
      <c r="AC64" s="33" t="str">
        <v/>
      </c>
      <c r="AD64" s="33" t="str">
        <v/>
      </c>
      <c r="AE64" s="33" t="str">
        <v/>
      </c>
      <c r="AF64" s="33" t="str">
        <v/>
      </c>
      <c r="AG64" s="33" t="str">
        <v/>
      </c>
      <c r="AH64" s="8" t="str">
        <f t="shared" si="1"/>
        <v>Unstructured Task (Total)</v>
      </c>
    </row>
    <row r="65" spans="1:34" x14ac:dyDescent="0.15">
      <c r="A65" s="3" t="str">
        <f>IF(Correlations!B64="",Correlations!A64,Correlations!B64)</f>
        <v>Unstructured Task (HVC)</v>
      </c>
      <c r="B65" s="6"/>
      <c r="C65" s="7" t="str">
        <f>IF(B65="","",ROUND(15*(B65-IF(Correlations!C64=0,100,Correlations!C64))/IF(Correlations!D64=0,15,Correlations!D64)+100,0))</f>
        <v/>
      </c>
      <c r="D65" s="21" t="str">
        <f>IF(INDEX(Cs!B165:U165,1,ComCalc!$P$1),INDEX(Cs!B1706:U1706,1,ComCalc!$P$1),"")</f>
        <v/>
      </c>
      <c r="E65" s="21" t="str">
        <f>IF(INDEX(Cs!B165:U165,1,ComCalc!$P$1),INDEX(Cs!B1809:U1809,1,ComCalc!$P$1),"")</f>
        <v/>
      </c>
      <c r="F65" s="32" t="str">
        <f>IF(INDEX(Cs!B165:U165,1,ComCalc!$P$1),INDEX(Cs!$B$819:$U$819,1,ComCalc!$P$1),"")</f>
        <v/>
      </c>
      <c r="G65" s="32" t="str">
        <f>IF(INDEX(Cs!B165:U165,1,ComCalc!$P$1),INDEX(Cs!B882:U882,1,ComCalc!$P$1),"")</f>
        <v/>
      </c>
      <c r="H65" s="32" t="str">
        <f>IF(INDEX(Cs!B165:U165,1,ComCalc!$P$1),INDEX(Cs!B985:U985,1,ComCalc!$P$1),"")</f>
        <v/>
      </c>
      <c r="I65" s="7" t="str">
        <f>IF(INDEX(Cs!B165:U165,1,ComCalc!$P$1),ROUND(INDEX(Cs!B1500:U1500,1,ComCalc!$P$1),INDEX(Cs!B1603:U1603,1,ComCalc!$P$1)),"")</f>
        <v/>
      </c>
      <c r="J65" s="7" t="str">
        <f>IF(INDEX(Cs!B165:U165,1,ComCalc!$P$1),INDEX(Cs!B1397:U1397,1,ComCalc!$P$1),"")</f>
        <v/>
      </c>
      <c r="K65" s="7" t="str">
        <f>IF(INDEX(Cs!B165:U165,1,ComCalc!$P$1),ROUND(INDEX(Cs!B1191:U1191,1,ComCalc!$P$1),INDEX(Cs!B1294:U1294,1,ComCalc!$P$1)),"")</f>
        <v/>
      </c>
      <c r="L65" s="8" t="str">
        <f t="shared" si="2"/>
        <v>Unstructured Task (HVC)</v>
      </c>
      <c r="M65" s="4"/>
      <c r="N65" s="33" t="str">
        <v/>
      </c>
      <c r="O65" s="33" t="str">
        <v/>
      </c>
      <c r="P65" s="33" t="str">
        <v/>
      </c>
      <c r="Q65" s="33" t="str">
        <v/>
      </c>
      <c r="R65" s="33" t="str">
        <v/>
      </c>
      <c r="S65" s="33" t="str">
        <v/>
      </c>
      <c r="T65" s="33" t="str">
        <v/>
      </c>
      <c r="U65" s="33" t="str">
        <v/>
      </c>
      <c r="V65" s="33" t="str">
        <v/>
      </c>
      <c r="W65" s="33" t="str">
        <v/>
      </c>
      <c r="X65" s="33" t="str">
        <v/>
      </c>
      <c r="Y65" s="33" t="str">
        <v/>
      </c>
      <c r="Z65" s="33" t="str">
        <v/>
      </c>
      <c r="AA65" s="33" t="str">
        <v/>
      </c>
      <c r="AB65" s="33" t="str">
        <v/>
      </c>
      <c r="AC65" s="33" t="str">
        <v/>
      </c>
      <c r="AD65" s="33" t="str">
        <v/>
      </c>
      <c r="AE65" s="33" t="str">
        <v/>
      </c>
      <c r="AF65" s="33" t="str">
        <v/>
      </c>
      <c r="AG65" s="33" t="str">
        <v/>
      </c>
      <c r="AH65" s="8" t="str">
        <f t="shared" si="1"/>
        <v>Unstructured Task (HVC)</v>
      </c>
    </row>
    <row r="66" spans="1:34" x14ac:dyDescent="0.15">
      <c r="A66" s="3" t="str">
        <f>IF(Correlations!B65="",Correlations!A65,Correlations!B65)</f>
        <v>WASI-2 Similarities</v>
      </c>
      <c r="B66" s="6"/>
      <c r="C66" s="7" t="str">
        <f>IF(B66="","",ROUND(15*(B66-IF(Correlations!C65=0,100,Correlations!C65))/IF(Correlations!D65=0,15,Correlations!D65)+100,0))</f>
        <v/>
      </c>
      <c r="D66" s="21" t="str">
        <f>IF(INDEX(Cs!B166:U166,1,ComCalc!$P$1),INDEX(Cs!B1707:U1707,1,ComCalc!$P$1),"")</f>
        <v/>
      </c>
      <c r="E66" s="21" t="str">
        <f>IF(INDEX(Cs!B166:U166,1,ComCalc!$P$1),INDEX(Cs!B1810:U1810,1,ComCalc!$P$1),"")</f>
        <v/>
      </c>
      <c r="F66" s="32" t="str">
        <f>IF(INDEX(Cs!B166:U166,1,ComCalc!$P$1),INDEX(Cs!$B$819:$U$819,1,ComCalc!$P$1),"")</f>
        <v/>
      </c>
      <c r="G66" s="32" t="str">
        <f>IF(INDEX(Cs!B166:U166,1,ComCalc!$P$1),INDEX(Cs!B883:U883,1,ComCalc!$P$1),"")</f>
        <v/>
      </c>
      <c r="H66" s="32" t="str">
        <f>IF(INDEX(Cs!B166:U166,1,ComCalc!$P$1),INDEX(Cs!B986:U986,1,ComCalc!$P$1),"")</f>
        <v/>
      </c>
      <c r="I66" s="7" t="str">
        <f>IF(INDEX(Cs!B166:U166,1,ComCalc!$P$1),ROUND(INDEX(Cs!B1501:U1501,1,ComCalc!$P$1),INDEX(Cs!B1604:U1604,1,ComCalc!$P$1)),"")</f>
        <v/>
      </c>
      <c r="J66" s="7" t="str">
        <f>IF(INDEX(Cs!B166:U166,1,ComCalc!$P$1),INDEX(Cs!B1398:U1398,1,ComCalc!$P$1),"")</f>
        <v/>
      </c>
      <c r="K66" s="7" t="str">
        <f>IF(INDEX(Cs!B166:U166,1,ComCalc!$P$1),ROUND(INDEX(Cs!B1192:U1192,1,ComCalc!$P$1),INDEX(Cs!B1295:U1295,1,ComCalc!$P$1)),"")</f>
        <v/>
      </c>
      <c r="L66" s="8" t="str">
        <f t="shared" si="2"/>
        <v>WASI-2 Similarities</v>
      </c>
      <c r="M66" s="4"/>
      <c r="N66" s="33" t="str">
        <v/>
      </c>
      <c r="O66" s="33" t="str">
        <v/>
      </c>
      <c r="P66" s="33" t="str">
        <v/>
      </c>
      <c r="Q66" s="33" t="str">
        <v/>
      </c>
      <c r="R66" s="33" t="str">
        <v/>
      </c>
      <c r="S66" s="33" t="str">
        <v/>
      </c>
      <c r="T66" s="33" t="str">
        <v/>
      </c>
      <c r="U66" s="33" t="str">
        <v/>
      </c>
      <c r="V66" s="33" t="str">
        <v/>
      </c>
      <c r="W66" s="33" t="str">
        <v/>
      </c>
      <c r="X66" s="33" t="str">
        <v/>
      </c>
      <c r="Y66" s="33" t="str">
        <v/>
      </c>
      <c r="Z66" s="33" t="str">
        <v/>
      </c>
      <c r="AA66" s="33" t="str">
        <v/>
      </c>
      <c r="AB66" s="33" t="str">
        <v/>
      </c>
      <c r="AC66" s="33" t="str">
        <v/>
      </c>
      <c r="AD66" s="33" t="str">
        <v/>
      </c>
      <c r="AE66" s="33" t="str">
        <v/>
      </c>
      <c r="AF66" s="33" t="str">
        <v/>
      </c>
      <c r="AG66" s="33" t="str">
        <v/>
      </c>
      <c r="AH66" s="8" t="str">
        <f t="shared" si="1"/>
        <v>WASI-2 Similarities</v>
      </c>
    </row>
    <row r="67" spans="1:34" x14ac:dyDescent="0.15">
      <c r="A67" s="3" t="str">
        <f>IF(Correlations!B66="",Correlations!A66,Correlations!B66)</f>
        <v>WASI-2 Vocabulary</v>
      </c>
      <c r="B67" s="6"/>
      <c r="C67" s="7" t="str">
        <f>IF(B67="","",ROUND(15*(B67-IF(Correlations!C66=0,100,Correlations!C66))/IF(Correlations!D66=0,15,Correlations!D66)+100,0))</f>
        <v/>
      </c>
      <c r="D67" s="21" t="str">
        <f>IF(INDEX(Cs!B167:U167,1,ComCalc!$P$1),INDEX(Cs!B1708:U1708,1,ComCalc!$P$1),"")</f>
        <v/>
      </c>
      <c r="E67" s="21" t="str">
        <f>IF(INDEX(Cs!B167:U167,1,ComCalc!$P$1),INDEX(Cs!B1811:U1811,1,ComCalc!$P$1),"")</f>
        <v/>
      </c>
      <c r="F67" s="32" t="str">
        <f>IF(INDEX(Cs!B167:U167,1,ComCalc!$P$1),INDEX(Cs!$B$819:$U$819,1,ComCalc!$P$1),"")</f>
        <v/>
      </c>
      <c r="G67" s="32" t="str">
        <f>IF(INDEX(Cs!B167:U167,1,ComCalc!$P$1),INDEX(Cs!B884:U884,1,ComCalc!$P$1),"")</f>
        <v/>
      </c>
      <c r="H67" s="32" t="str">
        <f>IF(INDEX(Cs!B167:U167,1,ComCalc!$P$1),INDEX(Cs!B987:U987,1,ComCalc!$P$1),"")</f>
        <v/>
      </c>
      <c r="I67" s="7" t="str">
        <f>IF(INDEX(Cs!B167:U167,1,ComCalc!$P$1),ROUND(INDEX(Cs!B1502:U1502,1,ComCalc!$P$1),INDEX(Cs!B1605:U1605,1,ComCalc!$P$1)),"")</f>
        <v/>
      </c>
      <c r="J67" s="7" t="str">
        <f>IF(INDEX(Cs!B167:U167,1,ComCalc!$P$1),INDEX(Cs!B1399:U1399,1,ComCalc!$P$1),"")</f>
        <v/>
      </c>
      <c r="K67" s="7" t="str">
        <f>IF(INDEX(Cs!B167:U167,1,ComCalc!$P$1),ROUND(INDEX(Cs!B1193:U1193,1,ComCalc!$P$1),INDEX(Cs!B1296:U1296,1,ComCalc!$P$1)),"")</f>
        <v/>
      </c>
      <c r="L67" s="8" t="str">
        <f t="shared" si="2"/>
        <v>WASI-2 Vocabulary</v>
      </c>
      <c r="M67" s="4"/>
      <c r="N67" s="33" t="str">
        <v/>
      </c>
      <c r="O67" s="33" t="str">
        <v/>
      </c>
      <c r="P67" s="33" t="str">
        <v/>
      </c>
      <c r="Q67" s="33" t="str">
        <v/>
      </c>
      <c r="R67" s="33" t="str">
        <v/>
      </c>
      <c r="S67" s="33" t="str">
        <v/>
      </c>
      <c r="T67" s="33" t="str">
        <v/>
      </c>
      <c r="U67" s="33" t="str">
        <v/>
      </c>
      <c r="V67" s="33" t="str">
        <v/>
      </c>
      <c r="W67" s="33" t="str">
        <v/>
      </c>
      <c r="X67" s="33" t="str">
        <v/>
      </c>
      <c r="Y67" s="33" t="str">
        <v/>
      </c>
      <c r="Z67" s="33" t="str">
        <v/>
      </c>
      <c r="AA67" s="33" t="str">
        <v/>
      </c>
      <c r="AB67" s="33" t="str">
        <v/>
      </c>
      <c r="AC67" s="33" t="str">
        <v/>
      </c>
      <c r="AD67" s="33" t="str">
        <v/>
      </c>
      <c r="AE67" s="33" t="str">
        <v/>
      </c>
      <c r="AF67" s="33" t="str">
        <v/>
      </c>
      <c r="AG67" s="33" t="str">
        <v/>
      </c>
      <c r="AH67" s="8" t="str">
        <f t="shared" si="1"/>
        <v>WASI-2 Vocabulary</v>
      </c>
    </row>
    <row r="68" spans="1:34" x14ac:dyDescent="0.15">
      <c r="A68" s="3" t="str">
        <f>IF(Correlations!B67="",Correlations!A67,Correlations!B67)</f>
        <v>WASI-2 Matrix Reasoning</v>
      </c>
      <c r="B68" s="6"/>
      <c r="C68" s="7" t="str">
        <f>IF(B68="","",ROUND(15*(B68-IF(Correlations!C67=0,100,Correlations!C67))/IF(Correlations!D67=0,15,Correlations!D67)+100,0))</f>
        <v/>
      </c>
      <c r="D68" s="21" t="str">
        <f>IF(INDEX(Cs!B168:U168,1,ComCalc!$P$1),INDEX(Cs!B1709:U1709,1,ComCalc!$P$1),"")</f>
        <v/>
      </c>
      <c r="E68" s="21" t="str">
        <f>IF(INDEX(Cs!B168:U168,1,ComCalc!$P$1),INDEX(Cs!B1812:U1812,1,ComCalc!$P$1),"")</f>
        <v/>
      </c>
      <c r="F68" s="32" t="str">
        <f>IF(INDEX(Cs!B168:U168,1,ComCalc!$P$1),INDEX(Cs!$B$819:$U$819,1,ComCalc!$P$1),"")</f>
        <v/>
      </c>
      <c r="G68" s="32" t="str">
        <f>IF(INDEX(Cs!B168:U168,1,ComCalc!$P$1),INDEX(Cs!B885:U885,1,ComCalc!$P$1),"")</f>
        <v/>
      </c>
      <c r="H68" s="32" t="str">
        <f>IF(INDEX(Cs!B168:U168,1,ComCalc!$P$1),INDEX(Cs!B988:U988,1,ComCalc!$P$1),"")</f>
        <v/>
      </c>
      <c r="I68" s="7" t="str">
        <f>IF(INDEX(Cs!B168:U168,1,ComCalc!$P$1),ROUND(INDEX(Cs!B1503:U1503,1,ComCalc!$P$1),INDEX(Cs!B1606:U1606,1,ComCalc!$P$1)),"")</f>
        <v/>
      </c>
      <c r="J68" s="7" t="str">
        <f>IF(INDEX(Cs!B168:U168,1,ComCalc!$P$1),INDEX(Cs!B1400:U1400,1,ComCalc!$P$1),"")</f>
        <v/>
      </c>
      <c r="K68" s="7" t="str">
        <f>IF(INDEX(Cs!B168:U168,1,ComCalc!$P$1),ROUND(INDEX(Cs!B1194:U1194,1,ComCalc!$P$1),INDEX(Cs!B1297:U1297,1,ComCalc!$P$1)),"")</f>
        <v/>
      </c>
      <c r="L68" s="8" t="str">
        <f t="shared" ref="L68:L103" si="3">A68</f>
        <v>WASI-2 Matrix Reasoning</v>
      </c>
      <c r="M68" s="4"/>
      <c r="N68" s="33" t="str">
        <v/>
      </c>
      <c r="O68" s="33" t="str">
        <v/>
      </c>
      <c r="P68" s="33" t="str">
        <v/>
      </c>
      <c r="Q68" s="33" t="str">
        <v/>
      </c>
      <c r="R68" s="33" t="str">
        <v/>
      </c>
      <c r="S68" s="33" t="str">
        <v/>
      </c>
      <c r="T68" s="33" t="str">
        <v/>
      </c>
      <c r="U68" s="33" t="str">
        <v/>
      </c>
      <c r="V68" s="33" t="str">
        <v/>
      </c>
      <c r="W68" s="33" t="str">
        <v/>
      </c>
      <c r="X68" s="33" t="str">
        <v/>
      </c>
      <c r="Y68" s="33" t="str">
        <v/>
      </c>
      <c r="Z68" s="33" t="str">
        <v/>
      </c>
      <c r="AA68" s="33" t="str">
        <v/>
      </c>
      <c r="AB68" s="33" t="str">
        <v/>
      </c>
      <c r="AC68" s="33" t="str">
        <v/>
      </c>
      <c r="AD68" s="33" t="str">
        <v/>
      </c>
      <c r="AE68" s="33" t="str">
        <v/>
      </c>
      <c r="AF68" s="33" t="str">
        <v/>
      </c>
      <c r="AG68" s="33" t="str">
        <v/>
      </c>
      <c r="AH68" s="8" t="str">
        <f t="shared" si="1"/>
        <v>WASI-2 Matrix Reasoning</v>
      </c>
    </row>
    <row r="69" spans="1:34" x14ac:dyDescent="0.15">
      <c r="A69" s="3" t="str">
        <f>IF(Correlations!B68="",Correlations!A68,Correlations!B68)</f>
        <v>WASI-2 Block Design</v>
      </c>
      <c r="B69" s="6"/>
      <c r="C69" s="7" t="str">
        <f>IF(B69="","",ROUND(15*(B69-IF(Correlations!C68=0,100,Correlations!C68))/IF(Correlations!D68=0,15,Correlations!D68)+100,0))</f>
        <v/>
      </c>
      <c r="D69" s="21" t="str">
        <f>IF(INDEX(Cs!B169:U169,1,ComCalc!$P$1),INDEX(Cs!B1710:U1710,1,ComCalc!$P$1),"")</f>
        <v/>
      </c>
      <c r="E69" s="21" t="str">
        <f>IF(INDEX(Cs!B169:U169,1,ComCalc!$P$1),INDEX(Cs!B1813:U1813,1,ComCalc!$P$1),"")</f>
        <v/>
      </c>
      <c r="F69" s="32" t="str">
        <f>IF(INDEX(Cs!B169:U169,1,ComCalc!$P$1),INDEX(Cs!$B$819:$U$819,1,ComCalc!$P$1),"")</f>
        <v/>
      </c>
      <c r="G69" s="32" t="str">
        <f>IF(INDEX(Cs!B169:U169,1,ComCalc!$P$1),INDEX(Cs!B886:U886,1,ComCalc!$P$1),"")</f>
        <v/>
      </c>
      <c r="H69" s="32" t="str">
        <f>IF(INDEX(Cs!B169:U169,1,ComCalc!$P$1),INDEX(Cs!B989:U989,1,ComCalc!$P$1),"")</f>
        <v/>
      </c>
      <c r="I69" s="7" t="str">
        <f>IF(INDEX(Cs!B169:U169,1,ComCalc!$P$1),ROUND(INDEX(Cs!B1504:U1504,1,ComCalc!$P$1),INDEX(Cs!B1607:U1607,1,ComCalc!$P$1)),"")</f>
        <v/>
      </c>
      <c r="J69" s="7" t="str">
        <f>IF(INDEX(Cs!B169:U169,1,ComCalc!$P$1),INDEX(Cs!B1401:U1401,1,ComCalc!$P$1),"")</f>
        <v/>
      </c>
      <c r="K69" s="7" t="str">
        <f>IF(INDEX(Cs!B169:U169,1,ComCalc!$P$1),ROUND(INDEX(Cs!B1195:U1195,1,ComCalc!$P$1),INDEX(Cs!B1298:U1298,1,ComCalc!$P$1)),"")</f>
        <v/>
      </c>
      <c r="L69" s="8" t="str">
        <f t="shared" si="3"/>
        <v>WASI-2 Block Design</v>
      </c>
      <c r="M69" s="4"/>
      <c r="N69" s="33" t="str">
        <v/>
      </c>
      <c r="O69" s="33" t="str">
        <v/>
      </c>
      <c r="P69" s="33" t="str">
        <v/>
      </c>
      <c r="Q69" s="33" t="str">
        <v/>
      </c>
      <c r="R69" s="33" t="str">
        <v/>
      </c>
      <c r="S69" s="33" t="str">
        <v/>
      </c>
      <c r="T69" s="33" t="str">
        <v/>
      </c>
      <c r="U69" s="33" t="str">
        <v/>
      </c>
      <c r="V69" s="33" t="str">
        <v/>
      </c>
      <c r="W69" s="33" t="str">
        <v/>
      </c>
      <c r="X69" s="33" t="str">
        <v/>
      </c>
      <c r="Y69" s="33" t="str">
        <v/>
      </c>
      <c r="Z69" s="33" t="str">
        <v/>
      </c>
      <c r="AA69" s="33" t="str">
        <v/>
      </c>
      <c r="AB69" s="33" t="str">
        <v/>
      </c>
      <c r="AC69" s="33" t="str">
        <v/>
      </c>
      <c r="AD69" s="33" t="str">
        <v/>
      </c>
      <c r="AE69" s="33" t="str">
        <v/>
      </c>
      <c r="AF69" s="33" t="str">
        <v/>
      </c>
      <c r="AG69" s="33" t="str">
        <v/>
      </c>
      <c r="AH69" s="8" t="str">
        <f t="shared" ref="AH69:AH103" si="4">A69</f>
        <v>WASI-2 Block Design</v>
      </c>
    </row>
    <row r="70" spans="1:34" x14ac:dyDescent="0.15">
      <c r="A70" s="3" t="str">
        <f>IF(Correlations!B69="",Correlations!A69,Correlations!B69)</f>
        <v>WISC-V Digit Span</v>
      </c>
      <c r="B70" s="6"/>
      <c r="C70" s="7" t="str">
        <f>IF(B70="","",ROUND(15*(B70-IF(Correlations!C69=0,100,Correlations!C69))/IF(Correlations!D69=0,15,Correlations!D69)+100,0))</f>
        <v/>
      </c>
      <c r="D70" s="21" t="str">
        <f>IF(INDEX(Cs!B170:U170,1,ComCalc!$P$1),INDEX(Cs!B1711:U1711,1,ComCalc!$P$1),"")</f>
        <v/>
      </c>
      <c r="E70" s="21" t="str">
        <f>IF(INDEX(Cs!B170:U170,1,ComCalc!$P$1),INDEX(Cs!B1814:U1814,1,ComCalc!$P$1),"")</f>
        <v/>
      </c>
      <c r="F70" s="32" t="str">
        <f>IF(INDEX(Cs!B170:U170,1,ComCalc!$P$1),INDEX(Cs!$B$819:$U$819,1,ComCalc!$P$1),"")</f>
        <v/>
      </c>
      <c r="G70" s="32" t="str">
        <f>IF(INDEX(Cs!B170:U170,1,ComCalc!$P$1),INDEX(Cs!B887:U887,1,ComCalc!$P$1),"")</f>
        <v/>
      </c>
      <c r="H70" s="32" t="str">
        <f>IF(INDEX(Cs!B170:U170,1,ComCalc!$P$1),INDEX(Cs!B990:U990,1,ComCalc!$P$1),"")</f>
        <v/>
      </c>
      <c r="I70" s="7" t="str">
        <f>IF(INDEX(Cs!B170:U170,1,ComCalc!$P$1),ROUND(INDEX(Cs!B1505:U1505,1,ComCalc!$P$1),INDEX(Cs!B1608:U1608,1,ComCalc!$P$1)),"")</f>
        <v/>
      </c>
      <c r="J70" s="7" t="str">
        <f>IF(INDEX(Cs!B170:U170,1,ComCalc!$P$1),INDEX(Cs!B1402:U1402,1,ComCalc!$P$1),"")</f>
        <v/>
      </c>
      <c r="K70" s="7" t="str">
        <f>IF(INDEX(Cs!B170:U170,1,ComCalc!$P$1),ROUND(INDEX(Cs!B1196:U1196,1,ComCalc!$P$1),INDEX(Cs!B1299:U1299,1,ComCalc!$P$1)),"")</f>
        <v/>
      </c>
      <c r="L70" s="8" t="str">
        <f t="shared" si="3"/>
        <v>WISC-V Digit Span</v>
      </c>
      <c r="M70" s="4"/>
      <c r="N70" s="33" t="str">
        <v/>
      </c>
      <c r="O70" s="33" t="str">
        <v/>
      </c>
      <c r="P70" s="33" t="str">
        <v/>
      </c>
      <c r="Q70" s="33" t="str">
        <v/>
      </c>
      <c r="R70" s="33" t="str">
        <v/>
      </c>
      <c r="S70" s="33" t="str">
        <v/>
      </c>
      <c r="T70" s="33" t="str">
        <v/>
      </c>
      <c r="U70" s="33" t="str">
        <v/>
      </c>
      <c r="V70" s="33" t="str">
        <v/>
      </c>
      <c r="W70" s="33" t="str">
        <v/>
      </c>
      <c r="X70" s="33" t="str">
        <v/>
      </c>
      <c r="Y70" s="33" t="str">
        <v/>
      </c>
      <c r="Z70" s="33" t="str">
        <v/>
      </c>
      <c r="AA70" s="33" t="str">
        <v/>
      </c>
      <c r="AB70" s="33" t="str">
        <v/>
      </c>
      <c r="AC70" s="33" t="str">
        <v/>
      </c>
      <c r="AD70" s="33" t="str">
        <v/>
      </c>
      <c r="AE70" s="33" t="str">
        <v/>
      </c>
      <c r="AF70" s="33" t="str">
        <v/>
      </c>
      <c r="AG70" s="33" t="str">
        <v/>
      </c>
      <c r="AH70" s="8" t="str">
        <f t="shared" si="4"/>
        <v>WISC-V Digit Span</v>
      </c>
    </row>
    <row r="71" spans="1:34" x14ac:dyDescent="0.15">
      <c r="A71" s="3" t="str">
        <f>IF(Correlations!B70="",Correlations!A70,Correlations!B70)</f>
        <v>WISC-V Picture Span</v>
      </c>
      <c r="B71" s="6"/>
      <c r="C71" s="7" t="str">
        <f>IF(B71="","",ROUND(15*(B71-IF(Correlations!C70=0,100,Correlations!C70))/IF(Correlations!D70=0,15,Correlations!D70)+100,0))</f>
        <v/>
      </c>
      <c r="D71" s="21" t="str">
        <f>IF(INDEX(Cs!B171:U171,1,ComCalc!$P$1),INDEX(Cs!B1712:U1712,1,ComCalc!$P$1),"")</f>
        <v/>
      </c>
      <c r="E71" s="21" t="str">
        <f>IF(INDEX(Cs!B171:U171,1,ComCalc!$P$1),INDEX(Cs!B1815:U1815,1,ComCalc!$P$1),"")</f>
        <v/>
      </c>
      <c r="F71" s="32" t="str">
        <f>IF(INDEX(Cs!B171:U171,1,ComCalc!$P$1),INDEX(Cs!$B$819:$U$819,1,ComCalc!$P$1),"")</f>
        <v/>
      </c>
      <c r="G71" s="32" t="str">
        <f>IF(INDEX(Cs!B171:U171,1,ComCalc!$P$1),INDEX(Cs!B888:U888,1,ComCalc!$P$1),"")</f>
        <v/>
      </c>
      <c r="H71" s="32" t="str">
        <f>IF(INDEX(Cs!B171:U171,1,ComCalc!$P$1),INDEX(Cs!B991:U991,1,ComCalc!$P$1),"")</f>
        <v/>
      </c>
      <c r="I71" s="7" t="str">
        <f>IF(INDEX(Cs!B171:U171,1,ComCalc!$P$1),ROUND(INDEX(Cs!B1506:U1506,1,ComCalc!$P$1),INDEX(Cs!B1609:U1609,1,ComCalc!$P$1)),"")</f>
        <v/>
      </c>
      <c r="J71" s="7" t="str">
        <f>IF(INDEX(Cs!B171:U171,1,ComCalc!$P$1),INDEX(Cs!B1403:U1403,1,ComCalc!$P$1),"")</f>
        <v/>
      </c>
      <c r="K71" s="7" t="str">
        <f>IF(INDEX(Cs!B171:U171,1,ComCalc!$P$1),ROUND(INDEX(Cs!B1197:U1197,1,ComCalc!$P$1),INDEX(Cs!B1300:U1300,1,ComCalc!$P$1)),"")</f>
        <v/>
      </c>
      <c r="L71" s="8" t="str">
        <f t="shared" si="3"/>
        <v>WISC-V Picture Span</v>
      </c>
      <c r="M71" s="4"/>
      <c r="N71" s="33" t="str">
        <v/>
      </c>
      <c r="O71" s="33" t="str">
        <v/>
      </c>
      <c r="P71" s="33" t="str">
        <v/>
      </c>
      <c r="Q71" s="33" t="str">
        <v/>
      </c>
      <c r="R71" s="33" t="str">
        <v/>
      </c>
      <c r="S71" s="33" t="str">
        <v/>
      </c>
      <c r="T71" s="33" t="str">
        <v/>
      </c>
      <c r="U71" s="33" t="str">
        <v/>
      </c>
      <c r="V71" s="33" t="str">
        <v/>
      </c>
      <c r="W71" s="33" t="str">
        <v/>
      </c>
      <c r="X71" s="33" t="str">
        <v/>
      </c>
      <c r="Y71" s="33" t="str">
        <v/>
      </c>
      <c r="Z71" s="33" t="str">
        <v/>
      </c>
      <c r="AA71" s="33" t="str">
        <v/>
      </c>
      <c r="AB71" s="33" t="str">
        <v/>
      </c>
      <c r="AC71" s="33" t="str">
        <v/>
      </c>
      <c r="AD71" s="33" t="str">
        <v/>
      </c>
      <c r="AE71" s="33" t="str">
        <v/>
      </c>
      <c r="AF71" s="33" t="str">
        <v/>
      </c>
      <c r="AG71" s="33" t="str">
        <v/>
      </c>
      <c r="AH71" s="8" t="str">
        <f t="shared" si="4"/>
        <v>WISC-V Picture Span</v>
      </c>
    </row>
    <row r="72" spans="1:34" x14ac:dyDescent="0.15">
      <c r="A72" s="3" t="str">
        <f>IF(Correlations!B71="",Correlations!A71,Correlations!B71)</f>
        <v>WISC-V Coding</v>
      </c>
      <c r="B72" s="6"/>
      <c r="C72" s="7" t="str">
        <f>IF(B72="","",ROUND(15*(B72-IF(Correlations!C71=0,100,Correlations!C71))/IF(Correlations!D71=0,15,Correlations!D71)+100,0))</f>
        <v/>
      </c>
      <c r="D72" s="21" t="str">
        <f>IF(INDEX(Cs!B172:U172,1,ComCalc!$P$1),INDEX(Cs!B1713:U1713,1,ComCalc!$P$1),"")</f>
        <v/>
      </c>
      <c r="E72" s="21" t="str">
        <f>IF(INDEX(Cs!B172:U172,1,ComCalc!$P$1),INDEX(Cs!B1816:U1816,1,ComCalc!$P$1),"")</f>
        <v/>
      </c>
      <c r="F72" s="32" t="str">
        <f>IF(INDEX(Cs!B172:U172,1,ComCalc!$P$1),INDEX(Cs!$B$819:$U$819,1,ComCalc!$P$1),"")</f>
        <v/>
      </c>
      <c r="G72" s="32" t="str">
        <f>IF(INDEX(Cs!B172:U172,1,ComCalc!$P$1),INDEX(Cs!B889:U889,1,ComCalc!$P$1),"")</f>
        <v/>
      </c>
      <c r="H72" s="32" t="str">
        <f>IF(INDEX(Cs!B172:U172,1,ComCalc!$P$1),INDEX(Cs!B992:U992,1,ComCalc!$P$1),"")</f>
        <v/>
      </c>
      <c r="I72" s="7" t="str">
        <f>IF(INDEX(Cs!B172:U172,1,ComCalc!$P$1),ROUND(INDEX(Cs!B1507:U1507,1,ComCalc!$P$1),INDEX(Cs!B1610:U1610,1,ComCalc!$P$1)),"")</f>
        <v/>
      </c>
      <c r="J72" s="7" t="str">
        <f>IF(INDEX(Cs!B172:U172,1,ComCalc!$P$1),INDEX(Cs!B1404:U1404,1,ComCalc!$P$1),"")</f>
        <v/>
      </c>
      <c r="K72" s="7" t="str">
        <f>IF(INDEX(Cs!B172:U172,1,ComCalc!$P$1),ROUND(INDEX(Cs!B1198:U1198,1,ComCalc!$P$1),INDEX(Cs!B1301:U1301,1,ComCalc!$P$1)),"")</f>
        <v/>
      </c>
      <c r="L72" s="8" t="str">
        <f t="shared" si="3"/>
        <v>WISC-V Coding</v>
      </c>
      <c r="M72" s="4"/>
      <c r="N72" s="33" t="str">
        <v/>
      </c>
      <c r="O72" s="33" t="str">
        <v/>
      </c>
      <c r="P72" s="33" t="str">
        <v/>
      </c>
      <c r="Q72" s="33" t="str">
        <v/>
      </c>
      <c r="R72" s="33" t="str">
        <v/>
      </c>
      <c r="S72" s="33" t="str">
        <v/>
      </c>
      <c r="T72" s="33" t="str">
        <v/>
      </c>
      <c r="U72" s="33" t="str">
        <v/>
      </c>
      <c r="V72" s="33" t="str">
        <v/>
      </c>
      <c r="W72" s="33" t="str">
        <v/>
      </c>
      <c r="X72" s="33" t="str">
        <v/>
      </c>
      <c r="Y72" s="33" t="str">
        <v/>
      </c>
      <c r="Z72" s="33" t="str">
        <v/>
      </c>
      <c r="AA72" s="33" t="str">
        <v/>
      </c>
      <c r="AB72" s="33" t="str">
        <v/>
      </c>
      <c r="AC72" s="33" t="str">
        <v/>
      </c>
      <c r="AD72" s="33" t="str">
        <v/>
      </c>
      <c r="AE72" s="33" t="str">
        <v/>
      </c>
      <c r="AF72" s="33" t="str">
        <v/>
      </c>
      <c r="AG72" s="33" t="str">
        <v/>
      </c>
      <c r="AH72" s="8" t="str">
        <f t="shared" si="4"/>
        <v>WISC-V Coding</v>
      </c>
    </row>
    <row r="73" spans="1:34" x14ac:dyDescent="0.15">
      <c r="A73" s="3" t="str">
        <f>IF(Correlations!B72="",Correlations!A72,Correlations!B72)</f>
        <v>WISC-V Symbol Search</v>
      </c>
      <c r="B73" s="6"/>
      <c r="C73" s="7" t="str">
        <f>IF(B73="","",ROUND(15*(B73-IF(Correlations!C72=0,100,Correlations!C72))/IF(Correlations!D72=0,15,Correlations!D72)+100,0))</f>
        <v/>
      </c>
      <c r="D73" s="21" t="str">
        <f>IF(INDEX(Cs!B173:U173,1,ComCalc!$P$1),INDEX(Cs!B1714:U1714,1,ComCalc!$P$1),"")</f>
        <v/>
      </c>
      <c r="E73" s="21" t="str">
        <f>IF(INDEX(Cs!B173:U173,1,ComCalc!$P$1),INDEX(Cs!B1817:U1817,1,ComCalc!$P$1),"")</f>
        <v/>
      </c>
      <c r="F73" s="32" t="str">
        <f>IF(INDEX(Cs!B173:U173,1,ComCalc!$P$1),INDEX(Cs!$B$819:$U$819,1,ComCalc!$P$1),"")</f>
        <v/>
      </c>
      <c r="G73" s="32" t="str">
        <f>IF(INDEX(Cs!B173:U173,1,ComCalc!$P$1),INDEX(Cs!B890:U890,1,ComCalc!$P$1),"")</f>
        <v/>
      </c>
      <c r="H73" s="32" t="str">
        <f>IF(INDEX(Cs!B173:U173,1,ComCalc!$P$1),INDEX(Cs!B993:U993,1,ComCalc!$P$1),"")</f>
        <v/>
      </c>
      <c r="I73" s="7" t="str">
        <f>IF(INDEX(Cs!B173:U173,1,ComCalc!$P$1),ROUND(INDEX(Cs!B1508:U1508,1,ComCalc!$P$1),INDEX(Cs!B1611:U1611,1,ComCalc!$P$1)),"")</f>
        <v/>
      </c>
      <c r="J73" s="7" t="str">
        <f>IF(INDEX(Cs!B173:U173,1,ComCalc!$P$1),INDEX(Cs!B1405:U1405,1,ComCalc!$P$1),"")</f>
        <v/>
      </c>
      <c r="K73" s="7" t="str">
        <f>IF(INDEX(Cs!B173:U173,1,ComCalc!$P$1),ROUND(INDEX(Cs!B1199:U1199,1,ComCalc!$P$1),INDEX(Cs!B1302:U1302,1,ComCalc!$P$1)),"")</f>
        <v/>
      </c>
      <c r="L73" s="8" t="str">
        <f t="shared" si="3"/>
        <v>WISC-V Symbol Search</v>
      </c>
      <c r="M73" s="4"/>
      <c r="N73" s="33" t="str">
        <v/>
      </c>
      <c r="O73" s="33" t="str">
        <v/>
      </c>
      <c r="P73" s="33" t="str">
        <v/>
      </c>
      <c r="Q73" s="33" t="str">
        <v/>
      </c>
      <c r="R73" s="33" t="str">
        <v/>
      </c>
      <c r="S73" s="33" t="str">
        <v/>
      </c>
      <c r="T73" s="33" t="str">
        <v/>
      </c>
      <c r="U73" s="33" t="str">
        <v/>
      </c>
      <c r="V73" s="33" t="str">
        <v/>
      </c>
      <c r="W73" s="33" t="str">
        <v/>
      </c>
      <c r="X73" s="33" t="str">
        <v/>
      </c>
      <c r="Y73" s="33" t="str">
        <v/>
      </c>
      <c r="Z73" s="33" t="str">
        <v/>
      </c>
      <c r="AA73" s="33" t="str">
        <v/>
      </c>
      <c r="AB73" s="33" t="str">
        <v/>
      </c>
      <c r="AC73" s="33" t="str">
        <v/>
      </c>
      <c r="AD73" s="33" t="str">
        <v/>
      </c>
      <c r="AE73" s="33" t="str">
        <v/>
      </c>
      <c r="AF73" s="33" t="str">
        <v/>
      </c>
      <c r="AG73" s="33" t="str">
        <v/>
      </c>
      <c r="AH73" s="8" t="str">
        <f t="shared" si="4"/>
        <v>WISC-V Symbol Search</v>
      </c>
    </row>
    <row r="74" spans="1:34" x14ac:dyDescent="0.15">
      <c r="A74" s="3" t="str">
        <f>IF(Correlations!B73="",Correlations!A73,Correlations!B73)</f>
        <v>LWR</v>
      </c>
      <c r="B74" s="6"/>
      <c r="C74" s="7" t="str">
        <f>IF(B74="","",ROUND(15*(B74-IF(Correlations!C73=0,100,Correlations!C73))/IF(Correlations!D73=0,15,Correlations!D73)+100,0))</f>
        <v/>
      </c>
      <c r="D74" s="21" t="str">
        <f>IF(INDEX(Cs!B174:U174,1,ComCalc!$P$1),INDEX(Cs!B1715:U1715,1,ComCalc!$P$1),"")</f>
        <v/>
      </c>
      <c r="E74" s="21" t="str">
        <f>IF(INDEX(Cs!B174:U174,1,ComCalc!$P$1),INDEX(Cs!B1818:U1818,1,ComCalc!$P$1),"")</f>
        <v/>
      </c>
      <c r="F74" s="32" t="str">
        <f>IF(INDEX(Cs!B174:U174,1,ComCalc!$P$1),INDEX(Cs!$B$819:$U$819,1,ComCalc!$P$1),"")</f>
        <v/>
      </c>
      <c r="G74" s="32" t="str">
        <f>IF(INDEX(Cs!B174:U174,1,ComCalc!$P$1),INDEX(Cs!B891:U891,1,ComCalc!$P$1),"")</f>
        <v/>
      </c>
      <c r="H74" s="32" t="str">
        <f>IF(INDEX(Cs!B174:U174,1,ComCalc!$P$1),INDEX(Cs!B994:U994,1,ComCalc!$P$1),"")</f>
        <v/>
      </c>
      <c r="I74" s="7" t="str">
        <f>IF(INDEX(Cs!B174:U174,1,ComCalc!$P$1),ROUND(INDEX(Cs!B1509:U1509,1,ComCalc!$P$1),INDEX(Cs!B1612:U1612,1,ComCalc!$P$1)),"")</f>
        <v/>
      </c>
      <c r="J74" s="7" t="str">
        <f>IF(INDEX(Cs!B174:U174,1,ComCalc!$P$1),INDEX(Cs!B1406:U1406,1,ComCalc!$P$1),"")</f>
        <v/>
      </c>
      <c r="K74" s="7" t="str">
        <f>IF(INDEX(Cs!B174:U174,1,ComCalc!$P$1),ROUND(INDEX(Cs!B1200:U1200,1,ComCalc!$P$1),INDEX(Cs!B1303:U1303,1,ComCalc!$P$1)),"")</f>
        <v/>
      </c>
      <c r="L74" s="8" t="str">
        <f t="shared" si="3"/>
        <v>LWR</v>
      </c>
      <c r="M74" s="4"/>
      <c r="N74" s="33" t="str">
        <v/>
      </c>
      <c r="O74" s="33" t="str">
        <v/>
      </c>
      <c r="P74" s="33" t="str">
        <v/>
      </c>
      <c r="Q74" s="33" t="str">
        <v/>
      </c>
      <c r="R74" s="33" t="str">
        <v/>
      </c>
      <c r="S74" s="33" t="str">
        <v/>
      </c>
      <c r="T74" s="33" t="str">
        <v/>
      </c>
      <c r="U74" s="33" t="str">
        <v/>
      </c>
      <c r="V74" s="33" t="str">
        <v/>
      </c>
      <c r="W74" s="33" t="str">
        <v/>
      </c>
      <c r="X74" s="33" t="str">
        <v/>
      </c>
      <c r="Y74" s="33" t="str">
        <v/>
      </c>
      <c r="Z74" s="33" t="str">
        <v/>
      </c>
      <c r="AA74" s="33" t="str">
        <v/>
      </c>
      <c r="AB74" s="33" t="str">
        <v/>
      </c>
      <c r="AC74" s="33" t="str">
        <v/>
      </c>
      <c r="AD74" s="33" t="str">
        <v/>
      </c>
      <c r="AE74" s="33" t="str">
        <v/>
      </c>
      <c r="AF74" s="33" t="str">
        <v/>
      </c>
      <c r="AG74" s="33" t="str">
        <v/>
      </c>
      <c r="AH74" s="8" t="str">
        <f t="shared" si="4"/>
        <v>LWR</v>
      </c>
    </row>
    <row r="75" spans="1:34" x14ac:dyDescent="0.15">
      <c r="A75" s="3" t="str">
        <f>IF(Correlations!B74="",Correlations!A74,Correlations!B74)</f>
        <v>RC</v>
      </c>
      <c r="B75" s="6"/>
      <c r="C75" s="7" t="str">
        <f>IF(B75="","",ROUND(15*(B75-IF(Correlations!C74=0,100,Correlations!C74))/IF(Correlations!D74=0,15,Correlations!D74)+100,0))</f>
        <v/>
      </c>
      <c r="D75" s="21" t="str">
        <f>IF(INDEX(Cs!B175:U175,1,ComCalc!$P$1),INDEX(Cs!B1716:U1716,1,ComCalc!$P$1),"")</f>
        <v/>
      </c>
      <c r="E75" s="21" t="str">
        <f>IF(INDEX(Cs!B175:U175,1,ComCalc!$P$1),INDEX(Cs!B1819:U1819,1,ComCalc!$P$1),"")</f>
        <v/>
      </c>
      <c r="F75" s="32" t="str">
        <f>IF(INDEX(Cs!B175:U175,1,ComCalc!$P$1),INDEX(Cs!$B$819:$U$819,1,ComCalc!$P$1),"")</f>
        <v/>
      </c>
      <c r="G75" s="32" t="str">
        <f>IF(INDEX(Cs!B175:U175,1,ComCalc!$P$1),INDEX(Cs!B892:U892,1,ComCalc!$P$1),"")</f>
        <v/>
      </c>
      <c r="H75" s="32" t="str">
        <f>IF(INDEX(Cs!B175:U175,1,ComCalc!$P$1),INDEX(Cs!B995:U995,1,ComCalc!$P$1),"")</f>
        <v/>
      </c>
      <c r="I75" s="7" t="str">
        <f>IF(INDEX(Cs!B175:U175,1,ComCalc!$P$1),ROUND(INDEX(Cs!B1510:U1510,1,ComCalc!$P$1),INDEX(Cs!B1613:U1613,1,ComCalc!$P$1)),"")</f>
        <v/>
      </c>
      <c r="J75" s="7" t="str">
        <f>IF(INDEX(Cs!B175:U175,1,ComCalc!$P$1),INDEX(Cs!B1407:U1407,1,ComCalc!$P$1),"")</f>
        <v/>
      </c>
      <c r="K75" s="7" t="str">
        <f>IF(INDEX(Cs!B175:U175,1,ComCalc!$P$1),ROUND(INDEX(Cs!B1201:U1201,1,ComCalc!$P$1),INDEX(Cs!B1304:U1304,1,ComCalc!$P$1)),"")</f>
        <v/>
      </c>
      <c r="L75" s="8" t="str">
        <f t="shared" si="3"/>
        <v>RC</v>
      </c>
      <c r="M75" s="4"/>
      <c r="N75" s="33" t="str">
        <v/>
      </c>
      <c r="O75" s="33" t="str">
        <v/>
      </c>
      <c r="P75" s="33" t="str">
        <v/>
      </c>
      <c r="Q75" s="33" t="str">
        <v/>
      </c>
      <c r="R75" s="33" t="str">
        <v/>
      </c>
      <c r="S75" s="33" t="str">
        <v/>
      </c>
      <c r="T75" s="33" t="str">
        <v/>
      </c>
      <c r="U75" s="33" t="str">
        <v/>
      </c>
      <c r="V75" s="33" t="str">
        <v/>
      </c>
      <c r="W75" s="33" t="str">
        <v/>
      </c>
      <c r="X75" s="33" t="str">
        <v/>
      </c>
      <c r="Y75" s="33" t="str">
        <v/>
      </c>
      <c r="Z75" s="33" t="str">
        <v/>
      </c>
      <c r="AA75" s="33" t="str">
        <v/>
      </c>
      <c r="AB75" s="33" t="str">
        <v/>
      </c>
      <c r="AC75" s="33" t="str">
        <v/>
      </c>
      <c r="AD75" s="33" t="str">
        <v/>
      </c>
      <c r="AE75" s="33" t="str">
        <v/>
      </c>
      <c r="AF75" s="33" t="str">
        <v/>
      </c>
      <c r="AG75" s="33" t="str">
        <v/>
      </c>
      <c r="AH75" s="8" t="str">
        <f t="shared" si="4"/>
        <v>RC</v>
      </c>
    </row>
    <row r="76" spans="1:34" x14ac:dyDescent="0.15">
      <c r="A76" s="3" t="str">
        <f>IF(Correlations!B75="",Correlations!A75,Correlations!B75)</f>
        <v>NWD</v>
      </c>
      <c r="B76" s="6"/>
      <c r="C76" s="7" t="str">
        <f>IF(B76="","",ROUND(15*(B76-IF(Correlations!C75=0,100,Correlations!C75))/IF(Correlations!D75=0,15,Correlations!D75)+100,0))</f>
        <v/>
      </c>
      <c r="D76" s="21" t="str">
        <f>IF(INDEX(Cs!B176:U176,1,ComCalc!$P$1),INDEX(Cs!B1717:U1717,1,ComCalc!$P$1),"")</f>
        <v/>
      </c>
      <c r="E76" s="21" t="str">
        <f>IF(INDEX(Cs!B176:U176,1,ComCalc!$P$1),INDEX(Cs!B1820:U1820,1,ComCalc!$P$1),"")</f>
        <v/>
      </c>
      <c r="F76" s="32" t="str">
        <f>IF(INDEX(Cs!B176:U176,1,ComCalc!$P$1),INDEX(Cs!$B$819:$U$819,1,ComCalc!$P$1),"")</f>
        <v/>
      </c>
      <c r="G76" s="32" t="str">
        <f>IF(INDEX(Cs!B176:U176,1,ComCalc!$P$1),INDEX(Cs!B893:U893,1,ComCalc!$P$1),"")</f>
        <v/>
      </c>
      <c r="H76" s="32" t="str">
        <f>IF(INDEX(Cs!B176:U176,1,ComCalc!$P$1),INDEX(Cs!B996:U996,1,ComCalc!$P$1),"")</f>
        <v/>
      </c>
      <c r="I76" s="7" t="str">
        <f>IF(INDEX(Cs!B176:U176,1,ComCalc!$P$1),ROUND(INDEX(Cs!B1511:U1511,1,ComCalc!$P$1),INDEX(Cs!B1614:U1614,1,ComCalc!$P$1)),"")</f>
        <v/>
      </c>
      <c r="J76" s="7" t="str">
        <f>IF(INDEX(Cs!B176:U176,1,ComCalc!$P$1),INDEX(Cs!B1408:U1408,1,ComCalc!$P$1),"")</f>
        <v/>
      </c>
      <c r="K76" s="7" t="str">
        <f>IF(INDEX(Cs!B176:U176,1,ComCalc!$P$1),ROUND(INDEX(Cs!B1202:U1202,1,ComCalc!$P$1),INDEX(Cs!B1305:U1305,1,ComCalc!$P$1)),"")</f>
        <v/>
      </c>
      <c r="L76" s="8" t="str">
        <f t="shared" si="3"/>
        <v>NWD</v>
      </c>
      <c r="M76" s="4"/>
      <c r="N76" s="33" t="str">
        <v/>
      </c>
      <c r="O76" s="33" t="str">
        <v/>
      </c>
      <c r="P76" s="33" t="str">
        <v/>
      </c>
      <c r="Q76" s="33" t="str">
        <v/>
      </c>
      <c r="R76" s="33" t="str">
        <v/>
      </c>
      <c r="S76" s="33" t="str">
        <v/>
      </c>
      <c r="T76" s="33" t="str">
        <v/>
      </c>
      <c r="U76" s="33" t="str">
        <v/>
      </c>
      <c r="V76" s="33" t="str">
        <v/>
      </c>
      <c r="W76" s="33" t="str">
        <v/>
      </c>
      <c r="X76" s="33" t="str">
        <v/>
      </c>
      <c r="Y76" s="33" t="str">
        <v/>
      </c>
      <c r="Z76" s="33" t="str">
        <v/>
      </c>
      <c r="AA76" s="33" t="str">
        <v/>
      </c>
      <c r="AB76" s="33" t="str">
        <v/>
      </c>
      <c r="AC76" s="33" t="str">
        <v/>
      </c>
      <c r="AD76" s="33" t="str">
        <v/>
      </c>
      <c r="AE76" s="33" t="str">
        <v/>
      </c>
      <c r="AF76" s="33" t="str">
        <v/>
      </c>
      <c r="AG76" s="33" t="str">
        <v/>
      </c>
      <c r="AH76" s="8" t="str">
        <f t="shared" si="4"/>
        <v>NWD</v>
      </c>
    </row>
    <row r="77" spans="1:34" x14ac:dyDescent="0.15">
      <c r="A77" s="3" t="str">
        <f>IF(Correlations!B76="",Correlations!A76,Correlations!B76)</f>
        <v>PP</v>
      </c>
      <c r="B77" s="6"/>
      <c r="C77" s="7" t="str">
        <f>IF(B77="","",ROUND(15*(B77-IF(Correlations!C76=0,100,Correlations!C76))/IF(Correlations!D76=0,15,Correlations!D76)+100,0))</f>
        <v/>
      </c>
      <c r="D77" s="21" t="str">
        <f>IF(INDEX(Cs!B177:U177,1,ComCalc!$P$1),INDEX(Cs!B1718:U1718,1,ComCalc!$P$1),"")</f>
        <v/>
      </c>
      <c r="E77" s="21" t="str">
        <f>IF(INDEX(Cs!B177:U177,1,ComCalc!$P$1),INDEX(Cs!B1821:U1821,1,ComCalc!$P$1),"")</f>
        <v/>
      </c>
      <c r="F77" s="32" t="str">
        <f>IF(INDEX(Cs!B177:U177,1,ComCalc!$P$1),INDEX(Cs!$B$819:$U$819,1,ComCalc!$P$1),"")</f>
        <v/>
      </c>
      <c r="G77" s="32" t="str">
        <f>IF(INDEX(Cs!B177:U177,1,ComCalc!$P$1),INDEX(Cs!B894:U894,1,ComCalc!$P$1),"")</f>
        <v/>
      </c>
      <c r="H77" s="32" t="str">
        <f>IF(INDEX(Cs!B177:U177,1,ComCalc!$P$1),INDEX(Cs!B997:U997,1,ComCalc!$P$1),"")</f>
        <v/>
      </c>
      <c r="I77" s="7" t="str">
        <f>IF(INDEX(Cs!B177:U177,1,ComCalc!$P$1),ROUND(INDEX(Cs!B1512:U1512,1,ComCalc!$P$1),INDEX(Cs!B1615:U1615,1,ComCalc!$P$1)),"")</f>
        <v/>
      </c>
      <c r="J77" s="7" t="str">
        <f>IF(INDEX(Cs!B177:U177,1,ComCalc!$P$1),INDEX(Cs!B1409:U1409,1,ComCalc!$P$1),"")</f>
        <v/>
      </c>
      <c r="K77" s="7" t="str">
        <f>IF(INDEX(Cs!B177:U177,1,ComCalc!$P$1),ROUND(INDEX(Cs!B1203:U1203,1,ComCalc!$P$1),INDEX(Cs!B1306:U1306,1,ComCalc!$P$1)),"")</f>
        <v/>
      </c>
      <c r="L77" s="8" t="str">
        <f t="shared" si="3"/>
        <v>PP</v>
      </c>
      <c r="M77" s="4"/>
      <c r="N77" s="33" t="str">
        <v/>
      </c>
      <c r="O77" s="33" t="str">
        <v/>
      </c>
      <c r="P77" s="33" t="str">
        <v/>
      </c>
      <c r="Q77" s="33" t="str">
        <v/>
      </c>
      <c r="R77" s="33" t="str">
        <v/>
      </c>
      <c r="S77" s="33" t="str">
        <v/>
      </c>
      <c r="T77" s="33" t="str">
        <v/>
      </c>
      <c r="U77" s="33" t="str">
        <v/>
      </c>
      <c r="V77" s="33" t="str">
        <v/>
      </c>
      <c r="W77" s="33" t="str">
        <v/>
      </c>
      <c r="X77" s="33" t="str">
        <v/>
      </c>
      <c r="Y77" s="33" t="str">
        <v/>
      </c>
      <c r="Z77" s="33" t="str">
        <v/>
      </c>
      <c r="AA77" s="33" t="str">
        <v/>
      </c>
      <c r="AB77" s="33" t="str">
        <v/>
      </c>
      <c r="AC77" s="33" t="str">
        <v/>
      </c>
      <c r="AD77" s="33" t="str">
        <v/>
      </c>
      <c r="AE77" s="33" t="str">
        <v/>
      </c>
      <c r="AF77" s="33" t="str">
        <v/>
      </c>
      <c r="AG77" s="33" t="str">
        <v/>
      </c>
      <c r="AH77" s="8" t="str">
        <f t="shared" si="4"/>
        <v>PP</v>
      </c>
    </row>
    <row r="78" spans="1:34" x14ac:dyDescent="0.15">
      <c r="A78" s="3" t="str">
        <f>IF(Correlations!B77="",Correlations!A77,Correlations!B77)</f>
        <v>WRF</v>
      </c>
      <c r="B78" s="6"/>
      <c r="C78" s="7" t="str">
        <f>IF(B78="","",ROUND(15*(B78-IF(Correlations!C77=0,100,Correlations!C77))/IF(Correlations!D77=0,15,Correlations!D77)+100,0))</f>
        <v/>
      </c>
      <c r="D78" s="21" t="str">
        <f>IF(INDEX(Cs!B178:U178,1,ComCalc!$P$1),INDEX(Cs!B1719:U1719,1,ComCalc!$P$1),"")</f>
        <v/>
      </c>
      <c r="E78" s="21" t="str">
        <f>IF(INDEX(Cs!B178:U178,1,ComCalc!$P$1),INDEX(Cs!B1822:U1822,1,ComCalc!$P$1),"")</f>
        <v/>
      </c>
      <c r="F78" s="32" t="str">
        <f>IF(INDEX(Cs!B178:U178,1,ComCalc!$P$1),INDEX(Cs!$B$819:$U$819,1,ComCalc!$P$1),"")</f>
        <v/>
      </c>
      <c r="G78" s="32" t="str">
        <f>IF(INDEX(Cs!B178:U178,1,ComCalc!$P$1),INDEX(Cs!B895:U895,1,ComCalc!$P$1),"")</f>
        <v/>
      </c>
      <c r="H78" s="32" t="str">
        <f>IF(INDEX(Cs!B178:U178,1,ComCalc!$P$1),INDEX(Cs!B998:U998,1,ComCalc!$P$1),"")</f>
        <v/>
      </c>
      <c r="I78" s="7" t="str">
        <f>IF(INDEX(Cs!B178:U178,1,ComCalc!$P$1),ROUND(INDEX(Cs!B1513:U1513,1,ComCalc!$P$1),INDEX(Cs!B1616:U1616,1,ComCalc!$P$1)),"")</f>
        <v/>
      </c>
      <c r="J78" s="7" t="str">
        <f>IF(INDEX(Cs!B178:U178,1,ComCalc!$P$1),INDEX(Cs!B1410:U1410,1,ComCalc!$P$1),"")</f>
        <v/>
      </c>
      <c r="K78" s="7" t="str">
        <f>IF(INDEX(Cs!B178:U178,1,ComCalc!$P$1),ROUND(INDEX(Cs!B1204:U1204,1,ComCalc!$P$1),INDEX(Cs!B1307:U1307,1,ComCalc!$P$1)),"")</f>
        <v/>
      </c>
      <c r="L78" s="8" t="str">
        <f t="shared" si="3"/>
        <v>WRF</v>
      </c>
      <c r="M78" s="4"/>
      <c r="N78" s="33" t="str">
        <v/>
      </c>
      <c r="O78" s="33" t="str">
        <v/>
      </c>
      <c r="P78" s="33" t="str">
        <v/>
      </c>
      <c r="Q78" s="33" t="str">
        <v/>
      </c>
      <c r="R78" s="33" t="str">
        <v/>
      </c>
      <c r="S78" s="33" t="str">
        <v/>
      </c>
      <c r="T78" s="33" t="str">
        <v/>
      </c>
      <c r="U78" s="33" t="str">
        <v/>
      </c>
      <c r="V78" s="33" t="str">
        <v/>
      </c>
      <c r="W78" s="33" t="str">
        <v/>
      </c>
      <c r="X78" s="33" t="str">
        <v/>
      </c>
      <c r="Y78" s="33" t="str">
        <v/>
      </c>
      <c r="Z78" s="33" t="str">
        <v/>
      </c>
      <c r="AA78" s="33" t="str">
        <v/>
      </c>
      <c r="AB78" s="33" t="str">
        <v/>
      </c>
      <c r="AC78" s="33" t="str">
        <v/>
      </c>
      <c r="AD78" s="33" t="str">
        <v/>
      </c>
      <c r="AE78" s="33" t="str">
        <v/>
      </c>
      <c r="AF78" s="33" t="str">
        <v/>
      </c>
      <c r="AG78" s="33" t="str">
        <v/>
      </c>
      <c r="AH78" s="8" t="str">
        <f t="shared" si="4"/>
        <v>WRF</v>
      </c>
    </row>
    <row r="79" spans="1:34" x14ac:dyDescent="0.15">
      <c r="A79" s="3" t="str">
        <f>IF(Correlations!B78="",Correlations!A78,Correlations!B78)</f>
        <v>DF</v>
      </c>
      <c r="B79" s="6"/>
      <c r="C79" s="7" t="str">
        <f>IF(B79="","",ROUND(15*(B79-IF(Correlations!C78=0,100,Correlations!C78))/IF(Correlations!D78=0,15,Correlations!D78)+100,0))</f>
        <v/>
      </c>
      <c r="D79" s="21" t="str">
        <f>IF(INDEX(Cs!B179:U179,1,ComCalc!$P$1),INDEX(Cs!B1720:U1720,1,ComCalc!$P$1),"")</f>
        <v/>
      </c>
      <c r="E79" s="21" t="str">
        <f>IF(INDEX(Cs!B179:U179,1,ComCalc!$P$1),INDEX(Cs!B1823:U1823,1,ComCalc!$P$1),"")</f>
        <v/>
      </c>
      <c r="F79" s="32" t="str">
        <f>IF(INDEX(Cs!B179:U179,1,ComCalc!$P$1),INDEX(Cs!$B$819:$U$819,1,ComCalc!$P$1),"")</f>
        <v/>
      </c>
      <c r="G79" s="32" t="str">
        <f>IF(INDEX(Cs!B179:U179,1,ComCalc!$P$1),INDEX(Cs!B896:U896,1,ComCalc!$P$1),"")</f>
        <v/>
      </c>
      <c r="H79" s="32" t="str">
        <f>IF(INDEX(Cs!B179:U179,1,ComCalc!$P$1),INDEX(Cs!B999:U999,1,ComCalc!$P$1),"")</f>
        <v/>
      </c>
      <c r="I79" s="7" t="str">
        <f>IF(INDEX(Cs!B179:U179,1,ComCalc!$P$1),ROUND(INDEX(Cs!B1514:U1514,1,ComCalc!$P$1),INDEX(Cs!B1617:U1617,1,ComCalc!$P$1)),"")</f>
        <v/>
      </c>
      <c r="J79" s="7" t="str">
        <f>IF(INDEX(Cs!B179:U179,1,ComCalc!$P$1),INDEX(Cs!B1411:U1411,1,ComCalc!$P$1),"")</f>
        <v/>
      </c>
      <c r="K79" s="7" t="str">
        <f>IF(INDEX(Cs!B179:U179,1,ComCalc!$P$1),ROUND(INDEX(Cs!B1205:U1205,1,ComCalc!$P$1),INDEX(Cs!B1308:U1308,1,ComCalc!$P$1)),"")</f>
        <v/>
      </c>
      <c r="L79" s="8" t="str">
        <f t="shared" si="3"/>
        <v>DF</v>
      </c>
      <c r="M79" s="4"/>
      <c r="N79" s="33" t="str">
        <v/>
      </c>
      <c r="O79" s="33" t="str">
        <v/>
      </c>
      <c r="P79" s="33" t="str">
        <v/>
      </c>
      <c r="Q79" s="33" t="str">
        <v/>
      </c>
      <c r="R79" s="33" t="str">
        <v/>
      </c>
      <c r="S79" s="33" t="str">
        <v/>
      </c>
      <c r="T79" s="33" t="str">
        <v/>
      </c>
      <c r="U79" s="33" t="str">
        <v/>
      </c>
      <c r="V79" s="33" t="str">
        <v/>
      </c>
      <c r="W79" s="33" t="str">
        <v/>
      </c>
      <c r="X79" s="33" t="str">
        <v/>
      </c>
      <c r="Y79" s="33" t="str">
        <v/>
      </c>
      <c r="Z79" s="33" t="str">
        <v/>
      </c>
      <c r="AA79" s="33" t="str">
        <v/>
      </c>
      <c r="AB79" s="33" t="str">
        <v/>
      </c>
      <c r="AC79" s="33" t="str">
        <v/>
      </c>
      <c r="AD79" s="33" t="str">
        <v/>
      </c>
      <c r="AE79" s="33" t="str">
        <v/>
      </c>
      <c r="AF79" s="33" t="str">
        <v/>
      </c>
      <c r="AG79" s="33" t="str">
        <v/>
      </c>
      <c r="AH79" s="8" t="str">
        <f t="shared" si="4"/>
        <v>DF</v>
      </c>
    </row>
    <row r="80" spans="1:34" x14ac:dyDescent="0.15">
      <c r="A80" s="3" t="str">
        <f>IF(Correlations!B79="",Correlations!A79,Correlations!B79)</f>
        <v>SRF</v>
      </c>
      <c r="B80" s="6"/>
      <c r="C80" s="7" t="str">
        <f>IF(B80="","",ROUND(15*(B80-IF(Correlations!C79=0,100,Correlations!C79))/IF(Correlations!D79=0,15,Correlations!D79)+100,0))</f>
        <v/>
      </c>
      <c r="D80" s="21" t="str">
        <f>IF(INDEX(Cs!B180:U180,1,ComCalc!$P$1),INDEX(Cs!B1721:U1721,1,ComCalc!$P$1),"")</f>
        <v/>
      </c>
      <c r="E80" s="21" t="str">
        <f>IF(INDEX(Cs!B180:U180,1,ComCalc!$P$1),INDEX(Cs!B1824:U1824,1,ComCalc!$P$1),"")</f>
        <v/>
      </c>
      <c r="F80" s="32" t="str">
        <f>IF(INDEX(Cs!B180:U180,1,ComCalc!$P$1),INDEX(Cs!$B$819:$U$819,1,ComCalc!$P$1),"")</f>
        <v/>
      </c>
      <c r="G80" s="32" t="str">
        <f>IF(INDEX(Cs!B180:U180,1,ComCalc!$P$1),INDEX(Cs!B897:U897,1,ComCalc!$P$1),"")</f>
        <v/>
      </c>
      <c r="H80" s="32" t="str">
        <f>IF(INDEX(Cs!B180:U180,1,ComCalc!$P$1),INDEX(Cs!B1000:U1000,1,ComCalc!$P$1),"")</f>
        <v/>
      </c>
      <c r="I80" s="7" t="str">
        <f>IF(INDEX(Cs!B180:U180,1,ComCalc!$P$1),ROUND(INDEX(Cs!B1515:U1515,1,ComCalc!$P$1),INDEX(Cs!B1618:U1618,1,ComCalc!$P$1)),"")</f>
        <v/>
      </c>
      <c r="J80" s="7" t="str">
        <f>IF(INDEX(Cs!B180:U180,1,ComCalc!$P$1),INDEX(Cs!B1412:U1412,1,ComCalc!$P$1),"")</f>
        <v/>
      </c>
      <c r="K80" s="7" t="str">
        <f>IF(INDEX(Cs!B180:U180,1,ComCalc!$P$1),ROUND(INDEX(Cs!B1206:U1206,1,ComCalc!$P$1),INDEX(Cs!B1309:U1309,1,ComCalc!$P$1)),"")</f>
        <v/>
      </c>
      <c r="L80" s="8" t="str">
        <f t="shared" si="3"/>
        <v>SRF</v>
      </c>
      <c r="M80" s="4"/>
      <c r="N80" s="33" t="str">
        <v/>
      </c>
      <c r="O80" s="33" t="str">
        <v/>
      </c>
      <c r="P80" s="33" t="str">
        <v/>
      </c>
      <c r="Q80" s="33" t="str">
        <v/>
      </c>
      <c r="R80" s="33" t="str">
        <v/>
      </c>
      <c r="S80" s="33" t="str">
        <v/>
      </c>
      <c r="T80" s="33" t="str">
        <v/>
      </c>
      <c r="U80" s="33" t="str">
        <v/>
      </c>
      <c r="V80" s="33" t="str">
        <v/>
      </c>
      <c r="W80" s="33" t="str">
        <v/>
      </c>
      <c r="X80" s="33" t="str">
        <v/>
      </c>
      <c r="Y80" s="33" t="str">
        <v/>
      </c>
      <c r="Z80" s="33" t="str">
        <v/>
      </c>
      <c r="AA80" s="33" t="str">
        <v/>
      </c>
      <c r="AB80" s="33" t="str">
        <v/>
      </c>
      <c r="AC80" s="33" t="str">
        <v/>
      </c>
      <c r="AD80" s="33" t="str">
        <v/>
      </c>
      <c r="AE80" s="33" t="str">
        <v/>
      </c>
      <c r="AF80" s="33" t="str">
        <v/>
      </c>
      <c r="AG80" s="33" t="str">
        <v/>
      </c>
      <c r="AH80" s="8" t="str">
        <f t="shared" si="4"/>
        <v>SRF</v>
      </c>
    </row>
    <row r="81" spans="1:34" x14ac:dyDescent="0.15">
      <c r="A81" s="3" t="str">
        <f>IF(Correlations!B80="",Correlations!A80,Correlations!B80)</f>
        <v>RV</v>
      </c>
      <c r="B81" s="6"/>
      <c r="C81" s="7" t="str">
        <f>IF(B81="","",ROUND(15*(B81-IF(Correlations!C80=0,100,Correlations!C80))/IF(Correlations!D80=0,15,Correlations!D80)+100,0))</f>
        <v/>
      </c>
      <c r="D81" s="21" t="str">
        <f>IF(INDEX(Cs!B181:U181,1,ComCalc!$P$1),INDEX(Cs!B1722:U1722,1,ComCalc!$P$1),"")</f>
        <v/>
      </c>
      <c r="E81" s="21" t="str">
        <f>IF(INDEX(Cs!B181:U181,1,ComCalc!$P$1),INDEX(Cs!B1825:U1825,1,ComCalc!$P$1),"")</f>
        <v/>
      </c>
      <c r="F81" s="32" t="str">
        <f>IF(INDEX(Cs!B181:U181,1,ComCalc!$P$1),INDEX(Cs!$B$819:$U$819,1,ComCalc!$P$1),"")</f>
        <v/>
      </c>
      <c r="G81" s="32" t="str">
        <f>IF(INDEX(Cs!B181:U181,1,ComCalc!$P$1),INDEX(Cs!B898:U898,1,ComCalc!$P$1),"")</f>
        <v/>
      </c>
      <c r="H81" s="32" t="str">
        <f>IF(INDEX(Cs!B181:U181,1,ComCalc!$P$1),INDEX(Cs!B1001:U1001,1,ComCalc!$P$1),"")</f>
        <v/>
      </c>
      <c r="I81" s="7" t="str">
        <f>IF(INDEX(Cs!B181:U181,1,ComCalc!$P$1),ROUND(INDEX(Cs!B1516:U1516,1,ComCalc!$P$1),INDEX(Cs!B1619:U1619,1,ComCalc!$P$1)),"")</f>
        <v/>
      </c>
      <c r="J81" s="7" t="str">
        <f>IF(INDEX(Cs!B181:U181,1,ComCalc!$P$1),INDEX(Cs!B1413:U1413,1,ComCalc!$P$1),"")</f>
        <v/>
      </c>
      <c r="K81" s="7" t="str">
        <f>IF(INDEX(Cs!B181:U181,1,ComCalc!$P$1),ROUND(INDEX(Cs!B1207:U1207,1,ComCalc!$P$1),INDEX(Cs!B1310:U1310,1,ComCalc!$P$1)),"")</f>
        <v/>
      </c>
      <c r="L81" s="8" t="str">
        <f t="shared" si="3"/>
        <v>RV</v>
      </c>
      <c r="M81" s="4"/>
      <c r="N81" s="33" t="str">
        <v/>
      </c>
      <c r="O81" s="33" t="str">
        <v/>
      </c>
      <c r="P81" s="33" t="str">
        <v/>
      </c>
      <c r="Q81" s="33" t="str">
        <v/>
      </c>
      <c r="R81" s="33" t="str">
        <v/>
      </c>
      <c r="S81" s="33" t="str">
        <v/>
      </c>
      <c r="T81" s="33" t="str">
        <v/>
      </c>
      <c r="U81" s="33" t="str">
        <v/>
      </c>
      <c r="V81" s="33" t="str">
        <v/>
      </c>
      <c r="W81" s="33" t="str">
        <v/>
      </c>
      <c r="X81" s="33" t="str">
        <v/>
      </c>
      <c r="Y81" s="33" t="str">
        <v/>
      </c>
      <c r="Z81" s="33" t="str">
        <v/>
      </c>
      <c r="AA81" s="33" t="str">
        <v/>
      </c>
      <c r="AB81" s="33" t="str">
        <v/>
      </c>
      <c r="AC81" s="33" t="str">
        <v/>
      </c>
      <c r="AD81" s="33" t="str">
        <v/>
      </c>
      <c r="AE81" s="33" t="str">
        <v/>
      </c>
      <c r="AF81" s="33" t="str">
        <v/>
      </c>
      <c r="AG81" s="33" t="str">
        <v/>
      </c>
      <c r="AH81" s="8" t="str">
        <f t="shared" si="4"/>
        <v>RV</v>
      </c>
    </row>
    <row r="82" spans="1:34" x14ac:dyDescent="0.15">
      <c r="A82" s="3" t="str">
        <f>IF(Correlations!B81="",Correlations!A81,Correlations!B81)</f>
        <v>MCA</v>
      </c>
      <c r="B82" s="6"/>
      <c r="C82" s="7" t="str">
        <f>IF(B82="","",ROUND(15*(B82-IF(Correlations!C81=0,100,Correlations!C81))/IF(Correlations!D81=0,15,Correlations!D81)+100,0))</f>
        <v/>
      </c>
      <c r="D82" s="21" t="str">
        <f>IF(INDEX(Cs!B182:U182,1,ComCalc!$P$1),INDEX(Cs!B1723:U1723,1,ComCalc!$P$1),"")</f>
        <v/>
      </c>
      <c r="E82" s="21" t="str">
        <f>IF(INDEX(Cs!B182:U182,1,ComCalc!$P$1),INDEX(Cs!B1826:U1826,1,ComCalc!$P$1),"")</f>
        <v/>
      </c>
      <c r="F82" s="32" t="str">
        <f>IF(INDEX(Cs!B182:U182,1,ComCalc!$P$1),INDEX(Cs!$B$819:$U$819,1,ComCalc!$P$1),"")</f>
        <v/>
      </c>
      <c r="G82" s="32" t="str">
        <f>IF(INDEX(Cs!B182:U182,1,ComCalc!$P$1),INDEX(Cs!B899:U899,1,ComCalc!$P$1),"")</f>
        <v/>
      </c>
      <c r="H82" s="32" t="str">
        <f>IF(INDEX(Cs!B182:U182,1,ComCalc!$P$1),INDEX(Cs!B1002:U1002,1,ComCalc!$P$1),"")</f>
        <v/>
      </c>
      <c r="I82" s="7" t="str">
        <f>IF(INDEX(Cs!B182:U182,1,ComCalc!$P$1),ROUND(INDEX(Cs!B1517:U1517,1,ComCalc!$P$1),INDEX(Cs!B1620:U1620,1,ComCalc!$P$1)),"")</f>
        <v/>
      </c>
      <c r="J82" s="7" t="str">
        <f>IF(INDEX(Cs!B182:U182,1,ComCalc!$P$1),INDEX(Cs!B1414:U1414,1,ComCalc!$P$1),"")</f>
        <v/>
      </c>
      <c r="K82" s="7" t="str">
        <f>IF(INDEX(Cs!B182:U182,1,ComCalc!$P$1),ROUND(INDEX(Cs!B1208:U1208,1,ComCalc!$P$1),INDEX(Cs!B1311:U1311,1,ComCalc!$P$1)),"")</f>
        <v/>
      </c>
      <c r="L82" s="8" t="str">
        <f t="shared" si="3"/>
        <v>MCA</v>
      </c>
      <c r="M82" s="4"/>
      <c r="N82" s="33" t="str">
        <v/>
      </c>
      <c r="O82" s="33" t="str">
        <v/>
      </c>
      <c r="P82" s="33" t="str">
        <v/>
      </c>
      <c r="Q82" s="33" t="str">
        <v/>
      </c>
      <c r="R82" s="33" t="str">
        <v/>
      </c>
      <c r="S82" s="33" t="str">
        <v/>
      </c>
      <c r="T82" s="33" t="str">
        <v/>
      </c>
      <c r="U82" s="33" t="str">
        <v/>
      </c>
      <c r="V82" s="33" t="str">
        <v/>
      </c>
      <c r="W82" s="33" t="str">
        <v/>
      </c>
      <c r="X82" s="33" t="str">
        <v/>
      </c>
      <c r="Y82" s="33" t="str">
        <v/>
      </c>
      <c r="Z82" s="33" t="str">
        <v/>
      </c>
      <c r="AA82" s="33" t="str">
        <v/>
      </c>
      <c r="AB82" s="33" t="str">
        <v/>
      </c>
      <c r="AC82" s="33" t="str">
        <v/>
      </c>
      <c r="AD82" s="33" t="str">
        <v/>
      </c>
      <c r="AE82" s="33" t="str">
        <v/>
      </c>
      <c r="AF82" s="33" t="str">
        <v/>
      </c>
      <c r="AG82" s="33" t="str">
        <v/>
      </c>
      <c r="AH82" s="8" t="str">
        <f t="shared" si="4"/>
        <v>MCA</v>
      </c>
    </row>
    <row r="83" spans="1:34" x14ac:dyDescent="0.15">
      <c r="A83" s="3" t="str">
        <f>IF(Correlations!B82="",Correlations!A82,Correlations!B82)</f>
        <v>MC</v>
      </c>
      <c r="B83" s="6"/>
      <c r="C83" s="7" t="str">
        <f>IF(B83="","",ROUND(15*(B83-IF(Correlations!C82=0,100,Correlations!C82))/IF(Correlations!D82=0,15,Correlations!D82)+100,0))</f>
        <v/>
      </c>
      <c r="D83" s="21" t="str">
        <f>IF(INDEX(Cs!B183:U183,1,ComCalc!$P$1),INDEX(Cs!B1724:U1724,1,ComCalc!$P$1),"")</f>
        <v/>
      </c>
      <c r="E83" s="21" t="str">
        <f>IF(INDEX(Cs!B183:U183,1,ComCalc!$P$1),INDEX(Cs!B1827:U1827,1,ComCalc!$P$1),"")</f>
        <v/>
      </c>
      <c r="F83" s="32" t="str">
        <f>IF(INDEX(Cs!B183:U183,1,ComCalc!$P$1),INDEX(Cs!$B$819:$U$819,1,ComCalc!$P$1),"")</f>
        <v/>
      </c>
      <c r="G83" s="32" t="str">
        <f>IF(INDEX(Cs!B183:U183,1,ComCalc!$P$1),INDEX(Cs!B900:U900,1,ComCalc!$P$1),"")</f>
        <v/>
      </c>
      <c r="H83" s="32" t="str">
        <f>IF(INDEX(Cs!B183:U183,1,ComCalc!$P$1),INDEX(Cs!B1003:U1003,1,ComCalc!$P$1),"")</f>
        <v/>
      </c>
      <c r="I83" s="7" t="str">
        <f>IF(INDEX(Cs!B183:U183,1,ComCalc!$P$1),ROUND(INDEX(Cs!B1518:U1518,1,ComCalc!$P$1),INDEX(Cs!B1621:U1621,1,ComCalc!$P$1)),"")</f>
        <v/>
      </c>
      <c r="J83" s="7" t="str">
        <f>IF(INDEX(Cs!B183:U183,1,ComCalc!$P$1),INDEX(Cs!B1415:U1415,1,ComCalc!$P$1),"")</f>
        <v/>
      </c>
      <c r="K83" s="7" t="str">
        <f>IF(INDEX(Cs!B183:U183,1,ComCalc!$P$1),ROUND(INDEX(Cs!B1209:U1209,1,ComCalc!$P$1),INDEX(Cs!B1312:U1312,1,ComCalc!$P$1)),"")</f>
        <v/>
      </c>
      <c r="L83" s="8" t="str">
        <f t="shared" si="3"/>
        <v>MC</v>
      </c>
      <c r="M83" s="4"/>
      <c r="N83" s="33" t="str">
        <v/>
      </c>
      <c r="O83" s="33" t="str">
        <v/>
      </c>
      <c r="P83" s="33" t="str">
        <v/>
      </c>
      <c r="Q83" s="33" t="str">
        <v/>
      </c>
      <c r="R83" s="33" t="str">
        <v/>
      </c>
      <c r="S83" s="33" t="str">
        <v/>
      </c>
      <c r="T83" s="33" t="str">
        <v/>
      </c>
      <c r="U83" s="33" t="str">
        <v/>
      </c>
      <c r="V83" s="33" t="str">
        <v/>
      </c>
      <c r="W83" s="33" t="str">
        <v/>
      </c>
      <c r="X83" s="33" t="str">
        <v/>
      </c>
      <c r="Y83" s="33" t="str">
        <v/>
      </c>
      <c r="Z83" s="33" t="str">
        <v/>
      </c>
      <c r="AA83" s="33" t="str">
        <v/>
      </c>
      <c r="AB83" s="33" t="str">
        <v/>
      </c>
      <c r="AC83" s="33" t="str">
        <v/>
      </c>
      <c r="AD83" s="33" t="str">
        <v/>
      </c>
      <c r="AE83" s="33" t="str">
        <v/>
      </c>
      <c r="AF83" s="33" t="str">
        <v/>
      </c>
      <c r="AG83" s="33" t="str">
        <v/>
      </c>
      <c r="AH83" s="8" t="str">
        <f t="shared" si="4"/>
        <v>MC</v>
      </c>
    </row>
    <row r="84" spans="1:34" x14ac:dyDescent="0.15">
      <c r="A84" s="3" t="str">
        <f>IF(Correlations!B83="",Correlations!A83,Correlations!B83)</f>
        <v>MF</v>
      </c>
      <c r="B84" s="6"/>
      <c r="C84" s="7" t="str">
        <f>IF(B84="","",ROUND(15*(B84-IF(Correlations!C83=0,100,Correlations!C83))/IF(Correlations!D83=0,15,Correlations!D83)+100,0))</f>
        <v/>
      </c>
      <c r="D84" s="21" t="str">
        <f>IF(INDEX(Cs!B184:U184,1,ComCalc!$P$1),INDEX(Cs!B1725:U1725,1,ComCalc!$P$1),"")</f>
        <v/>
      </c>
      <c r="E84" s="21" t="str">
        <f>IF(INDEX(Cs!B184:U184,1,ComCalc!$P$1),INDEX(Cs!B1828:U1828,1,ComCalc!$P$1),"")</f>
        <v/>
      </c>
      <c r="F84" s="32" t="str">
        <f>IF(INDEX(Cs!B184:U184,1,ComCalc!$P$1),INDEX(Cs!$B$819:$U$819,1,ComCalc!$P$1),"")</f>
        <v/>
      </c>
      <c r="G84" s="32" t="str">
        <f>IF(INDEX(Cs!B184:U184,1,ComCalc!$P$1),INDEX(Cs!B901:U901,1,ComCalc!$P$1),"")</f>
        <v/>
      </c>
      <c r="H84" s="32" t="str">
        <f>IF(INDEX(Cs!B184:U184,1,ComCalc!$P$1),INDEX(Cs!B1004:U1004,1,ComCalc!$P$1),"")</f>
        <v/>
      </c>
      <c r="I84" s="7" t="str">
        <f>IF(INDEX(Cs!B184:U184,1,ComCalc!$P$1),ROUND(INDEX(Cs!B1519:U1519,1,ComCalc!$P$1),INDEX(Cs!B1622:U1622,1,ComCalc!$P$1)),"")</f>
        <v/>
      </c>
      <c r="J84" s="7" t="str">
        <f>IF(INDEX(Cs!B184:U184,1,ComCalc!$P$1),INDEX(Cs!B1416:U1416,1,ComCalc!$P$1),"")</f>
        <v/>
      </c>
      <c r="K84" s="7" t="str">
        <f>IF(INDEX(Cs!B184:U184,1,ComCalc!$P$1),ROUND(INDEX(Cs!B1210:U1210,1,ComCalc!$P$1),INDEX(Cs!B1313:U1313,1,ComCalc!$P$1)),"")</f>
        <v/>
      </c>
      <c r="L84" s="8" t="str">
        <f t="shared" si="3"/>
        <v>MF</v>
      </c>
      <c r="M84" s="4"/>
      <c r="N84" s="33" t="str">
        <v/>
      </c>
      <c r="O84" s="33" t="str">
        <v/>
      </c>
      <c r="P84" s="33" t="str">
        <v/>
      </c>
      <c r="Q84" s="33" t="str">
        <v/>
      </c>
      <c r="R84" s="33" t="str">
        <v/>
      </c>
      <c r="S84" s="33" t="str">
        <v/>
      </c>
      <c r="T84" s="33" t="str">
        <v/>
      </c>
      <c r="U84" s="33" t="str">
        <v/>
      </c>
      <c r="V84" s="33" t="str">
        <v/>
      </c>
      <c r="W84" s="33" t="str">
        <v/>
      </c>
      <c r="X84" s="33" t="str">
        <v/>
      </c>
      <c r="Y84" s="33" t="str">
        <v/>
      </c>
      <c r="Z84" s="33" t="str">
        <v/>
      </c>
      <c r="AA84" s="33" t="str">
        <v/>
      </c>
      <c r="AB84" s="33" t="str">
        <v/>
      </c>
      <c r="AC84" s="33" t="str">
        <v/>
      </c>
      <c r="AD84" s="33" t="str">
        <v/>
      </c>
      <c r="AE84" s="33" t="str">
        <v/>
      </c>
      <c r="AF84" s="33" t="str">
        <v/>
      </c>
      <c r="AG84" s="33" t="str">
        <v/>
      </c>
      <c r="AH84" s="8" t="str">
        <f t="shared" si="4"/>
        <v>MF</v>
      </c>
    </row>
    <row r="85" spans="1:34" x14ac:dyDescent="0.15">
      <c r="A85" s="3" t="str">
        <f>IF(Correlations!B84="",Correlations!A84,Correlations!B84)</f>
        <v>WE</v>
      </c>
      <c r="B85" s="6"/>
      <c r="C85" s="7" t="str">
        <f>IF(B85="","",ROUND(15*(B85-IF(Correlations!C84=0,100,Correlations!C84))/IF(Correlations!D84=0,15,Correlations!D84)+100,0))</f>
        <v/>
      </c>
      <c r="D85" s="21" t="str">
        <f>IF(INDEX(Cs!B185:U185,1,ComCalc!$P$1),INDEX(Cs!B1726:U1726,1,ComCalc!$P$1),"")</f>
        <v/>
      </c>
      <c r="E85" s="21" t="str">
        <f>IF(INDEX(Cs!B185:U185,1,ComCalc!$P$1),INDEX(Cs!B1829:U1829,1,ComCalc!$P$1),"")</f>
        <v/>
      </c>
      <c r="F85" s="32" t="str">
        <f>IF(INDEX(Cs!B185:U185,1,ComCalc!$P$1),INDEX(Cs!$B$819:$U$819,1,ComCalc!$P$1),"")</f>
        <v/>
      </c>
      <c r="G85" s="32" t="str">
        <f>IF(INDEX(Cs!B185:U185,1,ComCalc!$P$1),INDEX(Cs!B902:U902,1,ComCalc!$P$1),"")</f>
        <v/>
      </c>
      <c r="H85" s="32" t="str">
        <f>IF(INDEX(Cs!B185:U185,1,ComCalc!$P$1),INDEX(Cs!B1005:U1005,1,ComCalc!$P$1),"")</f>
        <v/>
      </c>
      <c r="I85" s="7" t="str">
        <f>IF(INDEX(Cs!B185:U185,1,ComCalc!$P$1),ROUND(INDEX(Cs!B1520:U1520,1,ComCalc!$P$1),INDEX(Cs!B1623:U1623,1,ComCalc!$P$1)),"")</f>
        <v/>
      </c>
      <c r="J85" s="7" t="str">
        <f>IF(INDEX(Cs!B185:U185,1,ComCalc!$P$1),INDEX(Cs!B1417:U1417,1,ComCalc!$P$1),"")</f>
        <v/>
      </c>
      <c r="K85" s="7" t="str">
        <f>IF(INDEX(Cs!B185:U185,1,ComCalc!$P$1),ROUND(INDEX(Cs!B1211:U1211,1,ComCalc!$P$1),INDEX(Cs!B1314:U1314,1,ComCalc!$P$1)),"")</f>
        <v/>
      </c>
      <c r="L85" s="8" t="str">
        <f t="shared" si="3"/>
        <v>WE</v>
      </c>
      <c r="M85" s="4"/>
      <c r="N85" s="33" t="str">
        <v/>
      </c>
      <c r="O85" s="33" t="str">
        <v/>
      </c>
      <c r="P85" s="33" t="str">
        <v/>
      </c>
      <c r="Q85" s="33" t="str">
        <v/>
      </c>
      <c r="R85" s="33" t="str">
        <v/>
      </c>
      <c r="S85" s="33" t="str">
        <v/>
      </c>
      <c r="T85" s="33" t="str">
        <v/>
      </c>
      <c r="U85" s="33" t="str">
        <v/>
      </c>
      <c r="V85" s="33" t="str">
        <v/>
      </c>
      <c r="W85" s="33" t="str">
        <v/>
      </c>
      <c r="X85" s="33" t="str">
        <v/>
      </c>
      <c r="Y85" s="33" t="str">
        <v/>
      </c>
      <c r="Z85" s="33" t="str">
        <v/>
      </c>
      <c r="AA85" s="33" t="str">
        <v/>
      </c>
      <c r="AB85" s="33" t="str">
        <v/>
      </c>
      <c r="AC85" s="33" t="str">
        <v/>
      </c>
      <c r="AD85" s="33" t="str">
        <v/>
      </c>
      <c r="AE85" s="33" t="str">
        <v/>
      </c>
      <c r="AF85" s="33" t="str">
        <v/>
      </c>
      <c r="AG85" s="33" t="str">
        <v/>
      </c>
      <c r="AH85" s="8" t="str">
        <f t="shared" si="4"/>
        <v>WE</v>
      </c>
    </row>
    <row r="86" spans="1:34" x14ac:dyDescent="0.15">
      <c r="A86" s="3" t="str">
        <f>IF(Correlations!B85="",Correlations!A85,Correlations!B85)</f>
        <v>SP</v>
      </c>
      <c r="B86" s="6"/>
      <c r="C86" s="7" t="str">
        <f>IF(B86="","",ROUND(15*(B86-IF(Correlations!C85=0,100,Correlations!C85))/IF(Correlations!D85=0,15,Correlations!D85)+100,0))</f>
        <v/>
      </c>
      <c r="D86" s="21" t="str">
        <f>IF(INDEX(Cs!B186:U186,1,ComCalc!$P$1),INDEX(Cs!B1727:U1727,1,ComCalc!$P$1),"")</f>
        <v/>
      </c>
      <c r="E86" s="21" t="str">
        <f>IF(INDEX(Cs!B186:U186,1,ComCalc!$P$1),INDEX(Cs!B1830:U1830,1,ComCalc!$P$1),"")</f>
        <v/>
      </c>
      <c r="F86" s="32" t="str">
        <f>IF(INDEX(Cs!B186:U186,1,ComCalc!$P$1),INDEX(Cs!$B$819:$U$819,1,ComCalc!$P$1),"")</f>
        <v/>
      </c>
      <c r="G86" s="32" t="str">
        <f>IF(INDEX(Cs!B186:U186,1,ComCalc!$P$1),INDEX(Cs!B903:U903,1,ComCalc!$P$1),"")</f>
        <v/>
      </c>
      <c r="H86" s="32" t="str">
        <f>IF(INDEX(Cs!B186:U186,1,ComCalc!$P$1),INDEX(Cs!B1006:U1006,1,ComCalc!$P$1),"")</f>
        <v/>
      </c>
      <c r="I86" s="7" t="str">
        <f>IF(INDEX(Cs!B186:U186,1,ComCalc!$P$1),ROUND(INDEX(Cs!B1521:U1521,1,ComCalc!$P$1),INDEX(Cs!B1624:U1624,1,ComCalc!$P$1)),"")</f>
        <v/>
      </c>
      <c r="J86" s="7" t="str">
        <f>IF(INDEX(Cs!B186:U186,1,ComCalc!$P$1),INDEX(Cs!B1418:U1418,1,ComCalc!$P$1),"")</f>
        <v/>
      </c>
      <c r="K86" s="7" t="str">
        <f>IF(INDEX(Cs!B186:U186,1,ComCalc!$P$1),ROUND(INDEX(Cs!B1212:U1212,1,ComCalc!$P$1),INDEX(Cs!B1315:U1315,1,ComCalc!$P$1)),"")</f>
        <v/>
      </c>
      <c r="L86" s="8" t="str">
        <f t="shared" si="3"/>
        <v>SP</v>
      </c>
      <c r="M86" s="4"/>
      <c r="N86" s="33" t="str">
        <v/>
      </c>
      <c r="O86" s="33" t="str">
        <v/>
      </c>
      <c r="P86" s="33" t="str">
        <v/>
      </c>
      <c r="Q86" s="33" t="str">
        <v/>
      </c>
      <c r="R86" s="33" t="str">
        <v/>
      </c>
      <c r="S86" s="33" t="str">
        <v/>
      </c>
      <c r="T86" s="33" t="str">
        <v/>
      </c>
      <c r="U86" s="33" t="str">
        <v/>
      </c>
      <c r="V86" s="33" t="str">
        <v/>
      </c>
      <c r="W86" s="33" t="str">
        <v/>
      </c>
      <c r="X86" s="33" t="str">
        <v/>
      </c>
      <c r="Y86" s="33" t="str">
        <v/>
      </c>
      <c r="Z86" s="33" t="str">
        <v/>
      </c>
      <c r="AA86" s="33" t="str">
        <v/>
      </c>
      <c r="AB86" s="33" t="str">
        <v/>
      </c>
      <c r="AC86" s="33" t="str">
        <v/>
      </c>
      <c r="AD86" s="33" t="str">
        <v/>
      </c>
      <c r="AE86" s="33" t="str">
        <v/>
      </c>
      <c r="AF86" s="33" t="str">
        <v/>
      </c>
      <c r="AG86" s="33" t="str">
        <v/>
      </c>
      <c r="AH86" s="8" t="str">
        <f t="shared" si="4"/>
        <v>SP</v>
      </c>
    </row>
    <row r="87" spans="1:34" x14ac:dyDescent="0.15">
      <c r="A87" s="3" t="str">
        <f>IF(Correlations!B86="",Correlations!A86,Correlations!B86)</f>
        <v>WF</v>
      </c>
      <c r="B87" s="6"/>
      <c r="C87" s="7" t="str">
        <f>IF(B87="","",ROUND(15*(B87-IF(Correlations!C86=0,100,Correlations!C86))/IF(Correlations!D86=0,15,Correlations!D86)+100,0))</f>
        <v/>
      </c>
      <c r="D87" s="21" t="str">
        <f>IF(INDEX(Cs!B187:U187,1,ComCalc!$P$1),INDEX(Cs!B1728:U1728,1,ComCalc!$P$1),"")</f>
        <v/>
      </c>
      <c r="E87" s="21" t="str">
        <f>IF(INDEX(Cs!B187:U187,1,ComCalc!$P$1),INDEX(Cs!B1831:U1831,1,ComCalc!$P$1),"")</f>
        <v/>
      </c>
      <c r="F87" s="32" t="str">
        <f>IF(INDEX(Cs!B187:U187,1,ComCalc!$P$1),INDEX(Cs!$B$819:$U$819,1,ComCalc!$P$1),"")</f>
        <v/>
      </c>
      <c r="G87" s="32" t="str">
        <f>IF(INDEX(Cs!B187:U187,1,ComCalc!$P$1),INDEX(Cs!B904:U904,1,ComCalc!$P$1),"")</f>
        <v/>
      </c>
      <c r="H87" s="32" t="str">
        <f>IF(INDEX(Cs!B187:U187,1,ComCalc!$P$1),INDEX(Cs!B1007:U1007,1,ComCalc!$P$1),"")</f>
        <v/>
      </c>
      <c r="I87" s="7" t="str">
        <f>IF(INDEX(Cs!B187:U187,1,ComCalc!$P$1),ROUND(INDEX(Cs!B1522:U1522,1,ComCalc!$P$1),INDEX(Cs!B1625:U1625,1,ComCalc!$P$1)),"")</f>
        <v/>
      </c>
      <c r="J87" s="7" t="str">
        <f>IF(INDEX(Cs!B187:U187,1,ComCalc!$P$1),INDEX(Cs!B1419:U1419,1,ComCalc!$P$1),"")</f>
        <v/>
      </c>
      <c r="K87" s="7" t="str">
        <f>IF(INDEX(Cs!B187:U187,1,ComCalc!$P$1),ROUND(INDEX(Cs!B1213:U1213,1,ComCalc!$P$1),INDEX(Cs!B1316:U1316,1,ComCalc!$P$1)),"")</f>
        <v/>
      </c>
      <c r="L87" s="8" t="str">
        <f t="shared" si="3"/>
        <v>WF</v>
      </c>
      <c r="M87" s="4"/>
      <c r="N87" s="33" t="str">
        <v/>
      </c>
      <c r="O87" s="33" t="str">
        <v/>
      </c>
      <c r="P87" s="33" t="str">
        <v/>
      </c>
      <c r="Q87" s="33" t="str">
        <v/>
      </c>
      <c r="R87" s="33" t="str">
        <v/>
      </c>
      <c r="S87" s="33" t="str">
        <v/>
      </c>
      <c r="T87" s="33" t="str">
        <v/>
      </c>
      <c r="U87" s="33" t="str">
        <v/>
      </c>
      <c r="V87" s="33" t="str">
        <v/>
      </c>
      <c r="W87" s="33" t="str">
        <v/>
      </c>
      <c r="X87" s="33" t="str">
        <v/>
      </c>
      <c r="Y87" s="33" t="str">
        <v/>
      </c>
      <c r="Z87" s="33" t="str">
        <v/>
      </c>
      <c r="AA87" s="33" t="str">
        <v/>
      </c>
      <c r="AB87" s="33" t="str">
        <v/>
      </c>
      <c r="AC87" s="33" t="str">
        <v/>
      </c>
      <c r="AD87" s="33" t="str">
        <v/>
      </c>
      <c r="AE87" s="33" t="str">
        <v/>
      </c>
      <c r="AF87" s="33" t="str">
        <v/>
      </c>
      <c r="AG87" s="33" t="str">
        <v/>
      </c>
      <c r="AH87" s="8" t="str">
        <f t="shared" si="4"/>
        <v>WF</v>
      </c>
    </row>
    <row r="88" spans="1:34" x14ac:dyDescent="0.15">
      <c r="A88" s="3" t="str">
        <f>IF(Correlations!B87="",Correlations!A87,Correlations!B87)</f>
        <v>LC</v>
      </c>
      <c r="B88" s="6"/>
      <c r="C88" s="7" t="str">
        <f>IF(B88="","",ROUND(15*(B88-IF(Correlations!C87=0,100,Correlations!C87))/IF(Correlations!D87=0,15,Correlations!D87)+100,0))</f>
        <v/>
      </c>
      <c r="D88" s="21" t="str">
        <f>IF(INDEX(Cs!B188:U188,1,ComCalc!$P$1),INDEX(Cs!B1729:U1729,1,ComCalc!$P$1),"")</f>
        <v/>
      </c>
      <c r="E88" s="21" t="str">
        <f>IF(INDEX(Cs!B188:U188,1,ComCalc!$P$1),INDEX(Cs!B1832:U1832,1,ComCalc!$P$1),"")</f>
        <v/>
      </c>
      <c r="F88" s="32" t="str">
        <f>IF(INDEX(Cs!B188:U188,1,ComCalc!$P$1),INDEX(Cs!$B$819:$U$819,1,ComCalc!$P$1),"")</f>
        <v/>
      </c>
      <c r="G88" s="32" t="str">
        <f>IF(INDEX(Cs!B188:U188,1,ComCalc!$P$1),INDEX(Cs!B905:U905,1,ComCalc!$P$1),"")</f>
        <v/>
      </c>
      <c r="H88" s="32" t="str">
        <f>IF(INDEX(Cs!B188:U188,1,ComCalc!$P$1),INDEX(Cs!B1008:U1008,1,ComCalc!$P$1),"")</f>
        <v/>
      </c>
      <c r="I88" s="7" t="str">
        <f>IF(INDEX(Cs!B188:U188,1,ComCalc!$P$1),ROUND(INDEX(Cs!B1523:U1523,1,ComCalc!$P$1),INDEX(Cs!B1626:U1626,1,ComCalc!$P$1)),"")</f>
        <v/>
      </c>
      <c r="J88" s="7" t="str">
        <f>IF(INDEX(Cs!B188:U188,1,ComCalc!$P$1),INDEX(Cs!B1420:U1420,1,ComCalc!$P$1),"")</f>
        <v/>
      </c>
      <c r="K88" s="7" t="str">
        <f>IF(INDEX(Cs!B188:U188,1,ComCalc!$P$1),ROUND(INDEX(Cs!B1214:U1214,1,ComCalc!$P$1),INDEX(Cs!B1317:U1317,1,ComCalc!$P$1)),"")</f>
        <v/>
      </c>
      <c r="L88" s="8" t="str">
        <f t="shared" si="3"/>
        <v>LC</v>
      </c>
      <c r="M88" s="4"/>
      <c r="N88" s="33" t="str">
        <v/>
      </c>
      <c r="O88" s="33" t="str">
        <v/>
      </c>
      <c r="P88" s="33" t="str">
        <v/>
      </c>
      <c r="Q88" s="33" t="str">
        <v/>
      </c>
      <c r="R88" s="33" t="str">
        <v/>
      </c>
      <c r="S88" s="33" t="str">
        <v/>
      </c>
      <c r="T88" s="33" t="str">
        <v/>
      </c>
      <c r="U88" s="33" t="str">
        <v/>
      </c>
      <c r="V88" s="33" t="str">
        <v/>
      </c>
      <c r="W88" s="33" t="str">
        <v/>
      </c>
      <c r="X88" s="33" t="str">
        <v/>
      </c>
      <c r="Y88" s="33" t="str">
        <v/>
      </c>
      <c r="Z88" s="33" t="str">
        <v/>
      </c>
      <c r="AA88" s="33" t="str">
        <v/>
      </c>
      <c r="AB88" s="33" t="str">
        <v/>
      </c>
      <c r="AC88" s="33" t="str">
        <v/>
      </c>
      <c r="AD88" s="33" t="str">
        <v/>
      </c>
      <c r="AE88" s="33" t="str">
        <v/>
      </c>
      <c r="AF88" s="33" t="str">
        <v/>
      </c>
      <c r="AG88" s="33" t="str">
        <v/>
      </c>
      <c r="AH88" s="8" t="str">
        <f t="shared" si="4"/>
        <v>LC</v>
      </c>
    </row>
    <row r="89" spans="1:34" x14ac:dyDescent="0.15">
      <c r="A89" s="3" t="str">
        <f>IF(Correlations!B88="",Correlations!A88,Correlations!B88)</f>
        <v>OE</v>
      </c>
      <c r="B89" s="6"/>
      <c r="C89" s="7" t="str">
        <f>IF(B89="","",ROUND(15*(B89-IF(Correlations!C88=0,100,Correlations!C88))/IF(Correlations!D88=0,15,Correlations!D88)+100,0))</f>
        <v/>
      </c>
      <c r="D89" s="21" t="str">
        <f>IF(INDEX(Cs!B189:U189,1,ComCalc!$P$1),INDEX(Cs!B1730:U1730,1,ComCalc!$P$1),"")</f>
        <v/>
      </c>
      <c r="E89" s="21" t="str">
        <f>IF(INDEX(Cs!B189:U189,1,ComCalc!$P$1),INDEX(Cs!B1833:U1833,1,ComCalc!$P$1),"")</f>
        <v/>
      </c>
      <c r="F89" s="32" t="str">
        <f>IF(INDEX(Cs!B189:U189,1,ComCalc!$P$1),INDEX(Cs!$B$819:$U$819,1,ComCalc!$P$1),"")</f>
        <v/>
      </c>
      <c r="G89" s="32" t="str">
        <f>IF(INDEX(Cs!B189:U189,1,ComCalc!$P$1),INDEX(Cs!B906:U906,1,ComCalc!$P$1),"")</f>
        <v/>
      </c>
      <c r="H89" s="32" t="str">
        <f>IF(INDEX(Cs!B189:U189,1,ComCalc!$P$1),INDEX(Cs!B1009:U1009,1,ComCalc!$P$1),"")</f>
        <v/>
      </c>
      <c r="I89" s="7" t="str">
        <f>IF(INDEX(Cs!B189:U189,1,ComCalc!$P$1),ROUND(INDEX(Cs!B1524:U1524,1,ComCalc!$P$1),INDEX(Cs!B1627:U1627,1,ComCalc!$P$1)),"")</f>
        <v/>
      </c>
      <c r="J89" s="7" t="str">
        <f>IF(INDEX(Cs!B189:U189,1,ComCalc!$P$1),INDEX(Cs!B1421:U1421,1,ComCalc!$P$1),"")</f>
        <v/>
      </c>
      <c r="K89" s="7" t="str">
        <f>IF(INDEX(Cs!B189:U189,1,ComCalc!$P$1),ROUND(INDEX(Cs!B1215:U1215,1,ComCalc!$P$1),INDEX(Cs!B1318:U1318,1,ComCalc!$P$1)),"")</f>
        <v/>
      </c>
      <c r="L89" s="8" t="str">
        <f t="shared" si="3"/>
        <v>OE</v>
      </c>
      <c r="M89" s="4"/>
      <c r="N89" s="33" t="str">
        <v/>
      </c>
      <c r="O89" s="33" t="str">
        <v/>
      </c>
      <c r="P89" s="33" t="str">
        <v/>
      </c>
      <c r="Q89" s="33" t="str">
        <v/>
      </c>
      <c r="R89" s="33" t="str">
        <v/>
      </c>
      <c r="S89" s="33" t="str">
        <v/>
      </c>
      <c r="T89" s="33" t="str">
        <v/>
      </c>
      <c r="U89" s="33" t="str">
        <v/>
      </c>
      <c r="V89" s="33" t="str">
        <v/>
      </c>
      <c r="W89" s="33" t="str">
        <v/>
      </c>
      <c r="X89" s="33" t="str">
        <v/>
      </c>
      <c r="Y89" s="33" t="str">
        <v/>
      </c>
      <c r="Z89" s="33" t="str">
        <v/>
      </c>
      <c r="AA89" s="33" t="str">
        <v/>
      </c>
      <c r="AB89" s="33" t="str">
        <v/>
      </c>
      <c r="AC89" s="33" t="str">
        <v/>
      </c>
      <c r="AD89" s="33" t="str">
        <v/>
      </c>
      <c r="AE89" s="33" t="str">
        <v/>
      </c>
      <c r="AF89" s="33" t="str">
        <v/>
      </c>
      <c r="AG89" s="33" t="str">
        <v/>
      </c>
      <c r="AH89" s="8" t="str">
        <f t="shared" si="4"/>
        <v>OE</v>
      </c>
    </row>
    <row r="90" spans="1:34" x14ac:dyDescent="0.15">
      <c r="A90" s="3" t="str">
        <f>IF(Correlations!B89="",Correlations!A89,Correlations!B89)</f>
        <v>AF</v>
      </c>
      <c r="B90" s="6"/>
      <c r="C90" s="7" t="str">
        <f>IF(B90="","",ROUND(15*(B90-IF(Correlations!C89=0,100,Correlations!C89))/IF(Correlations!D89=0,15,Correlations!D89)+100,0))</f>
        <v/>
      </c>
      <c r="D90" s="21" t="str">
        <f>IF(INDEX(Cs!B190:U190,1,ComCalc!$P$1),INDEX(Cs!B1731:U1731,1,ComCalc!$P$1),"")</f>
        <v/>
      </c>
      <c r="E90" s="21" t="str">
        <f>IF(INDEX(Cs!B190:U190,1,ComCalc!$P$1),INDEX(Cs!B1834:U1834,1,ComCalc!$P$1),"")</f>
        <v/>
      </c>
      <c r="F90" s="32" t="str">
        <f>IF(INDEX(Cs!B190:U190,1,ComCalc!$P$1),INDEX(Cs!$B$819:$U$819,1,ComCalc!$P$1),"")</f>
        <v/>
      </c>
      <c r="G90" s="32" t="str">
        <f>IF(INDEX(Cs!B190:U190,1,ComCalc!$P$1),INDEX(Cs!B907:U907,1,ComCalc!$P$1),"")</f>
        <v/>
      </c>
      <c r="H90" s="32" t="str">
        <f>IF(INDEX(Cs!B190:U190,1,ComCalc!$P$1),INDEX(Cs!B1010:U1010,1,ComCalc!$P$1),"")</f>
        <v/>
      </c>
      <c r="I90" s="7" t="str">
        <f>IF(INDEX(Cs!B190:U190,1,ComCalc!$P$1),ROUND(INDEX(Cs!B1525:U1525,1,ComCalc!$P$1),INDEX(Cs!B1628:U1628,1,ComCalc!$P$1)),"")</f>
        <v/>
      </c>
      <c r="J90" s="7" t="str">
        <f>IF(INDEX(Cs!B190:U190,1,ComCalc!$P$1),INDEX(Cs!B1422:U1422,1,ComCalc!$P$1),"")</f>
        <v/>
      </c>
      <c r="K90" s="7" t="str">
        <f>IF(INDEX(Cs!B190:U190,1,ComCalc!$P$1),ROUND(INDEX(Cs!B1216:U1216,1,ComCalc!$P$1),INDEX(Cs!B1319:U1319,1,ComCalc!$P$1)),"")</f>
        <v/>
      </c>
      <c r="L90" s="8" t="str">
        <f t="shared" si="3"/>
        <v>AF</v>
      </c>
      <c r="M90" s="4"/>
      <c r="N90" s="33" t="str">
        <v/>
      </c>
      <c r="O90" s="33" t="str">
        <v/>
      </c>
      <c r="P90" s="33" t="str">
        <v/>
      </c>
      <c r="Q90" s="33" t="str">
        <v/>
      </c>
      <c r="R90" s="33" t="str">
        <v/>
      </c>
      <c r="S90" s="33" t="str">
        <v/>
      </c>
      <c r="T90" s="33" t="str">
        <v/>
      </c>
      <c r="U90" s="33" t="str">
        <v/>
      </c>
      <c r="V90" s="33" t="str">
        <v/>
      </c>
      <c r="W90" s="33" t="str">
        <v/>
      </c>
      <c r="X90" s="33" t="str">
        <v/>
      </c>
      <c r="Y90" s="33" t="str">
        <v/>
      </c>
      <c r="Z90" s="33" t="str">
        <v/>
      </c>
      <c r="AA90" s="33" t="str">
        <v/>
      </c>
      <c r="AB90" s="33" t="str">
        <v/>
      </c>
      <c r="AC90" s="33" t="str">
        <v/>
      </c>
      <c r="AD90" s="33" t="str">
        <v/>
      </c>
      <c r="AE90" s="33" t="str">
        <v/>
      </c>
      <c r="AF90" s="33" t="str">
        <v/>
      </c>
      <c r="AG90" s="33" t="str">
        <v/>
      </c>
      <c r="AH90" s="8" t="str">
        <f t="shared" si="4"/>
        <v>AF</v>
      </c>
    </row>
    <row r="91" spans="1:34" x14ac:dyDescent="0.15">
      <c r="A91" s="3" t="str">
        <f>IF(Correlations!B90="",Correlations!A90,Correlations!B90)</f>
        <v>ONF</v>
      </c>
      <c r="B91" s="6"/>
      <c r="C91" s="7" t="str">
        <f>IF(B91="","",ROUND(15*(B91-IF(Correlations!C90=0,100,Correlations!C90))/IF(Correlations!D90=0,15,Correlations!D90)+100,0))</f>
        <v/>
      </c>
      <c r="D91" s="21" t="str">
        <f>IF(INDEX(Cs!B191:U191,1,ComCalc!$P$1),INDEX(Cs!B1732:U1732,1,ComCalc!$P$1),"")</f>
        <v/>
      </c>
      <c r="E91" s="21" t="str">
        <f>IF(INDEX(Cs!B191:U191,1,ComCalc!$P$1),INDEX(Cs!B1835:U1835,1,ComCalc!$P$1),"")</f>
        <v/>
      </c>
      <c r="F91" s="32" t="str">
        <f>IF(INDEX(Cs!B191:U191,1,ComCalc!$P$1),INDEX(Cs!$B$819:$U$819,1,ComCalc!$P$1),"")</f>
        <v/>
      </c>
      <c r="G91" s="32" t="str">
        <f>IF(INDEX(Cs!B191:U191,1,ComCalc!$P$1),INDEX(Cs!B908:U908,1,ComCalc!$P$1),"")</f>
        <v/>
      </c>
      <c r="H91" s="32" t="str">
        <f>IF(INDEX(Cs!B191:U191,1,ComCalc!$P$1),INDEX(Cs!B1011:U1011,1,ComCalc!$P$1),"")</f>
        <v/>
      </c>
      <c r="I91" s="7" t="str">
        <f>IF(INDEX(Cs!B191:U191,1,ComCalc!$P$1),ROUND(INDEX(Cs!B1526:U1526,1,ComCalc!$P$1),INDEX(Cs!B1629:U1629,1,ComCalc!$P$1)),"")</f>
        <v/>
      </c>
      <c r="J91" s="7" t="str">
        <f>IF(INDEX(Cs!B191:U191,1,ComCalc!$P$1),INDEX(Cs!B1423:U1423,1,ComCalc!$P$1),"")</f>
        <v/>
      </c>
      <c r="K91" s="7" t="str">
        <f>IF(INDEX(Cs!B191:U191,1,ComCalc!$P$1),ROUND(INDEX(Cs!B1217:U1217,1,ComCalc!$P$1),INDEX(Cs!B1320:U1320,1,ComCalc!$P$1)),"")</f>
        <v/>
      </c>
      <c r="L91" s="8" t="str">
        <f t="shared" si="3"/>
        <v>ONF</v>
      </c>
      <c r="M91" s="4"/>
      <c r="N91" s="33" t="str">
        <v/>
      </c>
      <c r="O91" s="33" t="str">
        <v/>
      </c>
      <c r="P91" s="33" t="str">
        <v/>
      </c>
      <c r="Q91" s="33" t="str">
        <v/>
      </c>
      <c r="R91" s="33" t="str">
        <v/>
      </c>
      <c r="S91" s="33" t="str">
        <v/>
      </c>
      <c r="T91" s="33" t="str">
        <v/>
      </c>
      <c r="U91" s="33" t="str">
        <v/>
      </c>
      <c r="V91" s="33" t="str">
        <v/>
      </c>
      <c r="W91" s="33" t="str">
        <v/>
      </c>
      <c r="X91" s="33" t="str">
        <v/>
      </c>
      <c r="Y91" s="33" t="str">
        <v/>
      </c>
      <c r="Z91" s="33" t="str">
        <v/>
      </c>
      <c r="AA91" s="33" t="str">
        <v/>
      </c>
      <c r="AB91" s="33" t="str">
        <v/>
      </c>
      <c r="AC91" s="33" t="str">
        <v/>
      </c>
      <c r="AD91" s="33" t="str">
        <v/>
      </c>
      <c r="AE91" s="33" t="str">
        <v/>
      </c>
      <c r="AF91" s="33" t="str">
        <v/>
      </c>
      <c r="AG91" s="33" t="str">
        <v/>
      </c>
      <c r="AH91" s="8" t="str">
        <f t="shared" si="4"/>
        <v>ONF</v>
      </c>
    </row>
    <row r="92" spans="1:34" x14ac:dyDescent="0.15">
      <c r="A92" s="3" t="str">
        <f>IF(Correlations!B91="",Correlations!A91,Correlations!B91)</f>
        <v>LNF</v>
      </c>
      <c r="B92" s="6"/>
      <c r="C92" s="7" t="str">
        <f>IF(B92="","",ROUND(15*(B92-IF(Correlations!C91=0,100,Correlations!C91))/IF(Correlations!D91=0,15,Correlations!D91)+100,0))</f>
        <v/>
      </c>
      <c r="D92" s="21" t="str">
        <f>IF(INDEX(Cs!B192:U192,1,ComCalc!$P$1),INDEX(Cs!B1733:U1733,1,ComCalc!$P$1),"")</f>
        <v/>
      </c>
      <c r="E92" s="21" t="str">
        <f>IF(INDEX(Cs!B192:U192,1,ComCalc!$P$1),INDEX(Cs!B1836:U1836,1,ComCalc!$P$1),"")</f>
        <v/>
      </c>
      <c r="F92" s="32" t="str">
        <f>IF(INDEX(Cs!B192:U192,1,ComCalc!$P$1),INDEX(Cs!$B$819:$U$819,1,ComCalc!$P$1),"")</f>
        <v/>
      </c>
      <c r="G92" s="32" t="str">
        <f>IF(INDEX(Cs!B192:U192,1,ComCalc!$P$1),INDEX(Cs!B909:U909,1,ComCalc!$P$1),"")</f>
        <v/>
      </c>
      <c r="H92" s="32" t="str">
        <f>IF(INDEX(Cs!B192:U192,1,ComCalc!$P$1),INDEX(Cs!B1012:U1012,1,ComCalc!$P$1),"")</f>
        <v/>
      </c>
      <c r="I92" s="7" t="str">
        <f>IF(INDEX(Cs!B192:U192,1,ComCalc!$P$1),ROUND(INDEX(Cs!B1527:U1527,1,ComCalc!$P$1),INDEX(Cs!B1630:U1630,1,ComCalc!$P$1)),"")</f>
        <v/>
      </c>
      <c r="J92" s="7" t="str">
        <f>IF(INDEX(Cs!B192:U192,1,ComCalc!$P$1),INDEX(Cs!B1424:U1424,1,ComCalc!$P$1),"")</f>
        <v/>
      </c>
      <c r="K92" s="7" t="str">
        <f>IF(INDEX(Cs!B192:U192,1,ComCalc!$P$1),ROUND(INDEX(Cs!B1218:U1218,1,ComCalc!$P$1),INDEX(Cs!B1321:U1321,1,ComCalc!$P$1)),"")</f>
        <v/>
      </c>
      <c r="L92" s="8" t="str">
        <f t="shared" si="3"/>
        <v>LNF</v>
      </c>
      <c r="M92" s="4"/>
      <c r="N92" s="33" t="str">
        <v/>
      </c>
      <c r="O92" s="33" t="str">
        <v/>
      </c>
      <c r="P92" s="33" t="str">
        <v/>
      </c>
      <c r="Q92" s="33" t="str">
        <v/>
      </c>
      <c r="R92" s="33" t="str">
        <v/>
      </c>
      <c r="S92" s="33" t="str">
        <v/>
      </c>
      <c r="T92" s="33" t="str">
        <v/>
      </c>
      <c r="U92" s="33" t="str">
        <v/>
      </c>
      <c r="V92" s="33" t="str">
        <v/>
      </c>
      <c r="W92" s="33" t="str">
        <v/>
      </c>
      <c r="X92" s="33" t="str">
        <v/>
      </c>
      <c r="Y92" s="33" t="str">
        <v/>
      </c>
      <c r="Z92" s="33" t="str">
        <v/>
      </c>
      <c r="AA92" s="33" t="str">
        <v/>
      </c>
      <c r="AB92" s="33" t="str">
        <v/>
      </c>
      <c r="AC92" s="33" t="str">
        <v/>
      </c>
      <c r="AD92" s="33" t="str">
        <v/>
      </c>
      <c r="AE92" s="33" t="str">
        <v/>
      </c>
      <c r="AF92" s="33" t="str">
        <v/>
      </c>
      <c r="AG92" s="33" t="str">
        <v/>
      </c>
      <c r="AH92" s="8" t="str">
        <f t="shared" si="4"/>
        <v>LNF</v>
      </c>
    </row>
    <row r="93" spans="1:34" x14ac:dyDescent="0.15">
      <c r="A93" s="3" t="str">
        <f>IF(Correlations!B92="",Correlations!A92,Correlations!B92)</f>
        <v>RD</v>
      </c>
      <c r="B93" s="6"/>
      <c r="C93" s="7" t="str">
        <f>IF(B93="","",ROUND(15*(B93-IF(Correlations!C92=0,100,Correlations!C92))/IF(Correlations!D92=0,15,Correlations!D92)+100,0))</f>
        <v/>
      </c>
      <c r="D93" s="21" t="str">
        <f>IF(INDEX(Cs!B193:U193,1,ComCalc!$P$1),INDEX(Cs!B1734:U1734,1,ComCalc!$P$1),"")</f>
        <v/>
      </c>
      <c r="E93" s="21" t="str">
        <f>IF(INDEX(Cs!B193:U193,1,ComCalc!$P$1),INDEX(Cs!B1837:U1837,1,ComCalc!$P$1),"")</f>
        <v/>
      </c>
      <c r="F93" s="32" t="str">
        <f>IF(INDEX(Cs!B193:U193,1,ComCalc!$P$1),INDEX(Cs!$B$819:$U$819,1,ComCalc!$P$1),"")</f>
        <v/>
      </c>
      <c r="G93" s="32" t="str">
        <f>IF(INDEX(Cs!B193:U193,1,ComCalc!$P$1),INDEX(Cs!B910:U910,1,ComCalc!$P$1),"")</f>
        <v/>
      </c>
      <c r="H93" s="32" t="str">
        <f>IF(INDEX(Cs!B193:U193,1,ComCalc!$P$1),INDEX(Cs!B1013:U1013,1,ComCalc!$P$1),"")</f>
        <v/>
      </c>
      <c r="I93" s="7" t="str">
        <f>IF(INDEX(Cs!B193:U193,1,ComCalc!$P$1),ROUND(INDEX(Cs!B1528:U1528,1,ComCalc!$P$1),INDEX(Cs!B1631:U1631,1,ComCalc!$P$1)),"")</f>
        <v/>
      </c>
      <c r="J93" s="7" t="str">
        <f>IF(INDEX(Cs!B193:U193,1,ComCalc!$P$1),INDEX(Cs!B1425:U1425,1,ComCalc!$P$1),"")</f>
        <v/>
      </c>
      <c r="K93" s="7" t="str">
        <f>IF(INDEX(Cs!B193:U193,1,ComCalc!$P$1),ROUND(INDEX(Cs!B1219:U1219,1,ComCalc!$P$1),INDEX(Cs!B1322:U1322,1,ComCalc!$P$1)),"")</f>
        <v/>
      </c>
      <c r="L93" s="8" t="str">
        <f t="shared" si="3"/>
        <v>RD</v>
      </c>
      <c r="M93" s="4"/>
      <c r="N93" s="33" t="str">
        <v/>
      </c>
      <c r="O93" s="33" t="str">
        <v/>
      </c>
      <c r="P93" s="33" t="str">
        <v/>
      </c>
      <c r="Q93" s="33" t="str">
        <v/>
      </c>
      <c r="R93" s="33" t="str">
        <v/>
      </c>
      <c r="S93" s="33" t="str">
        <v/>
      </c>
      <c r="T93" s="33" t="str">
        <v/>
      </c>
      <c r="U93" s="33" t="str">
        <v/>
      </c>
      <c r="V93" s="33" t="str">
        <v/>
      </c>
      <c r="W93" s="33" t="str">
        <v/>
      </c>
      <c r="X93" s="33" t="str">
        <v/>
      </c>
      <c r="Y93" s="33" t="str">
        <v/>
      </c>
      <c r="Z93" s="33" t="str">
        <v/>
      </c>
      <c r="AA93" s="33" t="str">
        <v/>
      </c>
      <c r="AB93" s="33" t="str">
        <v/>
      </c>
      <c r="AC93" s="33" t="str">
        <v/>
      </c>
      <c r="AD93" s="33" t="str">
        <v/>
      </c>
      <c r="AE93" s="33" t="str">
        <v/>
      </c>
      <c r="AF93" s="33" t="str">
        <v/>
      </c>
      <c r="AG93" s="33" t="str">
        <v/>
      </c>
      <c r="AH93" s="8" t="str">
        <f t="shared" si="4"/>
        <v>RD</v>
      </c>
    </row>
    <row r="94" spans="1:34" x14ac:dyDescent="0.15">
      <c r="A94" s="3" t="str">
        <f>IF(Correlations!B93="",Correlations!A93,Correlations!B93)</f>
        <v>MA</v>
      </c>
      <c r="B94" s="6"/>
      <c r="C94" s="7" t="str">
        <f>IF(B94="","",ROUND(15*(B94-IF(Correlations!C93=0,100,Correlations!C93))/IF(Correlations!D93=0,15,Correlations!D93)+100,0))</f>
        <v/>
      </c>
      <c r="D94" s="21" t="str">
        <f>IF(INDEX(Cs!B194:U194,1,ComCalc!$P$1),INDEX(Cs!B1735:U1735,1,ComCalc!$P$1),"")</f>
        <v/>
      </c>
      <c r="E94" s="21" t="str">
        <f>IF(INDEX(Cs!B194:U194,1,ComCalc!$P$1),INDEX(Cs!B1838:U1838,1,ComCalc!$P$1),"")</f>
        <v/>
      </c>
      <c r="F94" s="32" t="str">
        <f>IF(INDEX(Cs!B194:U194,1,ComCalc!$P$1),INDEX(Cs!$B$819:$U$819,1,ComCalc!$P$1),"")</f>
        <v/>
      </c>
      <c r="G94" s="32" t="str">
        <f>IF(INDEX(Cs!B194:U194,1,ComCalc!$P$1),INDEX(Cs!B911:U911,1,ComCalc!$P$1),"")</f>
        <v/>
      </c>
      <c r="H94" s="32" t="str">
        <f>IF(INDEX(Cs!B194:U194,1,ComCalc!$P$1),INDEX(Cs!B1014:U1014,1,ComCalc!$P$1),"")</f>
        <v/>
      </c>
      <c r="I94" s="7" t="str">
        <f>IF(INDEX(Cs!B194:U194,1,ComCalc!$P$1),ROUND(INDEX(Cs!B1529:U1529,1,ComCalc!$P$1),INDEX(Cs!B1632:U1632,1,ComCalc!$P$1)),"")</f>
        <v/>
      </c>
      <c r="J94" s="7" t="str">
        <f>IF(INDEX(Cs!B194:U194,1,ComCalc!$P$1),INDEX(Cs!B1426:U1426,1,ComCalc!$P$1),"")</f>
        <v/>
      </c>
      <c r="K94" s="7" t="str">
        <f>IF(INDEX(Cs!B194:U194,1,ComCalc!$P$1),ROUND(INDEX(Cs!B1220:U1220,1,ComCalc!$P$1),INDEX(Cs!B1323:U1323,1,ComCalc!$P$1)),"")</f>
        <v/>
      </c>
      <c r="L94" s="8" t="str">
        <f t="shared" si="3"/>
        <v>MA</v>
      </c>
      <c r="M94" s="4"/>
      <c r="N94" s="33" t="str">
        <v/>
      </c>
      <c r="O94" s="33" t="str">
        <v/>
      </c>
      <c r="P94" s="33" t="str">
        <v/>
      </c>
      <c r="Q94" s="33" t="str">
        <v/>
      </c>
      <c r="R94" s="33" t="str">
        <v/>
      </c>
      <c r="S94" s="33" t="str">
        <v/>
      </c>
      <c r="T94" s="33" t="str">
        <v/>
      </c>
      <c r="U94" s="33" t="str">
        <v/>
      </c>
      <c r="V94" s="33" t="str">
        <v/>
      </c>
      <c r="W94" s="33" t="str">
        <v/>
      </c>
      <c r="X94" s="33" t="str">
        <v/>
      </c>
      <c r="Y94" s="33" t="str">
        <v/>
      </c>
      <c r="Z94" s="33" t="str">
        <v/>
      </c>
      <c r="AA94" s="33" t="str">
        <v/>
      </c>
      <c r="AB94" s="33" t="str">
        <v/>
      </c>
      <c r="AC94" s="33" t="str">
        <v/>
      </c>
      <c r="AD94" s="33" t="str">
        <v/>
      </c>
      <c r="AE94" s="33" t="str">
        <v/>
      </c>
      <c r="AF94" s="33" t="str">
        <v/>
      </c>
      <c r="AG94" s="33" t="str">
        <v/>
      </c>
      <c r="AH94" s="8" t="str">
        <f t="shared" si="4"/>
        <v>MA</v>
      </c>
    </row>
    <row r="95" spans="1:34" x14ac:dyDescent="0.15">
      <c r="A95" s="3" t="str">
        <f>IF(Correlations!B94="",Correlations!A94,Correlations!B94)</f>
        <v>WL</v>
      </c>
      <c r="B95" s="6"/>
      <c r="C95" s="7" t="str">
        <f>IF(B95="","",ROUND(15*(B95-IF(Correlations!C94=0,100,Correlations!C94))/IF(Correlations!D94=0,15,Correlations!D94)+100,0))</f>
        <v/>
      </c>
      <c r="D95" s="21" t="str">
        <f>IF(INDEX(Cs!B195:U195,1,ComCalc!$P$1),INDEX(Cs!B1736:U1736,1,ComCalc!$P$1),"")</f>
        <v/>
      </c>
      <c r="E95" s="21" t="str">
        <f>IF(INDEX(Cs!B195:U195,1,ComCalc!$P$1),INDEX(Cs!B1839:U1839,1,ComCalc!$P$1),"")</f>
        <v/>
      </c>
      <c r="F95" s="32" t="str">
        <f>IF(INDEX(Cs!B195:U195,1,ComCalc!$P$1),INDEX(Cs!$B$819:$U$819,1,ComCalc!$P$1),"")</f>
        <v/>
      </c>
      <c r="G95" s="32" t="str">
        <f>IF(INDEX(Cs!B195:U195,1,ComCalc!$P$1),INDEX(Cs!B912:U912,1,ComCalc!$P$1),"")</f>
        <v/>
      </c>
      <c r="H95" s="32" t="str">
        <f>IF(INDEX(Cs!B195:U195,1,ComCalc!$P$1),INDEX(Cs!B1015:U1015,1,ComCalc!$P$1),"")</f>
        <v/>
      </c>
      <c r="I95" s="7" t="str">
        <f>IF(INDEX(Cs!B195:U195,1,ComCalc!$P$1),ROUND(INDEX(Cs!B1530:U1530,1,ComCalc!$P$1),INDEX(Cs!B1633:U1633,1,ComCalc!$P$1)),"")</f>
        <v/>
      </c>
      <c r="J95" s="7" t="str">
        <f>IF(INDEX(Cs!B195:U195,1,ComCalc!$P$1),INDEX(Cs!B1427:U1427,1,ComCalc!$P$1),"")</f>
        <v/>
      </c>
      <c r="K95" s="7" t="str">
        <f>IF(INDEX(Cs!B195:U195,1,ComCalc!$P$1),ROUND(INDEX(Cs!B1221:U1221,1,ComCalc!$P$1),INDEX(Cs!B1324:U1324,1,ComCalc!$P$1)),"")</f>
        <v/>
      </c>
      <c r="L95" s="8" t="str">
        <f t="shared" si="3"/>
        <v>WL</v>
      </c>
      <c r="M95" s="4"/>
      <c r="N95" s="33" t="str">
        <v/>
      </c>
      <c r="O95" s="33" t="str">
        <v/>
      </c>
      <c r="P95" s="33" t="str">
        <v/>
      </c>
      <c r="Q95" s="33" t="str">
        <v/>
      </c>
      <c r="R95" s="33" t="str">
        <v/>
      </c>
      <c r="S95" s="33" t="str">
        <v/>
      </c>
      <c r="T95" s="33" t="str">
        <v/>
      </c>
      <c r="U95" s="33" t="str">
        <v/>
      </c>
      <c r="V95" s="33" t="str">
        <v/>
      </c>
      <c r="W95" s="33" t="str">
        <v/>
      </c>
      <c r="X95" s="33" t="str">
        <v/>
      </c>
      <c r="Y95" s="33" t="str">
        <v/>
      </c>
      <c r="Z95" s="33" t="str">
        <v/>
      </c>
      <c r="AA95" s="33" t="str">
        <v/>
      </c>
      <c r="AB95" s="33" t="str">
        <v/>
      </c>
      <c r="AC95" s="33" t="str">
        <v/>
      </c>
      <c r="AD95" s="33" t="str">
        <v/>
      </c>
      <c r="AE95" s="33" t="str">
        <v/>
      </c>
      <c r="AF95" s="33" t="str">
        <v/>
      </c>
      <c r="AG95" s="33" t="str">
        <v/>
      </c>
      <c r="AH95" s="8" t="str">
        <f t="shared" si="4"/>
        <v>WL</v>
      </c>
    </row>
    <row r="96" spans="1:34" x14ac:dyDescent="0.15">
      <c r="A96" s="3" t="str">
        <f>IF(Correlations!B95="",Correlations!A95,Correlations!B95)</f>
        <v>ASB</v>
      </c>
      <c r="B96" s="6"/>
      <c r="C96" s="7" t="str">
        <f>IF(B96="","",ROUND(15*(B96-IF(Correlations!C95=0,100,Correlations!C95))/IF(Correlations!D95=0,15,Correlations!D95)+100,0))</f>
        <v/>
      </c>
      <c r="D96" s="21" t="str">
        <f>IF(INDEX(Cs!B196:U196,1,ComCalc!$P$1),INDEX(Cs!B1737:U1737,1,ComCalc!$P$1),"")</f>
        <v/>
      </c>
      <c r="E96" s="21" t="str">
        <f>IF(INDEX(Cs!B196:U196,1,ComCalc!$P$1),INDEX(Cs!B1840:U1840,1,ComCalc!$P$1),"")</f>
        <v/>
      </c>
      <c r="F96" s="32" t="str">
        <f>IF(INDEX(Cs!B196:U196,1,ComCalc!$P$1),INDEX(Cs!$B$819:$U$819,1,ComCalc!$P$1),"")</f>
        <v/>
      </c>
      <c r="G96" s="32" t="str">
        <f>IF(INDEX(Cs!B196:U196,1,ComCalc!$P$1),INDEX(Cs!B913:U913,1,ComCalc!$P$1),"")</f>
        <v/>
      </c>
      <c r="H96" s="32" t="str">
        <f>IF(INDEX(Cs!B196:U196,1,ComCalc!$P$1),INDEX(Cs!B1016:U1016,1,ComCalc!$P$1),"")</f>
        <v/>
      </c>
      <c r="I96" s="7" t="str">
        <f>IF(INDEX(Cs!B196:U196,1,ComCalc!$P$1),ROUND(INDEX(Cs!B1531:U1531,1,ComCalc!$P$1),INDEX(Cs!B1634:U1634,1,ComCalc!$P$1)),"")</f>
        <v/>
      </c>
      <c r="J96" s="7" t="str">
        <f>IF(INDEX(Cs!B196:U196,1,ComCalc!$P$1),INDEX(Cs!B1428:U1428,1,ComCalc!$P$1),"")</f>
        <v/>
      </c>
      <c r="K96" s="7" t="str">
        <f>IF(INDEX(Cs!B196:U196,1,ComCalc!$P$1),ROUND(INDEX(Cs!B1222:U1222,1,ComCalc!$P$1),INDEX(Cs!B1325:U1325,1,ComCalc!$P$1)),"")</f>
        <v/>
      </c>
      <c r="L96" s="8" t="str">
        <f t="shared" si="3"/>
        <v>ASB</v>
      </c>
      <c r="M96" s="4"/>
      <c r="N96" s="33" t="str">
        <v/>
      </c>
      <c r="O96" s="33" t="str">
        <v/>
      </c>
      <c r="P96" s="33" t="str">
        <v/>
      </c>
      <c r="Q96" s="33" t="str">
        <v/>
      </c>
      <c r="R96" s="33" t="str">
        <v/>
      </c>
      <c r="S96" s="33" t="str">
        <v/>
      </c>
      <c r="T96" s="33" t="str">
        <v/>
      </c>
      <c r="U96" s="33" t="str">
        <v/>
      </c>
      <c r="V96" s="33" t="str">
        <v/>
      </c>
      <c r="W96" s="33" t="str">
        <v/>
      </c>
      <c r="X96" s="33" t="str">
        <v/>
      </c>
      <c r="Y96" s="33" t="str">
        <v/>
      </c>
      <c r="Z96" s="33" t="str">
        <v/>
      </c>
      <c r="AA96" s="33" t="str">
        <v/>
      </c>
      <c r="AB96" s="33" t="str">
        <v/>
      </c>
      <c r="AC96" s="33" t="str">
        <v/>
      </c>
      <c r="AD96" s="33" t="str">
        <v/>
      </c>
      <c r="AE96" s="33" t="str">
        <v/>
      </c>
      <c r="AF96" s="33" t="str">
        <v/>
      </c>
      <c r="AG96" s="33" t="str">
        <v/>
      </c>
      <c r="AH96" s="8" t="str">
        <f t="shared" si="4"/>
        <v>ASB</v>
      </c>
    </row>
    <row r="97" spans="1:34" x14ac:dyDescent="0.15">
      <c r="A97" s="3" t="str">
        <f>IF(Correlations!B96="",Correlations!A96,Correlations!B96)</f>
        <v>SY</v>
      </c>
      <c r="B97" s="6"/>
      <c r="C97" s="7" t="str">
        <f>IF(B97="","",ROUND(15*(B97-IF(Correlations!C96=0,100,Correlations!C96))/IF(Correlations!D96=0,15,Correlations!D96)+100,0))</f>
        <v/>
      </c>
      <c r="D97" s="21" t="str">
        <f>IF(INDEX(Cs!B197:U197,1,ComCalc!$P$1),INDEX(Cs!B1738:U1738,1,ComCalc!$P$1),"")</f>
        <v/>
      </c>
      <c r="E97" s="21" t="str">
        <f>IF(INDEX(Cs!B197:U197,1,ComCalc!$P$1),INDEX(Cs!B1841:U1841,1,ComCalc!$P$1),"")</f>
        <v/>
      </c>
      <c r="F97" s="32" t="str">
        <f>IF(INDEX(Cs!B197:U197,1,ComCalc!$P$1),INDEX(Cs!$B$819:$U$819,1,ComCalc!$P$1),"")</f>
        <v/>
      </c>
      <c r="G97" s="32" t="str">
        <f>IF(INDEX(Cs!B197:U197,1,ComCalc!$P$1),INDEX(Cs!B914:U914,1,ComCalc!$P$1),"")</f>
        <v/>
      </c>
      <c r="H97" s="32" t="str">
        <f>IF(INDEX(Cs!B197:U197,1,ComCalc!$P$1),INDEX(Cs!B1017:U1017,1,ComCalc!$P$1),"")</f>
        <v/>
      </c>
      <c r="I97" s="7" t="str">
        <f>IF(INDEX(Cs!B197:U197,1,ComCalc!$P$1),ROUND(INDEX(Cs!B1532:U1532,1,ComCalc!$P$1),INDEX(Cs!B1635:U1635,1,ComCalc!$P$1)),"")</f>
        <v/>
      </c>
      <c r="J97" s="7" t="str">
        <f>IF(INDEX(Cs!B197:U197,1,ComCalc!$P$1),INDEX(Cs!B1429:U1429,1,ComCalc!$P$1),"")</f>
        <v/>
      </c>
      <c r="K97" s="7" t="str">
        <f>IF(INDEX(Cs!B197:U197,1,ComCalc!$P$1),ROUND(INDEX(Cs!B1223:U1223,1,ComCalc!$P$1),INDEX(Cs!B1326:U1326,1,ComCalc!$P$1)),"")</f>
        <v/>
      </c>
      <c r="L97" s="8" t="str">
        <f t="shared" si="3"/>
        <v>SY</v>
      </c>
      <c r="M97" s="4"/>
      <c r="N97" s="33" t="str">
        <v/>
      </c>
      <c r="O97" s="33" t="str">
        <v/>
      </c>
      <c r="P97" s="33" t="str">
        <v/>
      </c>
      <c r="Q97" s="33" t="str">
        <v/>
      </c>
      <c r="R97" s="33" t="str">
        <v/>
      </c>
      <c r="S97" s="33" t="str">
        <v/>
      </c>
      <c r="T97" s="33" t="str">
        <v/>
      </c>
      <c r="U97" s="33" t="str">
        <v/>
      </c>
      <c r="V97" s="33" t="str">
        <v/>
      </c>
      <c r="W97" s="33" t="str">
        <v/>
      </c>
      <c r="X97" s="33" t="str">
        <v/>
      </c>
      <c r="Y97" s="33" t="str">
        <v/>
      </c>
      <c r="Z97" s="33" t="str">
        <v/>
      </c>
      <c r="AA97" s="33" t="str">
        <v/>
      </c>
      <c r="AB97" s="33" t="str">
        <v/>
      </c>
      <c r="AC97" s="33" t="str">
        <v/>
      </c>
      <c r="AD97" s="33" t="str">
        <v/>
      </c>
      <c r="AE97" s="33" t="str">
        <v/>
      </c>
      <c r="AF97" s="33" t="str">
        <v/>
      </c>
      <c r="AG97" s="33" t="str">
        <v/>
      </c>
      <c r="AH97" s="8" t="str">
        <f t="shared" si="4"/>
        <v>SY</v>
      </c>
    </row>
    <row r="98" spans="1:34" x14ac:dyDescent="0.15">
      <c r="A98" s="3" t="str">
        <f>IF(Correlations!B97="",Correlations!A97,Correlations!B97)</f>
        <v>DC</v>
      </c>
      <c r="B98" s="6"/>
      <c r="C98" s="7" t="str">
        <f>IF(B98="","",ROUND(15*(B98-IF(Correlations!C97=0,100,Correlations!C97))/IF(Correlations!D97=0,15,Correlations!D97)+100,0))</f>
        <v/>
      </c>
      <c r="D98" s="21" t="str">
        <f>IF(INDEX(Cs!B198:U198,1,ComCalc!$P$1),INDEX(Cs!B1739:U1739,1,ComCalc!$P$1),"")</f>
        <v/>
      </c>
      <c r="E98" s="21" t="str">
        <f>IF(INDEX(Cs!B198:U198,1,ComCalc!$P$1),INDEX(Cs!B1842:U1842,1,ComCalc!$P$1),"")</f>
        <v/>
      </c>
      <c r="F98" s="32" t="str">
        <f>IF(INDEX(Cs!B198:U198,1,ComCalc!$P$1),INDEX(Cs!$B$819:$U$819,1,ComCalc!$P$1),"")</f>
        <v/>
      </c>
      <c r="G98" s="32" t="str">
        <f>IF(INDEX(Cs!B198:U198,1,ComCalc!$P$1),INDEX(Cs!B915:U915,1,ComCalc!$P$1),"")</f>
        <v/>
      </c>
      <c r="H98" s="32" t="str">
        <f>IF(INDEX(Cs!B198:U198,1,ComCalc!$P$1),INDEX(Cs!B1018:U1018,1,ComCalc!$P$1),"")</f>
        <v/>
      </c>
      <c r="I98" s="7" t="str">
        <f>IF(INDEX(Cs!B198:U198,1,ComCalc!$P$1),ROUND(INDEX(Cs!B1533:U1533,1,ComCalc!$P$1),INDEX(Cs!B1636:U1636,1,ComCalc!$P$1)),"")</f>
        <v/>
      </c>
      <c r="J98" s="7" t="str">
        <f>IF(INDEX(Cs!B198:U198,1,ComCalc!$P$1),INDEX(Cs!B1430:U1430,1,ComCalc!$P$1),"")</f>
        <v/>
      </c>
      <c r="K98" s="7" t="str">
        <f>IF(INDEX(Cs!B198:U198,1,ComCalc!$P$1),ROUND(INDEX(Cs!B1224:U1224,1,ComCalc!$P$1),INDEX(Cs!B1327:U1327,1,ComCalc!$P$1)),"")</f>
        <v/>
      </c>
      <c r="L98" s="8" t="str">
        <f t="shared" si="3"/>
        <v>DC</v>
      </c>
      <c r="M98" s="4"/>
      <c r="N98" s="33" t="str">
        <v/>
      </c>
      <c r="O98" s="33" t="str">
        <v/>
      </c>
      <c r="P98" s="33" t="str">
        <v/>
      </c>
      <c r="Q98" s="33" t="str">
        <v/>
      </c>
      <c r="R98" s="33" t="str">
        <v/>
      </c>
      <c r="S98" s="33" t="str">
        <v/>
      </c>
      <c r="T98" s="33" t="str">
        <v/>
      </c>
      <c r="U98" s="33" t="str">
        <v/>
      </c>
      <c r="V98" s="33" t="str">
        <v/>
      </c>
      <c r="W98" s="33" t="str">
        <v/>
      </c>
      <c r="X98" s="33" t="str">
        <v/>
      </c>
      <c r="Y98" s="33" t="str">
        <v/>
      </c>
      <c r="Z98" s="33" t="str">
        <v/>
      </c>
      <c r="AA98" s="33" t="str">
        <v/>
      </c>
      <c r="AB98" s="33" t="str">
        <v/>
      </c>
      <c r="AC98" s="33" t="str">
        <v/>
      </c>
      <c r="AD98" s="33" t="str">
        <v/>
      </c>
      <c r="AE98" s="33" t="str">
        <v/>
      </c>
      <c r="AF98" s="33" t="str">
        <v/>
      </c>
      <c r="AG98" s="33" t="str">
        <v/>
      </c>
      <c r="AH98" s="8" t="str">
        <f t="shared" si="4"/>
        <v>DC</v>
      </c>
    </row>
    <row r="99" spans="1:34" x14ac:dyDescent="0.15">
      <c r="A99" s="3" t="str">
        <f>IF(Correlations!B98="",Correlations!A98,Correlations!B98)</f>
        <v>RF</v>
      </c>
      <c r="B99" s="6"/>
      <c r="C99" s="7" t="str">
        <f>IF(B99="","",ROUND(15*(B99-IF(Correlations!C98=0,100,Correlations!C98))/IF(Correlations!D98=0,15,Correlations!D98)+100,0))</f>
        <v/>
      </c>
      <c r="D99" s="21" t="str">
        <f>IF(INDEX(Cs!B199:U199,1,ComCalc!$P$1),INDEX(Cs!B1740:U1740,1,ComCalc!$P$1),"")</f>
        <v/>
      </c>
      <c r="E99" s="21" t="str">
        <f>IF(INDEX(Cs!B199:U199,1,ComCalc!$P$1),INDEX(Cs!B1843:U1843,1,ComCalc!$P$1),"")</f>
        <v/>
      </c>
      <c r="F99" s="32" t="str">
        <f>IF(INDEX(Cs!B199:U199,1,ComCalc!$P$1),INDEX(Cs!$B$819:$U$819,1,ComCalc!$P$1),"")</f>
        <v/>
      </c>
      <c r="G99" s="32" t="str">
        <f>IF(INDEX(Cs!B199:U199,1,ComCalc!$P$1),INDEX(Cs!B916:U916,1,ComCalc!$P$1),"")</f>
        <v/>
      </c>
      <c r="H99" s="32" t="str">
        <f>IF(INDEX(Cs!B199:U199,1,ComCalc!$P$1),INDEX(Cs!B1019:U1019,1,ComCalc!$P$1),"")</f>
        <v/>
      </c>
      <c r="I99" s="7" t="str">
        <f>IF(INDEX(Cs!B199:U199,1,ComCalc!$P$1),ROUND(INDEX(Cs!B1534:U1534,1,ComCalc!$P$1),INDEX(Cs!B1637:U1637,1,ComCalc!$P$1)),"")</f>
        <v/>
      </c>
      <c r="J99" s="7" t="str">
        <f>IF(INDEX(Cs!B199:U199,1,ComCalc!$P$1),INDEX(Cs!B1431:U1431,1,ComCalc!$P$1),"")</f>
        <v/>
      </c>
      <c r="K99" s="7" t="str">
        <f>IF(INDEX(Cs!B199:U199,1,ComCalc!$P$1),ROUND(INDEX(Cs!B1225:U1225,1,ComCalc!$P$1),INDEX(Cs!B1328:U1328,1,ComCalc!$P$1)),"")</f>
        <v/>
      </c>
      <c r="L99" s="8" t="str">
        <f t="shared" si="3"/>
        <v>RF</v>
      </c>
      <c r="M99" s="4"/>
      <c r="N99" s="33" t="str">
        <v/>
      </c>
      <c r="O99" s="33" t="str">
        <v/>
      </c>
      <c r="P99" s="33" t="str">
        <v/>
      </c>
      <c r="Q99" s="33" t="str">
        <v/>
      </c>
      <c r="R99" s="33" t="str">
        <v/>
      </c>
      <c r="S99" s="33" t="str">
        <v/>
      </c>
      <c r="T99" s="33" t="str">
        <v/>
      </c>
      <c r="U99" s="33" t="str">
        <v/>
      </c>
      <c r="V99" s="33" t="str">
        <v/>
      </c>
      <c r="W99" s="33" t="str">
        <v/>
      </c>
      <c r="X99" s="33" t="str">
        <v/>
      </c>
      <c r="Y99" s="33" t="str">
        <v/>
      </c>
      <c r="Z99" s="33" t="str">
        <v/>
      </c>
      <c r="AA99" s="33" t="str">
        <v/>
      </c>
      <c r="AB99" s="33" t="str">
        <v/>
      </c>
      <c r="AC99" s="33" t="str">
        <v/>
      </c>
      <c r="AD99" s="33" t="str">
        <v/>
      </c>
      <c r="AE99" s="33" t="str">
        <v/>
      </c>
      <c r="AF99" s="33" t="str">
        <v/>
      </c>
      <c r="AG99" s="33" t="str">
        <v/>
      </c>
      <c r="AH99" s="8" t="str">
        <f t="shared" si="4"/>
        <v>RF</v>
      </c>
    </row>
    <row r="100" spans="1:34" x14ac:dyDescent="0.15">
      <c r="A100" s="3" t="str">
        <f>IF(Correlations!B99="",Correlations!A99,Correlations!B99)</f>
        <v>RU</v>
      </c>
      <c r="B100" s="6"/>
      <c r="C100" s="7" t="str">
        <f>IF(B100="","",ROUND(15*(B100-IF(Correlations!C99=0,100,Correlations!C99))/IF(Correlations!D99=0,15,Correlations!D99)+100,0))</f>
        <v/>
      </c>
      <c r="D100" s="21" t="str">
        <f>IF(INDEX(Cs!B200:U200,1,ComCalc!$P$1),INDEX(Cs!B1741:U1741,1,ComCalc!$P$1),"")</f>
        <v/>
      </c>
      <c r="E100" s="21" t="str">
        <f>IF(INDEX(Cs!B200:U200,1,ComCalc!$P$1),INDEX(Cs!B1844:U1844,1,ComCalc!$P$1),"")</f>
        <v/>
      </c>
      <c r="F100" s="32" t="str">
        <f>IF(INDEX(Cs!B200:U200,1,ComCalc!$P$1),INDEX(Cs!$B$819:$U$819,1,ComCalc!$P$1),"")</f>
        <v/>
      </c>
      <c r="G100" s="32" t="str">
        <f>IF(INDEX(Cs!B200:U200,1,ComCalc!$P$1),INDEX(Cs!B917:U917,1,ComCalc!$P$1),"")</f>
        <v/>
      </c>
      <c r="H100" s="32" t="str">
        <f>IF(INDEX(Cs!B200:U200,1,ComCalc!$P$1),INDEX(Cs!B1020:U1020,1,ComCalc!$P$1),"")</f>
        <v/>
      </c>
      <c r="I100" s="7" t="str">
        <f>IF(INDEX(Cs!B200:U200,1,ComCalc!$P$1),ROUND(INDEX(Cs!B1535:U1535,1,ComCalc!$P$1),INDEX(Cs!B1638:U1638,1,ComCalc!$P$1)),"")</f>
        <v/>
      </c>
      <c r="J100" s="7" t="str">
        <f>IF(INDEX(Cs!B200:U200,1,ComCalc!$P$1),INDEX(Cs!B1432:U1432,1,ComCalc!$P$1),"")</f>
        <v/>
      </c>
      <c r="K100" s="7" t="str">
        <f>IF(INDEX(Cs!B200:U200,1,ComCalc!$P$1),ROUND(INDEX(Cs!B1226:U1226,1,ComCalc!$P$1),INDEX(Cs!B1329:U1329,1,ComCalc!$P$1)),"")</f>
        <v/>
      </c>
      <c r="L100" s="8" t="str">
        <f t="shared" si="3"/>
        <v>RU</v>
      </c>
      <c r="M100" s="4"/>
      <c r="N100" s="33" t="str">
        <v/>
      </c>
      <c r="O100" s="33" t="str">
        <v/>
      </c>
      <c r="P100" s="33" t="str">
        <v/>
      </c>
      <c r="Q100" s="33" t="str">
        <v/>
      </c>
      <c r="R100" s="33" t="str">
        <v/>
      </c>
      <c r="S100" s="33" t="str">
        <v/>
      </c>
      <c r="T100" s="33" t="str">
        <v/>
      </c>
      <c r="U100" s="33" t="str">
        <v/>
      </c>
      <c r="V100" s="33" t="str">
        <v/>
      </c>
      <c r="W100" s="33" t="str">
        <v/>
      </c>
      <c r="X100" s="33" t="str">
        <v/>
      </c>
      <c r="Y100" s="33" t="str">
        <v/>
      </c>
      <c r="Z100" s="33" t="str">
        <v/>
      </c>
      <c r="AA100" s="33" t="str">
        <v/>
      </c>
      <c r="AB100" s="33" t="str">
        <v/>
      </c>
      <c r="AC100" s="33" t="str">
        <v/>
      </c>
      <c r="AD100" s="33" t="str">
        <v/>
      </c>
      <c r="AE100" s="33" t="str">
        <v/>
      </c>
      <c r="AF100" s="33" t="str">
        <v/>
      </c>
      <c r="AG100" s="33" t="str">
        <v/>
      </c>
      <c r="AH100" s="8" t="str">
        <f t="shared" si="4"/>
        <v>RU</v>
      </c>
    </row>
    <row r="101" spans="1:34" x14ac:dyDescent="0.15">
      <c r="A101" s="3" t="str">
        <f>IF(Correlations!B100="",Correlations!A100,Correlations!B100)</f>
        <v>OL</v>
      </c>
      <c r="B101" s="6"/>
      <c r="C101" s="7" t="str">
        <f>IF(B101="","",ROUND(15*(B101-IF(Correlations!C100=0,100,Correlations!C100))/IF(Correlations!D100=0,15,Correlations!D100)+100,0))</f>
        <v/>
      </c>
      <c r="D101" s="21" t="str">
        <f>IF(INDEX(Cs!B201:U201,1,ComCalc!$P$1),INDEX(Cs!B1742:U1742,1,ComCalc!$P$1),"")</f>
        <v/>
      </c>
      <c r="E101" s="21" t="str">
        <f>IF(INDEX(Cs!B201:U201,1,ComCalc!$P$1),INDEX(Cs!B1845:U1845,1,ComCalc!$P$1),"")</f>
        <v/>
      </c>
      <c r="F101" s="32" t="str">
        <f>IF(INDEX(Cs!B201:U201,1,ComCalc!$P$1),INDEX(Cs!$B$819:$U$819,1,ComCalc!$P$1),"")</f>
        <v/>
      </c>
      <c r="G101" s="32" t="str">
        <f>IF(INDEX(Cs!B201:U201,1,ComCalc!$P$1),INDEX(Cs!B918:U918,1,ComCalc!$P$1),"")</f>
        <v/>
      </c>
      <c r="H101" s="32" t="str">
        <f>IF(INDEX(Cs!B201:U201,1,ComCalc!$P$1),INDEX(Cs!B1021:U1021,1,ComCalc!$P$1),"")</f>
        <v/>
      </c>
      <c r="I101" s="7" t="str">
        <f>IF(INDEX(Cs!B201:U201,1,ComCalc!$P$1),ROUND(INDEX(Cs!B1536:U1536,1,ComCalc!$P$1),INDEX(Cs!B1639:U1639,1,ComCalc!$P$1)),"")</f>
        <v/>
      </c>
      <c r="J101" s="7" t="str">
        <f>IF(INDEX(Cs!B201:U201,1,ComCalc!$P$1),INDEX(Cs!B1433:U1433,1,ComCalc!$P$1),"")</f>
        <v/>
      </c>
      <c r="K101" s="7" t="str">
        <f>IF(INDEX(Cs!B201:U201,1,ComCalc!$P$1),ROUND(INDEX(Cs!B1227:U1227,1,ComCalc!$P$1),INDEX(Cs!B1330:U1330,1,ComCalc!$P$1)),"")</f>
        <v/>
      </c>
      <c r="L101" s="8" t="str">
        <f t="shared" si="3"/>
        <v>OL</v>
      </c>
      <c r="M101" s="4"/>
      <c r="N101" s="33" t="str">
        <v/>
      </c>
      <c r="O101" s="33" t="str">
        <v/>
      </c>
      <c r="P101" s="33" t="str">
        <v/>
      </c>
      <c r="Q101" s="33" t="str">
        <v/>
      </c>
      <c r="R101" s="33" t="str">
        <v/>
      </c>
      <c r="S101" s="33" t="str">
        <v/>
      </c>
      <c r="T101" s="33" t="str">
        <v/>
      </c>
      <c r="U101" s="33" t="str">
        <v/>
      </c>
      <c r="V101" s="33" t="str">
        <v/>
      </c>
      <c r="W101" s="33" t="str">
        <v/>
      </c>
      <c r="X101" s="33" t="str">
        <v/>
      </c>
      <c r="Y101" s="33" t="str">
        <v/>
      </c>
      <c r="Z101" s="33" t="str">
        <v/>
      </c>
      <c r="AA101" s="33" t="str">
        <v/>
      </c>
      <c r="AB101" s="33" t="str">
        <v/>
      </c>
      <c r="AC101" s="33" t="str">
        <v/>
      </c>
      <c r="AD101" s="33" t="str">
        <v/>
      </c>
      <c r="AE101" s="33" t="str">
        <v/>
      </c>
      <c r="AF101" s="33" t="str">
        <v/>
      </c>
      <c r="AG101" s="33" t="str">
        <v/>
      </c>
      <c r="AH101" s="8" t="str">
        <f t="shared" si="4"/>
        <v>OL</v>
      </c>
    </row>
    <row r="102" spans="1:34" x14ac:dyDescent="0.15">
      <c r="A102" s="3" t="str">
        <f>IF(Correlations!B101="",Correlations!A101,Correlations!B101)</f>
        <v>OF</v>
      </c>
      <c r="B102" s="6"/>
      <c r="C102" s="7" t="str">
        <f>IF(B102="","",ROUND(15*(B102-IF(Correlations!C101=0,100,Correlations!C101))/IF(Correlations!D101=0,15,Correlations!D101)+100,0))</f>
        <v/>
      </c>
      <c r="D102" s="21" t="str">
        <f>IF(INDEX(Cs!B202:U202,1,ComCalc!$P$1),INDEX(Cs!B1743:U1743,1,ComCalc!$P$1),"")</f>
        <v/>
      </c>
      <c r="E102" s="21" t="str">
        <f>IF(INDEX(Cs!B202:U202,1,ComCalc!$P$1),INDEX(Cs!B1846:U1846,1,ComCalc!$P$1),"")</f>
        <v/>
      </c>
      <c r="F102" s="32" t="str">
        <f>IF(INDEX(Cs!B202:U202,1,ComCalc!$P$1),INDEX(Cs!$B$819:$U$819,1,ComCalc!$P$1),"")</f>
        <v/>
      </c>
      <c r="G102" s="32" t="str">
        <f>IF(INDEX(Cs!B202:U202,1,ComCalc!$P$1),INDEX(Cs!B919:U919,1,ComCalc!$P$1),"")</f>
        <v/>
      </c>
      <c r="H102" s="32" t="str">
        <f>IF(INDEX(Cs!B202:U202,1,ComCalc!$P$1),INDEX(Cs!B1022:U1022,1,ComCalc!$P$1),"")</f>
        <v/>
      </c>
      <c r="I102" s="7" t="str">
        <f>IF(INDEX(Cs!B202:U202,1,ComCalc!$P$1),ROUND(INDEX(Cs!B1537:U1537,1,ComCalc!$P$1),INDEX(Cs!B1640:U1640,1,ComCalc!$P$1)),"")</f>
        <v/>
      </c>
      <c r="J102" s="7" t="str">
        <f>IF(INDEX(Cs!B202:U202,1,ComCalc!$P$1),INDEX(Cs!B1434:U1434,1,ComCalc!$P$1),"")</f>
        <v/>
      </c>
      <c r="K102" s="7" t="str">
        <f>IF(INDEX(Cs!B202:U202,1,ComCalc!$P$1),ROUND(INDEX(Cs!B1228:U1228,1,ComCalc!$P$1),INDEX(Cs!B1331:U1331,1,ComCalc!$P$1)),"")</f>
        <v/>
      </c>
      <c r="L102" s="8" t="str">
        <f t="shared" si="3"/>
        <v>OF</v>
      </c>
      <c r="M102" s="4"/>
      <c r="N102" s="33" t="str">
        <v/>
      </c>
      <c r="O102" s="33" t="str">
        <v/>
      </c>
      <c r="P102" s="33" t="str">
        <v/>
      </c>
      <c r="Q102" s="33" t="str">
        <v/>
      </c>
      <c r="R102" s="33" t="str">
        <v/>
      </c>
      <c r="S102" s="33" t="str">
        <v/>
      </c>
      <c r="T102" s="33" t="str">
        <v/>
      </c>
      <c r="U102" s="33" t="str">
        <v/>
      </c>
      <c r="V102" s="33" t="str">
        <v/>
      </c>
      <c r="W102" s="33" t="str">
        <v/>
      </c>
      <c r="X102" s="33" t="str">
        <v/>
      </c>
      <c r="Y102" s="33" t="str">
        <v/>
      </c>
      <c r="Z102" s="33" t="str">
        <v/>
      </c>
      <c r="AA102" s="33" t="str">
        <v/>
      </c>
      <c r="AB102" s="33" t="str">
        <v/>
      </c>
      <c r="AC102" s="33" t="str">
        <v/>
      </c>
      <c r="AD102" s="33" t="str">
        <v/>
      </c>
      <c r="AE102" s="33" t="str">
        <v/>
      </c>
      <c r="AF102" s="33" t="str">
        <v/>
      </c>
      <c r="AG102" s="33" t="str">
        <v/>
      </c>
      <c r="AH102" s="8" t="str">
        <f t="shared" si="4"/>
        <v>OF</v>
      </c>
    </row>
    <row r="103" spans="1:34" x14ac:dyDescent="0.15">
      <c r="A103" s="3" t="str">
        <f>IF(Correlations!B102="",Correlations!A102,Correlations!B102)</f>
        <v>CM</v>
      </c>
      <c r="B103" s="6"/>
      <c r="C103" s="7" t="str">
        <f>IF(B103="","",ROUND(15*(B103-IF(Correlations!C102=0,100,Correlations!C102))/IF(Correlations!D102=0,15,Correlations!D102)+100,0))</f>
        <v/>
      </c>
      <c r="D103" s="21" t="str">
        <f>IF(INDEX(Cs!B203:U203,1,ComCalc!$P$1),INDEX(Cs!B1744:U1744,1,ComCalc!$P$1),"")</f>
        <v/>
      </c>
      <c r="E103" s="21" t="str">
        <f>IF(INDEX(Cs!B203:U203,1,ComCalc!$P$1),INDEX(Cs!B1847:U1847,1,ComCalc!$P$1),"")</f>
        <v/>
      </c>
      <c r="F103" s="32" t="str">
        <f>IF(INDEX(Cs!B203:U203,1,ComCalc!$P$1),INDEX(Cs!$B$819:$U$819,1,ComCalc!$P$1),"")</f>
        <v/>
      </c>
      <c r="G103" s="32" t="str">
        <f>IF(INDEX(Cs!B203:U203,1,ComCalc!$P$1),INDEX(Cs!B920:U920,1,ComCalc!$P$1),"")</f>
        <v/>
      </c>
      <c r="H103" s="32" t="str">
        <f>IF(INDEX(Cs!B203:U203,1,ComCalc!$P$1),INDEX(Cs!B1023:U1023,1,ComCalc!$P$1),"")</f>
        <v/>
      </c>
      <c r="I103" s="7" t="str">
        <f>IF(INDEX(Cs!B203:U203,1,ComCalc!$P$1),ROUND(INDEX(Cs!B1538:U1538,1,ComCalc!$P$1),INDEX(Cs!B1641:U1641,1,ComCalc!$P$1)),"")</f>
        <v/>
      </c>
      <c r="J103" s="7" t="str">
        <f>IF(INDEX(Cs!B203:U203,1,ComCalc!$P$1),INDEX(Cs!B1435:U1435,1,ComCalc!$P$1),"")</f>
        <v/>
      </c>
      <c r="K103" s="7" t="str">
        <f>IF(INDEX(Cs!B203:U203,1,ComCalc!$P$1),ROUND(INDEX(Cs!B1229:U1229,1,ComCalc!$P$1),INDEX(Cs!B1332:U1332,1,ComCalc!$P$1)),"")</f>
        <v/>
      </c>
      <c r="L103" s="8" t="str">
        <f t="shared" si="3"/>
        <v>CM</v>
      </c>
      <c r="M103" s="4"/>
      <c r="N103" s="33" t="str">
        <v/>
      </c>
      <c r="O103" s="33" t="str">
        <v/>
      </c>
      <c r="P103" s="33" t="str">
        <v/>
      </c>
      <c r="Q103" s="33" t="str">
        <v/>
      </c>
      <c r="R103" s="33" t="str">
        <v/>
      </c>
      <c r="S103" s="33" t="str">
        <v/>
      </c>
      <c r="T103" s="33" t="str">
        <v/>
      </c>
      <c r="U103" s="33" t="str">
        <v/>
      </c>
      <c r="V103" s="33" t="str">
        <v/>
      </c>
      <c r="W103" s="33" t="str">
        <v/>
      </c>
      <c r="X103" s="33" t="str">
        <v/>
      </c>
      <c r="Y103" s="33" t="str">
        <v/>
      </c>
      <c r="Z103" s="33" t="str">
        <v/>
      </c>
      <c r="AA103" s="33" t="str">
        <v/>
      </c>
      <c r="AB103" s="33" t="str">
        <v/>
      </c>
      <c r="AC103" s="33" t="str">
        <v/>
      </c>
      <c r="AD103" s="33" t="str">
        <v/>
      </c>
      <c r="AE103" s="33" t="str">
        <v/>
      </c>
      <c r="AF103" s="33" t="str">
        <v/>
      </c>
      <c r="AG103" s="33" t="str">
        <v/>
      </c>
      <c r="AH103" s="8" t="str">
        <f t="shared" si="4"/>
        <v>CM</v>
      </c>
    </row>
    <row r="104" spans="1:34" x14ac:dyDescent="0.15">
      <c r="A104" s="3"/>
      <c r="B104" s="4"/>
      <c r="C104" s="4"/>
      <c r="D104" s="4"/>
      <c r="E104" s="4"/>
      <c r="F104" s="4"/>
      <c r="G104" s="4"/>
      <c r="H104" s="4"/>
      <c r="I104" s="4"/>
      <c r="J104" s="4"/>
      <c r="K104" s="4"/>
      <c r="L104" s="4"/>
      <c r="M104" s="4"/>
      <c r="N104" s="5"/>
      <c r="O104" s="5"/>
      <c r="P104" s="1"/>
      <c r="Q104" s="5"/>
      <c r="R104" s="5"/>
      <c r="S104" s="5"/>
      <c r="T104" s="5"/>
      <c r="U104" s="5"/>
      <c r="V104" s="1"/>
      <c r="W104" s="5"/>
      <c r="X104" s="5"/>
      <c r="Y104" s="5"/>
      <c r="Z104" s="5"/>
      <c r="AA104" s="5"/>
      <c r="AB104" s="5"/>
      <c r="AC104" s="5"/>
      <c r="AD104" s="5"/>
      <c r="AE104" s="5"/>
      <c r="AF104" s="5"/>
      <c r="AG104" s="5"/>
    </row>
    <row r="105" spans="1:34" x14ac:dyDescent="0.15">
      <c r="A105" s="3"/>
      <c r="B105" s="4"/>
      <c r="C105" s="4"/>
      <c r="D105" s="4"/>
      <c r="E105" s="4"/>
      <c r="F105" s="4"/>
      <c r="G105" s="4"/>
      <c r="H105" s="4"/>
      <c r="I105" s="4"/>
      <c r="J105" s="4"/>
      <c r="K105" s="4"/>
      <c r="L105" s="4"/>
      <c r="M105" s="4"/>
      <c r="N105" s="5"/>
      <c r="O105" s="5"/>
      <c r="P105" s="1"/>
      <c r="Q105" s="5"/>
      <c r="R105" s="5"/>
      <c r="S105" s="5"/>
      <c r="T105" s="5"/>
      <c r="U105" s="5"/>
      <c r="V105" s="1"/>
      <c r="W105" s="5"/>
      <c r="X105" s="5"/>
      <c r="Y105" s="5"/>
      <c r="Z105" s="5"/>
      <c r="AA105" s="5"/>
      <c r="AB105" s="5"/>
      <c r="AC105" s="5"/>
      <c r="AD105" s="5"/>
      <c r="AE105" s="5"/>
      <c r="AF105" s="5"/>
      <c r="AG105" s="5"/>
    </row>
    <row r="106" spans="1:34" x14ac:dyDescent="0.15">
      <c r="A106" s="3"/>
      <c r="B106" s="4"/>
      <c r="C106" s="4"/>
      <c r="D106" s="4"/>
      <c r="E106" s="4"/>
      <c r="F106" s="4"/>
      <c r="G106" s="4"/>
      <c r="H106" s="4"/>
      <c r="I106" s="4"/>
      <c r="J106" s="4"/>
      <c r="K106" s="4"/>
      <c r="L106" s="4"/>
      <c r="M106" s="4"/>
      <c r="N106" s="5"/>
      <c r="O106" s="5"/>
      <c r="P106" s="1"/>
      <c r="Q106" s="5"/>
      <c r="R106" s="5"/>
      <c r="S106" s="5"/>
      <c r="T106" s="5"/>
      <c r="U106" s="5"/>
      <c r="V106" s="1"/>
      <c r="W106" s="5"/>
      <c r="X106" s="5"/>
      <c r="Y106" s="5"/>
      <c r="Z106" s="5"/>
      <c r="AA106" s="5"/>
      <c r="AB106" s="5"/>
      <c r="AC106" s="5"/>
      <c r="AD106" s="5"/>
      <c r="AE106" s="5"/>
      <c r="AF106" s="5"/>
      <c r="AG106" s="5"/>
    </row>
    <row r="107" spans="1:34" x14ac:dyDescent="0.15">
      <c r="A107" s="3"/>
      <c r="B107" s="4"/>
      <c r="C107" s="4"/>
      <c r="D107" s="4"/>
      <c r="E107" s="4"/>
      <c r="F107" s="4"/>
      <c r="G107" s="4"/>
      <c r="H107" s="4"/>
      <c r="I107" s="4"/>
      <c r="J107" s="4"/>
      <c r="K107" s="4"/>
      <c r="L107" s="4"/>
      <c r="M107" s="4"/>
      <c r="N107" s="5"/>
      <c r="O107" s="5"/>
      <c r="P107" s="1"/>
      <c r="Q107" s="5"/>
      <c r="R107" s="5"/>
      <c r="S107" s="5"/>
      <c r="T107" s="5"/>
      <c r="U107" s="5"/>
      <c r="V107" s="1"/>
      <c r="W107" s="5"/>
      <c r="X107" s="5"/>
      <c r="Y107" s="5"/>
      <c r="Z107" s="5"/>
      <c r="AA107" s="5"/>
      <c r="AB107" s="5"/>
      <c r="AC107" s="5"/>
      <c r="AD107" s="5"/>
      <c r="AE107" s="5"/>
      <c r="AF107" s="5"/>
      <c r="AG107" s="5"/>
    </row>
    <row r="108" spans="1:34" x14ac:dyDescent="0.15">
      <c r="A108" s="3"/>
      <c r="B108" s="4"/>
      <c r="C108" s="4"/>
      <c r="D108" s="4"/>
      <c r="E108" s="4"/>
      <c r="F108" s="4"/>
      <c r="G108" s="4"/>
      <c r="H108" s="4"/>
      <c r="I108" s="4"/>
      <c r="J108" s="4"/>
      <c r="K108" s="4"/>
      <c r="L108" s="4"/>
      <c r="M108" s="4"/>
      <c r="N108" s="5"/>
      <c r="O108" s="5"/>
      <c r="P108" s="1"/>
      <c r="Q108" s="5"/>
      <c r="R108" s="5"/>
      <c r="S108" s="5"/>
      <c r="T108" s="5"/>
      <c r="U108" s="5"/>
      <c r="V108" s="1"/>
      <c r="W108" s="5"/>
      <c r="X108" s="5"/>
      <c r="Y108" s="5"/>
      <c r="Z108" s="5"/>
      <c r="AA108" s="5"/>
      <c r="AB108" s="5"/>
      <c r="AC108" s="5"/>
      <c r="AD108" s="5"/>
      <c r="AE108" s="5"/>
      <c r="AF108" s="5"/>
      <c r="AG108" s="5"/>
    </row>
    <row r="109" spans="1:34" x14ac:dyDescent="0.15">
      <c r="A109" s="3"/>
      <c r="B109" s="4"/>
      <c r="C109" s="4"/>
      <c r="D109" s="4"/>
      <c r="E109" s="4"/>
      <c r="F109" s="4"/>
      <c r="G109" s="4"/>
      <c r="H109" s="4"/>
      <c r="I109" s="4"/>
      <c r="J109" s="4"/>
      <c r="K109" s="4"/>
      <c r="L109" s="4"/>
      <c r="M109" s="4"/>
      <c r="N109" s="5"/>
      <c r="O109" s="5"/>
      <c r="P109" s="1"/>
      <c r="Q109" s="5"/>
      <c r="R109" s="5"/>
      <c r="S109" s="5"/>
      <c r="T109" s="5"/>
      <c r="U109" s="5"/>
      <c r="V109" s="1"/>
      <c r="W109" s="5"/>
      <c r="X109" s="5"/>
      <c r="Y109" s="5"/>
      <c r="Z109" s="5"/>
      <c r="AA109" s="5"/>
      <c r="AB109" s="5"/>
      <c r="AC109" s="5"/>
      <c r="AD109" s="5"/>
      <c r="AE109" s="5"/>
      <c r="AF109" s="5"/>
      <c r="AG109" s="5"/>
    </row>
    <row r="110" spans="1:34" x14ac:dyDescent="0.15">
      <c r="A110" s="3"/>
      <c r="B110" s="4"/>
      <c r="C110" s="4"/>
      <c r="D110" s="4"/>
      <c r="E110" s="4"/>
      <c r="F110" s="4"/>
      <c r="G110" s="4"/>
      <c r="H110" s="4"/>
      <c r="I110" s="4"/>
      <c r="J110" s="4"/>
      <c r="K110" s="4"/>
      <c r="L110" s="4"/>
      <c r="M110" s="4"/>
      <c r="N110" s="5"/>
      <c r="O110" s="5"/>
      <c r="P110" s="1"/>
      <c r="Q110" s="5"/>
      <c r="R110" s="5"/>
      <c r="S110" s="5"/>
      <c r="T110" s="5"/>
      <c r="U110" s="5"/>
      <c r="V110" s="1"/>
      <c r="W110" s="5"/>
      <c r="X110" s="5"/>
      <c r="Y110" s="5"/>
      <c r="Z110" s="5"/>
      <c r="AA110" s="5"/>
      <c r="AB110" s="5"/>
      <c r="AC110" s="5"/>
      <c r="AD110" s="5"/>
      <c r="AE110" s="5"/>
      <c r="AF110" s="5"/>
      <c r="AG110" s="5"/>
    </row>
    <row r="111" spans="1:34" x14ac:dyDescent="0.15">
      <c r="A111" s="3"/>
      <c r="B111" s="4"/>
      <c r="C111" s="4"/>
      <c r="D111" s="4"/>
      <c r="E111" s="4"/>
      <c r="F111" s="4"/>
      <c r="G111" s="4"/>
      <c r="H111" s="4"/>
      <c r="I111" s="4"/>
      <c r="J111" s="4"/>
      <c r="K111" s="4"/>
      <c r="L111" s="4"/>
      <c r="M111" s="4"/>
      <c r="N111" s="5"/>
      <c r="O111" s="5"/>
      <c r="P111" s="1"/>
      <c r="Q111" s="5"/>
      <c r="R111" s="5"/>
      <c r="S111" s="5"/>
      <c r="T111" s="5"/>
      <c r="U111" s="5"/>
      <c r="V111" s="1"/>
      <c r="W111" s="5"/>
      <c r="X111" s="5"/>
      <c r="Y111" s="5"/>
      <c r="Z111" s="5"/>
      <c r="AA111" s="5"/>
      <c r="AB111" s="5"/>
      <c r="AC111" s="5"/>
      <c r="AD111" s="5"/>
      <c r="AE111" s="5"/>
      <c r="AF111" s="5"/>
      <c r="AG111" s="5"/>
    </row>
    <row r="112" spans="1:34" x14ac:dyDescent="0.15">
      <c r="A112" s="3"/>
      <c r="B112" s="4"/>
      <c r="C112" s="4"/>
      <c r="D112" s="4"/>
      <c r="E112" s="4"/>
      <c r="F112" s="4"/>
      <c r="G112" s="4"/>
      <c r="H112" s="4"/>
      <c r="I112" s="4"/>
      <c r="J112" s="4"/>
      <c r="K112" s="4"/>
      <c r="L112" s="4"/>
      <c r="M112" s="4"/>
      <c r="N112" s="5"/>
      <c r="O112" s="5"/>
      <c r="P112" s="1"/>
      <c r="Q112" s="5"/>
      <c r="R112" s="5"/>
      <c r="S112" s="5"/>
      <c r="T112" s="5"/>
      <c r="U112" s="5"/>
      <c r="V112" s="1"/>
      <c r="W112" s="5"/>
      <c r="X112" s="5"/>
      <c r="Y112" s="5"/>
      <c r="Z112" s="5"/>
      <c r="AA112" s="5"/>
      <c r="AB112" s="5"/>
      <c r="AC112" s="5"/>
      <c r="AD112" s="5"/>
      <c r="AE112" s="5"/>
      <c r="AF112" s="5"/>
      <c r="AG112" s="5"/>
    </row>
    <row r="113" spans="1:33" x14ac:dyDescent="0.15">
      <c r="A113" s="3"/>
      <c r="B113" s="4"/>
      <c r="C113" s="4"/>
      <c r="D113" s="4"/>
      <c r="E113" s="4"/>
      <c r="F113" s="4"/>
      <c r="G113" s="4"/>
      <c r="H113" s="4"/>
      <c r="I113" s="4"/>
      <c r="J113" s="4"/>
      <c r="K113" s="4"/>
      <c r="L113" s="4"/>
      <c r="M113" s="4"/>
      <c r="N113" s="5"/>
      <c r="O113" s="5"/>
      <c r="P113" s="1"/>
      <c r="Q113" s="5"/>
      <c r="R113" s="5"/>
      <c r="S113" s="5"/>
      <c r="T113" s="5"/>
      <c r="U113" s="5"/>
      <c r="V113" s="1"/>
      <c r="W113" s="5"/>
      <c r="X113" s="5"/>
      <c r="Y113" s="5"/>
      <c r="Z113" s="5"/>
      <c r="AA113" s="5"/>
      <c r="AB113" s="5"/>
      <c r="AC113" s="5"/>
      <c r="AD113" s="5"/>
      <c r="AE113" s="5"/>
      <c r="AF113" s="5"/>
      <c r="AG113" s="5"/>
    </row>
    <row r="114" spans="1:33" x14ac:dyDescent="0.15">
      <c r="A114" s="3"/>
      <c r="B114" s="4"/>
      <c r="C114" s="4"/>
      <c r="D114" s="4"/>
      <c r="E114" s="4"/>
      <c r="F114" s="4"/>
      <c r="G114" s="4"/>
      <c r="H114" s="4"/>
      <c r="I114" s="4"/>
      <c r="J114" s="4"/>
      <c r="K114" s="4"/>
      <c r="L114" s="4"/>
      <c r="M114" s="4"/>
      <c r="N114" s="5"/>
      <c r="O114" s="5"/>
      <c r="P114" s="1"/>
      <c r="Q114" s="5"/>
      <c r="R114" s="5"/>
      <c r="S114" s="5"/>
      <c r="T114" s="5"/>
      <c r="U114" s="5"/>
      <c r="V114" s="1"/>
      <c r="W114" s="5"/>
      <c r="X114" s="5"/>
      <c r="Y114" s="5"/>
      <c r="Z114" s="5"/>
      <c r="AA114" s="5"/>
      <c r="AB114" s="5"/>
      <c r="AC114" s="5"/>
      <c r="AD114" s="5"/>
      <c r="AE114" s="5"/>
      <c r="AF114" s="5"/>
      <c r="AG114" s="5"/>
    </row>
    <row r="115" spans="1:33" x14ac:dyDescent="0.15">
      <c r="A115" s="3"/>
      <c r="B115" s="4"/>
      <c r="C115" s="4"/>
      <c r="D115" s="4"/>
      <c r="E115" s="4"/>
      <c r="F115" s="4"/>
      <c r="G115" s="4"/>
      <c r="H115" s="4"/>
      <c r="I115" s="4"/>
      <c r="J115" s="4"/>
      <c r="K115" s="4"/>
      <c r="L115" s="4"/>
      <c r="M115" s="4"/>
      <c r="N115" s="5"/>
      <c r="O115" s="5"/>
      <c r="P115" s="1"/>
      <c r="Q115" s="5"/>
      <c r="R115" s="5"/>
      <c r="S115" s="5"/>
      <c r="T115" s="5"/>
      <c r="U115" s="5"/>
      <c r="V115" s="1"/>
      <c r="W115" s="5"/>
      <c r="X115" s="5"/>
      <c r="Y115" s="5"/>
      <c r="Z115" s="5"/>
      <c r="AA115" s="5"/>
      <c r="AB115" s="5"/>
      <c r="AC115" s="5"/>
      <c r="AD115" s="5"/>
      <c r="AE115" s="5"/>
      <c r="AF115" s="5"/>
      <c r="AG115" s="5"/>
    </row>
    <row r="116" spans="1:33" x14ac:dyDescent="0.15">
      <c r="A116" s="3"/>
      <c r="B116" s="4"/>
      <c r="C116" s="4"/>
      <c r="D116" s="4"/>
      <c r="E116" s="4"/>
      <c r="F116" s="4"/>
      <c r="G116" s="4"/>
      <c r="H116" s="4"/>
      <c r="I116" s="4"/>
      <c r="J116" s="4"/>
      <c r="K116" s="4"/>
      <c r="L116" s="4"/>
      <c r="M116" s="4"/>
      <c r="N116" s="5"/>
      <c r="O116" s="5"/>
      <c r="P116" s="1"/>
      <c r="Q116" s="5"/>
      <c r="R116" s="5"/>
      <c r="S116" s="5"/>
      <c r="T116" s="5"/>
      <c r="U116" s="5"/>
      <c r="V116" s="1"/>
      <c r="W116" s="5"/>
      <c r="X116" s="5"/>
      <c r="Y116" s="5"/>
      <c r="Z116" s="5"/>
      <c r="AA116" s="5"/>
      <c r="AB116" s="5"/>
      <c r="AC116" s="5"/>
      <c r="AD116" s="5"/>
      <c r="AE116" s="5"/>
      <c r="AF116" s="5"/>
      <c r="AG116" s="5"/>
    </row>
    <row r="117" spans="1:33" x14ac:dyDescent="0.15">
      <c r="A117" s="3"/>
      <c r="B117" s="4"/>
      <c r="C117" s="4"/>
      <c r="D117" s="4"/>
      <c r="E117" s="4"/>
      <c r="F117" s="4"/>
      <c r="G117" s="4"/>
      <c r="H117" s="4"/>
      <c r="I117" s="4"/>
      <c r="J117" s="4"/>
      <c r="K117" s="4"/>
      <c r="L117" s="4"/>
      <c r="M117" s="4"/>
      <c r="N117" s="5"/>
      <c r="O117" s="5"/>
      <c r="P117" s="1"/>
      <c r="Q117" s="5"/>
      <c r="R117" s="5"/>
      <c r="S117" s="5"/>
      <c r="T117" s="5"/>
      <c r="U117" s="5"/>
      <c r="V117" s="1"/>
      <c r="W117" s="5"/>
      <c r="X117" s="5"/>
      <c r="Y117" s="5"/>
      <c r="Z117" s="5"/>
      <c r="AA117" s="5"/>
      <c r="AB117" s="5"/>
      <c r="AC117" s="5"/>
      <c r="AD117" s="5"/>
      <c r="AE117" s="5"/>
      <c r="AF117" s="5"/>
      <c r="AG117" s="5"/>
    </row>
    <row r="118" spans="1:33" x14ac:dyDescent="0.15">
      <c r="A118" s="3"/>
      <c r="B118" s="4"/>
      <c r="C118" s="4"/>
      <c r="D118" s="4"/>
      <c r="E118" s="4"/>
      <c r="F118" s="4"/>
      <c r="G118" s="4"/>
      <c r="H118" s="4"/>
      <c r="I118" s="4"/>
      <c r="J118" s="4"/>
      <c r="K118" s="4"/>
      <c r="L118" s="4"/>
      <c r="M118" s="4"/>
      <c r="N118" s="5"/>
      <c r="O118" s="5"/>
      <c r="P118" s="1"/>
      <c r="Q118" s="5"/>
      <c r="R118" s="5"/>
      <c r="S118" s="5"/>
      <c r="T118" s="5"/>
      <c r="U118" s="5"/>
      <c r="V118" s="1"/>
      <c r="W118" s="5"/>
      <c r="X118" s="5"/>
      <c r="Y118" s="5"/>
      <c r="Z118" s="5"/>
      <c r="AA118" s="5"/>
      <c r="AB118" s="5"/>
      <c r="AC118" s="5"/>
      <c r="AD118" s="5"/>
      <c r="AE118" s="5"/>
      <c r="AF118" s="5"/>
      <c r="AG118" s="5"/>
    </row>
    <row r="119" spans="1:33" x14ac:dyDescent="0.15">
      <c r="A119" s="3"/>
      <c r="B119" s="4"/>
      <c r="C119" s="4"/>
      <c r="D119" s="4"/>
      <c r="E119" s="4"/>
      <c r="F119" s="4"/>
      <c r="G119" s="4"/>
      <c r="H119" s="4"/>
      <c r="I119" s="4"/>
      <c r="J119" s="4"/>
      <c r="K119" s="4"/>
      <c r="L119" s="4"/>
      <c r="M119" s="4"/>
      <c r="N119" s="5"/>
      <c r="O119" s="5"/>
      <c r="P119" s="1"/>
      <c r="Q119" s="5"/>
      <c r="R119" s="5"/>
      <c r="S119" s="5"/>
      <c r="T119" s="5"/>
      <c r="U119" s="5"/>
      <c r="V119" s="1"/>
      <c r="W119" s="5"/>
      <c r="X119" s="5"/>
      <c r="Y119" s="5"/>
      <c r="Z119" s="5"/>
      <c r="AA119" s="5"/>
      <c r="AB119" s="5"/>
      <c r="AC119" s="5"/>
      <c r="AD119" s="5"/>
      <c r="AE119" s="5"/>
      <c r="AF119" s="5"/>
      <c r="AG119" s="5"/>
    </row>
    <row r="120" spans="1:33" x14ac:dyDescent="0.15">
      <c r="A120" s="3"/>
      <c r="B120" s="4"/>
      <c r="C120" s="4"/>
      <c r="D120" s="4"/>
      <c r="E120" s="4"/>
      <c r="F120" s="4"/>
      <c r="G120" s="4"/>
      <c r="H120" s="4"/>
      <c r="I120" s="4"/>
      <c r="J120" s="4"/>
      <c r="K120" s="4"/>
      <c r="L120" s="4"/>
      <c r="M120" s="4"/>
      <c r="N120" s="5"/>
      <c r="O120" s="5"/>
      <c r="P120" s="1"/>
      <c r="Q120" s="5"/>
      <c r="R120" s="5"/>
      <c r="S120" s="5"/>
      <c r="T120" s="5"/>
      <c r="U120" s="5"/>
      <c r="V120" s="1"/>
      <c r="W120" s="5"/>
      <c r="X120" s="5"/>
      <c r="Y120" s="5"/>
      <c r="Z120" s="5"/>
      <c r="AA120" s="5"/>
      <c r="AB120" s="5"/>
      <c r="AC120" s="5"/>
      <c r="AD120" s="5"/>
      <c r="AE120" s="5"/>
      <c r="AF120" s="5"/>
      <c r="AG120" s="5"/>
    </row>
    <row r="121" spans="1:33" x14ac:dyDescent="0.15">
      <c r="A121" s="3"/>
      <c r="B121" s="4"/>
      <c r="C121" s="4"/>
      <c r="D121" s="4"/>
      <c r="E121" s="4"/>
      <c r="F121" s="4"/>
      <c r="G121" s="4"/>
      <c r="H121" s="4"/>
      <c r="I121" s="4"/>
      <c r="J121" s="4"/>
      <c r="K121" s="4"/>
      <c r="L121" s="4"/>
      <c r="M121" s="4"/>
      <c r="N121" s="5"/>
      <c r="O121" s="5"/>
      <c r="P121" s="1"/>
      <c r="Q121" s="5"/>
      <c r="R121" s="5"/>
      <c r="S121" s="5"/>
      <c r="T121" s="5"/>
      <c r="U121" s="5"/>
      <c r="V121" s="1"/>
      <c r="W121" s="5"/>
      <c r="X121" s="5"/>
      <c r="Y121" s="5"/>
      <c r="Z121" s="5"/>
      <c r="AA121" s="5"/>
      <c r="AB121" s="5"/>
      <c r="AC121" s="5"/>
      <c r="AD121" s="5"/>
      <c r="AE121" s="5"/>
      <c r="AF121" s="5"/>
      <c r="AG121" s="5"/>
    </row>
    <row r="122" spans="1:33" x14ac:dyDescent="0.15">
      <c r="A122" s="3"/>
      <c r="B122" s="4"/>
      <c r="C122" s="4"/>
      <c r="D122" s="4"/>
      <c r="E122" s="4"/>
      <c r="F122" s="4"/>
      <c r="G122" s="4"/>
      <c r="H122" s="4"/>
      <c r="I122" s="4"/>
      <c r="J122" s="4"/>
      <c r="K122" s="4"/>
      <c r="L122" s="4"/>
      <c r="M122" s="4"/>
      <c r="N122" s="5"/>
      <c r="O122" s="5"/>
      <c r="P122" s="1"/>
      <c r="Q122" s="5"/>
      <c r="R122" s="5"/>
      <c r="S122" s="5"/>
      <c r="T122" s="5"/>
      <c r="U122" s="5"/>
      <c r="V122" s="1"/>
      <c r="W122" s="5"/>
      <c r="X122" s="5"/>
      <c r="Y122" s="5"/>
      <c r="Z122" s="5"/>
      <c r="AA122" s="5"/>
      <c r="AB122" s="5"/>
      <c r="AC122" s="5"/>
      <c r="AD122" s="5"/>
      <c r="AE122" s="5"/>
      <c r="AF122" s="5"/>
      <c r="AG122" s="5"/>
    </row>
    <row r="123" spans="1:33" x14ac:dyDescent="0.15">
      <c r="A123" s="3"/>
      <c r="B123" s="4"/>
      <c r="C123" s="4"/>
      <c r="D123" s="4"/>
      <c r="E123" s="4"/>
      <c r="F123" s="4"/>
      <c r="G123" s="4"/>
      <c r="H123" s="4"/>
      <c r="I123" s="4"/>
      <c r="J123" s="4"/>
      <c r="K123" s="4"/>
      <c r="L123" s="4"/>
      <c r="M123" s="4"/>
      <c r="N123" s="5"/>
      <c r="O123" s="5"/>
      <c r="P123" s="1"/>
      <c r="Q123" s="5"/>
      <c r="R123" s="5"/>
      <c r="S123" s="5"/>
      <c r="T123" s="5"/>
      <c r="U123" s="5"/>
      <c r="V123" s="1"/>
      <c r="W123" s="5"/>
      <c r="X123" s="5"/>
      <c r="Y123" s="5"/>
      <c r="Z123" s="5"/>
      <c r="AA123" s="5"/>
      <c r="AB123" s="5"/>
      <c r="AC123" s="5"/>
      <c r="AD123" s="5"/>
      <c r="AE123" s="5"/>
      <c r="AF123" s="5"/>
      <c r="AG123" s="5"/>
    </row>
    <row r="124" spans="1:33" x14ac:dyDescent="0.15">
      <c r="A124" s="3"/>
      <c r="B124" s="4"/>
      <c r="C124" s="4"/>
      <c r="D124" s="4"/>
      <c r="E124" s="4"/>
      <c r="F124" s="4"/>
      <c r="G124" s="4"/>
      <c r="H124" s="4"/>
      <c r="I124" s="4"/>
      <c r="J124" s="4"/>
      <c r="K124" s="4"/>
      <c r="L124" s="4"/>
      <c r="M124" s="4"/>
      <c r="N124" s="5"/>
      <c r="O124" s="5"/>
      <c r="P124" s="1"/>
      <c r="Q124" s="5"/>
      <c r="R124" s="5"/>
      <c r="S124" s="5"/>
      <c r="T124" s="5"/>
      <c r="U124" s="5"/>
      <c r="V124" s="1"/>
      <c r="W124" s="5"/>
      <c r="X124" s="5"/>
      <c r="Y124" s="5"/>
      <c r="Z124" s="5"/>
      <c r="AA124" s="5"/>
      <c r="AB124" s="5"/>
      <c r="AC124" s="5"/>
      <c r="AD124" s="5"/>
      <c r="AE124" s="5"/>
      <c r="AF124" s="5"/>
      <c r="AG124" s="5"/>
    </row>
    <row r="125" spans="1:33" x14ac:dyDescent="0.15">
      <c r="A125" s="3"/>
      <c r="B125" s="4"/>
      <c r="C125" s="4"/>
      <c r="D125" s="4"/>
      <c r="E125" s="4"/>
      <c r="F125" s="4"/>
      <c r="G125" s="4"/>
      <c r="H125" s="4"/>
      <c r="I125" s="4"/>
      <c r="J125" s="4"/>
      <c r="K125" s="4"/>
      <c r="L125" s="4"/>
      <c r="M125" s="4"/>
      <c r="N125" s="5"/>
      <c r="O125" s="5"/>
      <c r="P125" s="1"/>
      <c r="Q125" s="5"/>
      <c r="R125" s="5"/>
      <c r="S125" s="5"/>
      <c r="T125" s="5"/>
      <c r="U125" s="5"/>
      <c r="V125" s="1"/>
      <c r="W125" s="5"/>
      <c r="X125" s="5"/>
      <c r="Y125" s="5"/>
      <c r="Z125" s="5"/>
      <c r="AA125" s="5"/>
      <c r="AB125" s="5"/>
      <c r="AC125" s="5"/>
      <c r="AD125" s="5"/>
      <c r="AE125" s="5"/>
      <c r="AF125" s="5"/>
      <c r="AG125" s="5"/>
    </row>
    <row r="126" spans="1:33" x14ac:dyDescent="0.15">
      <c r="A126" s="3"/>
      <c r="B126" s="4"/>
      <c r="C126" s="4"/>
      <c r="D126" s="4"/>
      <c r="E126" s="4"/>
      <c r="F126" s="4"/>
      <c r="G126" s="4"/>
      <c r="H126" s="4"/>
      <c r="I126" s="4"/>
      <c r="J126" s="4"/>
      <c r="K126" s="4"/>
      <c r="L126" s="4"/>
      <c r="M126" s="4"/>
      <c r="N126" s="5"/>
      <c r="O126" s="5"/>
      <c r="P126" s="1"/>
      <c r="Q126" s="5"/>
      <c r="R126" s="5"/>
      <c r="S126" s="5"/>
      <c r="T126" s="5"/>
      <c r="U126" s="5"/>
      <c r="V126" s="1"/>
      <c r="W126" s="5"/>
      <c r="X126" s="5"/>
      <c r="Y126" s="5"/>
      <c r="Z126" s="5"/>
      <c r="AA126" s="5"/>
      <c r="AB126" s="5"/>
      <c r="AC126" s="5"/>
      <c r="AD126" s="5"/>
      <c r="AE126" s="5"/>
      <c r="AF126" s="5"/>
      <c r="AG126" s="5"/>
    </row>
    <row r="127" spans="1:33" x14ac:dyDescent="0.15">
      <c r="A127" s="3"/>
      <c r="B127" s="4"/>
      <c r="C127" s="4"/>
      <c r="D127" s="4"/>
      <c r="E127" s="4"/>
      <c r="F127" s="4"/>
      <c r="G127" s="4"/>
      <c r="H127" s="4"/>
      <c r="I127" s="4"/>
      <c r="J127" s="4"/>
      <c r="K127" s="4"/>
      <c r="L127" s="4"/>
      <c r="M127" s="4"/>
      <c r="N127" s="5"/>
      <c r="O127" s="5"/>
      <c r="P127" s="1"/>
      <c r="Q127" s="5"/>
      <c r="R127" s="5"/>
      <c r="S127" s="5"/>
      <c r="T127" s="5"/>
      <c r="U127" s="5"/>
      <c r="V127" s="1"/>
      <c r="W127" s="5"/>
      <c r="X127" s="5"/>
      <c r="Y127" s="5"/>
      <c r="Z127" s="5"/>
      <c r="AA127" s="5"/>
      <c r="AB127" s="5"/>
      <c r="AC127" s="5"/>
      <c r="AD127" s="5"/>
      <c r="AE127" s="5"/>
      <c r="AF127" s="5"/>
      <c r="AG127" s="5"/>
    </row>
    <row r="128" spans="1:33" x14ac:dyDescent="0.15">
      <c r="A128" s="3"/>
      <c r="B128" s="4"/>
      <c r="C128" s="4"/>
      <c r="D128" s="4"/>
      <c r="E128" s="4"/>
      <c r="F128" s="4"/>
      <c r="G128" s="4"/>
      <c r="H128" s="4"/>
      <c r="I128" s="4"/>
      <c r="J128" s="4"/>
      <c r="K128" s="4"/>
      <c r="L128" s="4"/>
      <c r="M128" s="4"/>
      <c r="N128" s="5"/>
      <c r="O128" s="5"/>
      <c r="P128" s="1"/>
      <c r="Q128" s="5"/>
      <c r="R128" s="5"/>
      <c r="S128" s="5"/>
      <c r="T128" s="5"/>
      <c r="U128" s="5"/>
      <c r="V128" s="1"/>
      <c r="W128" s="5"/>
      <c r="X128" s="5"/>
      <c r="Y128" s="5"/>
      <c r="Z128" s="5"/>
      <c r="AA128" s="5"/>
      <c r="AB128" s="5"/>
      <c r="AC128" s="5"/>
      <c r="AD128" s="5"/>
      <c r="AE128" s="5"/>
      <c r="AF128" s="5"/>
      <c r="AG128" s="5"/>
    </row>
    <row r="129" spans="1:33" x14ac:dyDescent="0.15">
      <c r="A129" s="3"/>
      <c r="B129" s="4"/>
      <c r="C129" s="4"/>
      <c r="D129" s="4"/>
      <c r="E129" s="4"/>
      <c r="F129" s="4"/>
      <c r="G129" s="4"/>
      <c r="H129" s="4"/>
      <c r="I129" s="4"/>
      <c r="J129" s="4"/>
      <c r="K129" s="4"/>
      <c r="L129" s="4"/>
      <c r="M129" s="4"/>
      <c r="N129" s="5"/>
      <c r="O129" s="5"/>
      <c r="P129" s="1"/>
      <c r="Q129" s="5"/>
      <c r="R129" s="5"/>
      <c r="S129" s="5"/>
      <c r="T129" s="5"/>
      <c r="U129" s="5"/>
      <c r="V129" s="1"/>
      <c r="W129" s="5"/>
      <c r="X129" s="5"/>
      <c r="Y129" s="5"/>
      <c r="Z129" s="5"/>
      <c r="AA129" s="5"/>
      <c r="AB129" s="5"/>
      <c r="AC129" s="5"/>
      <c r="AD129" s="5"/>
      <c r="AE129" s="5"/>
      <c r="AF129" s="5"/>
      <c r="AG129" s="5"/>
    </row>
    <row r="130" spans="1:33" x14ac:dyDescent="0.15">
      <c r="A130" s="3"/>
      <c r="B130" s="4"/>
      <c r="C130" s="4"/>
      <c r="D130" s="4"/>
      <c r="E130" s="4"/>
      <c r="F130" s="4"/>
      <c r="G130" s="4"/>
      <c r="H130" s="4"/>
      <c r="I130" s="4"/>
      <c r="J130" s="4"/>
      <c r="K130" s="4"/>
      <c r="L130" s="4"/>
      <c r="M130" s="4"/>
      <c r="N130" s="5"/>
      <c r="O130" s="5"/>
      <c r="P130" s="1"/>
      <c r="Q130" s="5"/>
      <c r="R130" s="5"/>
      <c r="S130" s="5"/>
      <c r="T130" s="5"/>
      <c r="U130" s="5"/>
      <c r="V130" s="1"/>
      <c r="W130" s="5"/>
      <c r="X130" s="5"/>
      <c r="Y130" s="5"/>
      <c r="Z130" s="5"/>
      <c r="AA130" s="5"/>
      <c r="AB130" s="5"/>
      <c r="AC130" s="5"/>
      <c r="AD130" s="5"/>
      <c r="AE130" s="5"/>
      <c r="AF130" s="5"/>
      <c r="AG130" s="5"/>
    </row>
    <row r="131" spans="1:33" x14ac:dyDescent="0.15">
      <c r="A131" s="3"/>
      <c r="B131" s="4"/>
      <c r="C131" s="4"/>
      <c r="D131" s="4"/>
      <c r="E131" s="4"/>
      <c r="F131" s="4"/>
      <c r="G131" s="4"/>
      <c r="H131" s="4"/>
      <c r="I131" s="4"/>
      <c r="J131" s="4"/>
      <c r="K131" s="4"/>
      <c r="L131" s="4"/>
      <c r="M131" s="4"/>
      <c r="N131" s="5"/>
      <c r="O131" s="5"/>
      <c r="P131" s="1"/>
      <c r="Q131" s="5"/>
      <c r="R131" s="5"/>
      <c r="S131" s="5"/>
      <c r="T131" s="5"/>
      <c r="U131" s="5"/>
      <c r="V131" s="1"/>
      <c r="W131" s="5"/>
      <c r="X131" s="5"/>
      <c r="Y131" s="5"/>
      <c r="Z131" s="5"/>
      <c r="AA131" s="5"/>
      <c r="AB131" s="5"/>
      <c r="AC131" s="5"/>
      <c r="AD131" s="5"/>
      <c r="AE131" s="5"/>
      <c r="AF131" s="5"/>
      <c r="AG131" s="5"/>
    </row>
    <row r="132" spans="1:33" x14ac:dyDescent="0.15">
      <c r="A132" s="3"/>
      <c r="B132" s="4"/>
      <c r="C132" s="4"/>
      <c r="D132" s="4"/>
      <c r="E132" s="4"/>
      <c r="F132" s="4"/>
      <c r="G132" s="4"/>
      <c r="H132" s="4"/>
      <c r="I132" s="4"/>
      <c r="J132" s="4"/>
      <c r="K132" s="4"/>
      <c r="L132" s="4"/>
      <c r="M132" s="4"/>
      <c r="N132" s="5"/>
      <c r="O132" s="5"/>
      <c r="P132" s="1"/>
      <c r="Q132" s="5"/>
      <c r="R132" s="5"/>
      <c r="S132" s="5"/>
      <c r="T132" s="5"/>
      <c r="U132" s="5"/>
      <c r="V132" s="1"/>
      <c r="W132" s="5"/>
      <c r="X132" s="5"/>
      <c r="Y132" s="5"/>
      <c r="Z132" s="5"/>
      <c r="AA132" s="5"/>
      <c r="AB132" s="5"/>
      <c r="AC132" s="5"/>
      <c r="AD132" s="5"/>
      <c r="AE132" s="5"/>
      <c r="AF132" s="5"/>
      <c r="AG132" s="5"/>
    </row>
    <row r="133" spans="1:33" x14ac:dyDescent="0.15">
      <c r="A133" s="3"/>
      <c r="B133" s="4"/>
      <c r="C133" s="4"/>
      <c r="D133" s="4"/>
      <c r="E133" s="4"/>
      <c r="F133" s="4"/>
      <c r="G133" s="4"/>
      <c r="H133" s="4"/>
      <c r="I133" s="4"/>
      <c r="J133" s="4"/>
      <c r="K133" s="4"/>
      <c r="L133" s="4"/>
      <c r="M133" s="4"/>
      <c r="N133" s="5"/>
      <c r="O133" s="5"/>
      <c r="P133" s="1"/>
      <c r="Q133" s="5"/>
      <c r="R133" s="5"/>
      <c r="S133" s="5"/>
      <c r="T133" s="5"/>
      <c r="U133" s="5"/>
      <c r="V133" s="1"/>
      <c r="W133" s="5"/>
      <c r="X133" s="5"/>
      <c r="Y133" s="5"/>
      <c r="Z133" s="5"/>
      <c r="AA133" s="5"/>
      <c r="AB133" s="5"/>
      <c r="AC133" s="5"/>
      <c r="AD133" s="5"/>
      <c r="AE133" s="5"/>
      <c r="AF133" s="5"/>
      <c r="AG133" s="5"/>
    </row>
    <row r="134" spans="1:33" x14ac:dyDescent="0.15">
      <c r="A134" s="3"/>
      <c r="B134" s="4"/>
      <c r="C134" s="4"/>
      <c r="D134" s="4"/>
      <c r="E134" s="4"/>
      <c r="F134" s="4"/>
      <c r="G134" s="4"/>
      <c r="H134" s="4"/>
      <c r="I134" s="4"/>
      <c r="J134" s="4"/>
      <c r="K134" s="4"/>
      <c r="L134" s="4"/>
      <c r="M134" s="4"/>
      <c r="N134" s="5"/>
      <c r="O134" s="5"/>
      <c r="P134" s="1"/>
      <c r="Q134" s="5"/>
      <c r="R134" s="5"/>
      <c r="S134" s="5"/>
      <c r="T134" s="5"/>
      <c r="U134" s="5"/>
      <c r="V134" s="1"/>
      <c r="W134" s="5"/>
      <c r="X134" s="5"/>
      <c r="Y134" s="5"/>
      <c r="Z134" s="5"/>
      <c r="AA134" s="5"/>
      <c r="AB134" s="5"/>
      <c r="AC134" s="5"/>
      <c r="AD134" s="5"/>
      <c r="AE134" s="5"/>
      <c r="AF134" s="5"/>
      <c r="AG134" s="5"/>
    </row>
    <row r="135" spans="1:33" x14ac:dyDescent="0.15">
      <c r="A135" s="3"/>
      <c r="B135" s="4"/>
      <c r="C135" s="4"/>
      <c r="D135" s="4"/>
      <c r="E135" s="4"/>
      <c r="F135" s="4"/>
      <c r="G135" s="4"/>
      <c r="H135" s="4"/>
      <c r="I135" s="4"/>
      <c r="J135" s="4"/>
      <c r="K135" s="4"/>
      <c r="L135" s="4"/>
      <c r="M135" s="4"/>
      <c r="N135" s="5"/>
      <c r="O135" s="5"/>
      <c r="P135" s="1"/>
      <c r="Q135" s="5"/>
      <c r="R135" s="5"/>
      <c r="S135" s="5"/>
      <c r="T135" s="5"/>
      <c r="U135" s="5"/>
      <c r="V135" s="1"/>
      <c r="W135" s="5"/>
      <c r="X135" s="5"/>
      <c r="Y135" s="5"/>
      <c r="Z135" s="5"/>
      <c r="AA135" s="5"/>
      <c r="AB135" s="5"/>
      <c r="AC135" s="5"/>
      <c r="AD135" s="5"/>
      <c r="AE135" s="5"/>
      <c r="AF135" s="5"/>
      <c r="AG135" s="5"/>
    </row>
    <row r="136" spans="1:33" x14ac:dyDescent="0.15">
      <c r="A136" s="3"/>
      <c r="B136" s="4"/>
      <c r="C136" s="4"/>
      <c r="D136" s="4"/>
      <c r="E136" s="4"/>
      <c r="F136" s="4"/>
      <c r="G136" s="4"/>
      <c r="H136" s="4"/>
      <c r="I136" s="4"/>
      <c r="J136" s="4"/>
      <c r="K136" s="4"/>
      <c r="L136" s="4"/>
      <c r="M136" s="4"/>
      <c r="N136" s="5"/>
      <c r="O136" s="5"/>
      <c r="P136" s="1"/>
      <c r="Q136" s="5"/>
      <c r="R136" s="5"/>
      <c r="S136" s="5"/>
      <c r="T136" s="5"/>
      <c r="U136" s="5"/>
      <c r="V136" s="1"/>
      <c r="W136" s="5"/>
      <c r="X136" s="5"/>
      <c r="Y136" s="5"/>
      <c r="Z136" s="5"/>
      <c r="AA136" s="5"/>
      <c r="AB136" s="5"/>
      <c r="AC136" s="5"/>
      <c r="AD136" s="5"/>
      <c r="AE136" s="5"/>
      <c r="AF136" s="5"/>
      <c r="AG136" s="5"/>
    </row>
    <row r="137" spans="1:33" x14ac:dyDescent="0.15">
      <c r="A137" s="3"/>
      <c r="B137" s="4"/>
      <c r="C137" s="4"/>
      <c r="D137" s="4"/>
      <c r="E137" s="4"/>
      <c r="F137" s="4"/>
      <c r="G137" s="4"/>
      <c r="H137" s="4"/>
      <c r="I137" s="4"/>
      <c r="J137" s="4"/>
      <c r="K137" s="4"/>
      <c r="L137" s="4"/>
      <c r="M137" s="4"/>
      <c r="N137" s="5"/>
      <c r="O137" s="5"/>
      <c r="P137" s="1"/>
      <c r="Q137" s="5"/>
      <c r="R137" s="5"/>
      <c r="S137" s="5"/>
      <c r="T137" s="5"/>
      <c r="U137" s="5"/>
      <c r="V137" s="1"/>
      <c r="W137" s="5"/>
      <c r="X137" s="5"/>
      <c r="Y137" s="5"/>
      <c r="Z137" s="5"/>
      <c r="AA137" s="5"/>
      <c r="AB137" s="5"/>
      <c r="AC137" s="5"/>
      <c r="AD137" s="5"/>
      <c r="AE137" s="5"/>
      <c r="AF137" s="5"/>
      <c r="AG137" s="5"/>
    </row>
    <row r="138" spans="1:33" x14ac:dyDescent="0.15">
      <c r="A138" s="3"/>
      <c r="B138" s="4"/>
      <c r="C138" s="4"/>
      <c r="D138" s="4"/>
      <c r="E138" s="4"/>
      <c r="F138" s="4"/>
      <c r="G138" s="4"/>
      <c r="H138" s="4"/>
      <c r="I138" s="4"/>
      <c r="J138" s="4"/>
      <c r="K138" s="4"/>
      <c r="L138" s="4"/>
      <c r="M138" s="4"/>
      <c r="N138" s="5"/>
      <c r="O138" s="5"/>
      <c r="P138" s="1"/>
      <c r="Q138" s="5"/>
      <c r="R138" s="5"/>
      <c r="S138" s="5"/>
      <c r="T138" s="5"/>
      <c r="U138" s="5"/>
      <c r="V138" s="1"/>
      <c r="W138" s="5"/>
      <c r="X138" s="5"/>
      <c r="Y138" s="5"/>
      <c r="Z138" s="5"/>
      <c r="AA138" s="5"/>
      <c r="AB138" s="5"/>
      <c r="AC138" s="5"/>
      <c r="AD138" s="5"/>
      <c r="AE138" s="5"/>
      <c r="AF138" s="5"/>
      <c r="AG138" s="5"/>
    </row>
    <row r="139" spans="1:33" x14ac:dyDescent="0.15">
      <c r="A139" s="3"/>
      <c r="B139" s="4"/>
      <c r="C139" s="4"/>
      <c r="D139" s="4"/>
      <c r="E139" s="4"/>
      <c r="F139" s="4"/>
      <c r="G139" s="4"/>
      <c r="H139" s="4"/>
      <c r="I139" s="4"/>
      <c r="J139" s="4"/>
      <c r="K139" s="4"/>
      <c r="L139" s="4"/>
      <c r="M139" s="4"/>
      <c r="N139" s="5"/>
      <c r="O139" s="5"/>
      <c r="P139" s="1"/>
      <c r="Q139" s="5"/>
      <c r="R139" s="5"/>
      <c r="S139" s="5"/>
      <c r="T139" s="5"/>
      <c r="U139" s="5"/>
      <c r="V139" s="1"/>
      <c r="W139" s="5"/>
      <c r="X139" s="5"/>
      <c r="Y139" s="5"/>
      <c r="Z139" s="5"/>
      <c r="AA139" s="5"/>
      <c r="AB139" s="5"/>
      <c r="AC139" s="5"/>
      <c r="AD139" s="5"/>
      <c r="AE139" s="5"/>
      <c r="AF139" s="5"/>
      <c r="AG139" s="5"/>
    </row>
    <row r="140" spans="1:33" x14ac:dyDescent="0.15">
      <c r="A140" s="3"/>
      <c r="B140" s="4"/>
      <c r="C140" s="4"/>
      <c r="D140" s="4"/>
      <c r="E140" s="4"/>
      <c r="F140" s="4"/>
      <c r="G140" s="4"/>
      <c r="H140" s="4"/>
      <c r="I140" s="4"/>
      <c r="J140" s="4"/>
      <c r="K140" s="4"/>
      <c r="L140" s="4"/>
      <c r="M140" s="4"/>
      <c r="N140" s="5"/>
      <c r="O140" s="5"/>
      <c r="P140" s="1"/>
      <c r="Q140" s="5"/>
      <c r="R140" s="5"/>
      <c r="S140" s="5"/>
      <c r="T140" s="5"/>
      <c r="U140" s="5"/>
      <c r="V140" s="1"/>
      <c r="W140" s="5"/>
      <c r="X140" s="5"/>
      <c r="Y140" s="5"/>
      <c r="Z140" s="5"/>
      <c r="AA140" s="5"/>
      <c r="AB140" s="5"/>
      <c r="AC140" s="5"/>
      <c r="AD140" s="5"/>
      <c r="AE140" s="5"/>
      <c r="AF140" s="5"/>
      <c r="AG140" s="5"/>
    </row>
    <row r="141" spans="1:33" x14ac:dyDescent="0.15">
      <c r="A141" s="3"/>
      <c r="B141" s="4"/>
      <c r="C141" s="4"/>
      <c r="D141" s="4"/>
      <c r="E141" s="4"/>
      <c r="F141" s="4"/>
      <c r="G141" s="4"/>
      <c r="H141" s="4"/>
      <c r="I141" s="4"/>
      <c r="J141" s="4"/>
      <c r="K141" s="4"/>
      <c r="L141" s="4"/>
      <c r="M141" s="4"/>
      <c r="N141" s="5"/>
      <c r="O141" s="5"/>
      <c r="P141" s="1"/>
      <c r="Q141" s="5"/>
      <c r="R141" s="5"/>
      <c r="S141" s="5"/>
      <c r="T141" s="5"/>
      <c r="U141" s="5"/>
      <c r="V141" s="1"/>
      <c r="W141" s="5"/>
      <c r="X141" s="5"/>
      <c r="Y141" s="5"/>
      <c r="Z141" s="5"/>
      <c r="AA141" s="5"/>
      <c r="AB141" s="5"/>
      <c r="AC141" s="5"/>
      <c r="AD141" s="5"/>
      <c r="AE141" s="5"/>
      <c r="AF141" s="5"/>
      <c r="AG141" s="5"/>
    </row>
    <row r="142" spans="1:33" x14ac:dyDescent="0.15">
      <c r="A142" s="3"/>
      <c r="B142" s="4"/>
      <c r="C142" s="4"/>
      <c r="D142" s="4"/>
      <c r="E142" s="4"/>
      <c r="F142" s="4"/>
      <c r="G142" s="4"/>
      <c r="H142" s="4"/>
      <c r="I142" s="4"/>
      <c r="J142" s="4"/>
      <c r="K142" s="4"/>
      <c r="L142" s="4"/>
      <c r="M142" s="4"/>
      <c r="N142" s="5"/>
      <c r="O142" s="5"/>
      <c r="P142" s="1"/>
      <c r="Q142" s="5"/>
      <c r="R142" s="5"/>
      <c r="S142" s="5"/>
      <c r="T142" s="5"/>
      <c r="U142" s="5"/>
      <c r="V142" s="1"/>
      <c r="W142" s="5"/>
      <c r="X142" s="5"/>
      <c r="Y142" s="5"/>
      <c r="Z142" s="5"/>
      <c r="AA142" s="5"/>
      <c r="AB142" s="5"/>
      <c r="AC142" s="5"/>
      <c r="AD142" s="5"/>
      <c r="AE142" s="5"/>
      <c r="AF142" s="5"/>
      <c r="AG142" s="5"/>
    </row>
    <row r="143" spans="1:33" x14ac:dyDescent="0.15">
      <c r="A143" s="3"/>
      <c r="B143" s="4"/>
      <c r="C143" s="4"/>
      <c r="D143" s="4"/>
      <c r="E143" s="4"/>
      <c r="F143" s="4"/>
      <c r="G143" s="4"/>
      <c r="H143" s="4"/>
      <c r="I143" s="4"/>
      <c r="J143" s="4"/>
      <c r="K143" s="4"/>
      <c r="L143" s="4"/>
      <c r="M143" s="4"/>
      <c r="N143" s="5"/>
      <c r="O143" s="5"/>
      <c r="P143" s="1"/>
      <c r="Q143" s="5"/>
      <c r="R143" s="5"/>
      <c r="S143" s="5"/>
      <c r="T143" s="5"/>
      <c r="U143" s="5"/>
      <c r="V143" s="1"/>
      <c r="W143" s="5"/>
      <c r="X143" s="5"/>
      <c r="Y143" s="5"/>
      <c r="Z143" s="5"/>
      <c r="AA143" s="5"/>
      <c r="AB143" s="5"/>
      <c r="AC143" s="5"/>
      <c r="AD143" s="5"/>
      <c r="AE143" s="5"/>
      <c r="AF143" s="5"/>
      <c r="AG143" s="5"/>
    </row>
    <row r="144" spans="1:33" x14ac:dyDescent="0.15">
      <c r="A144" s="3"/>
      <c r="B144" s="4"/>
      <c r="C144" s="4"/>
      <c r="D144" s="4"/>
      <c r="E144" s="4"/>
      <c r="F144" s="4"/>
      <c r="G144" s="4"/>
      <c r="H144" s="4"/>
      <c r="I144" s="4"/>
      <c r="J144" s="4"/>
      <c r="K144" s="4"/>
      <c r="L144" s="4"/>
      <c r="M144" s="4"/>
      <c r="N144" s="5"/>
      <c r="O144" s="5"/>
      <c r="P144" s="1"/>
      <c r="Q144" s="5"/>
      <c r="R144" s="5"/>
      <c r="S144" s="5"/>
      <c r="T144" s="5"/>
      <c r="U144" s="5"/>
      <c r="V144" s="1"/>
      <c r="W144" s="5"/>
      <c r="X144" s="5"/>
      <c r="Y144" s="5"/>
      <c r="Z144" s="5"/>
      <c r="AA144" s="5"/>
      <c r="AB144" s="5"/>
      <c r="AC144" s="5"/>
      <c r="AD144" s="5"/>
      <c r="AE144" s="5"/>
      <c r="AF144" s="5"/>
      <c r="AG144" s="5"/>
    </row>
    <row r="145" spans="1:33" x14ac:dyDescent="0.15">
      <c r="A145" s="3"/>
      <c r="B145" s="4"/>
      <c r="C145" s="4"/>
      <c r="D145" s="4"/>
      <c r="E145" s="4"/>
      <c r="F145" s="4"/>
      <c r="G145" s="4"/>
      <c r="H145" s="4"/>
      <c r="I145" s="4"/>
      <c r="J145" s="4"/>
      <c r="K145" s="4"/>
      <c r="L145" s="4"/>
      <c r="M145" s="4"/>
      <c r="N145" s="5"/>
      <c r="O145" s="5"/>
      <c r="P145" s="1"/>
      <c r="Q145" s="5"/>
      <c r="R145" s="5"/>
      <c r="S145" s="5"/>
      <c r="T145" s="5"/>
      <c r="U145" s="5"/>
      <c r="V145" s="1"/>
      <c r="W145" s="5"/>
      <c r="X145" s="5"/>
      <c r="Y145" s="5"/>
      <c r="Z145" s="5"/>
      <c r="AA145" s="5"/>
      <c r="AB145" s="5"/>
      <c r="AC145" s="5"/>
      <c r="AD145" s="5"/>
      <c r="AE145" s="5"/>
      <c r="AF145" s="5"/>
      <c r="AG145" s="5"/>
    </row>
    <row r="146" spans="1:33" x14ac:dyDescent="0.15">
      <c r="A146" s="3"/>
      <c r="B146" s="4"/>
      <c r="C146" s="4"/>
      <c r="D146" s="4"/>
      <c r="E146" s="4"/>
      <c r="F146" s="4"/>
      <c r="G146" s="4"/>
      <c r="H146" s="4"/>
      <c r="I146" s="4"/>
      <c r="J146" s="4"/>
      <c r="K146" s="4"/>
      <c r="L146" s="4"/>
      <c r="M146" s="4"/>
      <c r="N146" s="5"/>
      <c r="O146" s="5"/>
      <c r="P146" s="1"/>
      <c r="Q146" s="5"/>
      <c r="R146" s="5"/>
      <c r="S146" s="5"/>
      <c r="T146" s="5"/>
      <c r="U146" s="5"/>
      <c r="V146" s="1"/>
      <c r="W146" s="5"/>
      <c r="X146" s="5"/>
      <c r="Y146" s="5"/>
      <c r="Z146" s="5"/>
      <c r="AA146" s="5"/>
      <c r="AB146" s="5"/>
      <c r="AC146" s="5"/>
      <c r="AD146" s="5"/>
      <c r="AE146" s="5"/>
      <c r="AF146" s="5"/>
      <c r="AG146" s="5"/>
    </row>
    <row r="147" spans="1:33" x14ac:dyDescent="0.15">
      <c r="A147" s="3"/>
      <c r="B147" s="4"/>
      <c r="C147" s="4"/>
      <c r="D147" s="4"/>
      <c r="E147" s="4"/>
      <c r="F147" s="4"/>
      <c r="G147" s="4"/>
      <c r="H147" s="4"/>
      <c r="I147" s="4"/>
      <c r="J147" s="4"/>
      <c r="K147" s="4"/>
      <c r="L147" s="4"/>
      <c r="M147" s="4"/>
      <c r="N147" s="5"/>
      <c r="O147" s="5"/>
      <c r="P147" s="1"/>
      <c r="Q147" s="5"/>
      <c r="R147" s="5"/>
      <c r="S147" s="5"/>
      <c r="T147" s="5"/>
      <c r="U147" s="5"/>
      <c r="V147" s="1"/>
      <c r="W147" s="5"/>
      <c r="X147" s="5"/>
      <c r="Y147" s="5"/>
      <c r="Z147" s="5"/>
      <c r="AA147" s="5"/>
      <c r="AB147" s="5"/>
      <c r="AC147" s="5"/>
      <c r="AD147" s="5"/>
      <c r="AE147" s="5"/>
      <c r="AF147" s="5"/>
      <c r="AG147" s="5"/>
    </row>
    <row r="148" spans="1:33" x14ac:dyDescent="0.15">
      <c r="A148" s="3"/>
      <c r="B148" s="4"/>
      <c r="C148" s="4"/>
      <c r="D148" s="4"/>
      <c r="E148" s="4"/>
      <c r="F148" s="4"/>
      <c r="G148" s="4"/>
      <c r="H148" s="4"/>
      <c r="I148" s="4"/>
      <c r="J148" s="4"/>
      <c r="K148" s="4"/>
      <c r="L148" s="4"/>
      <c r="M148" s="4"/>
      <c r="N148" s="5"/>
      <c r="O148" s="5"/>
      <c r="P148" s="1"/>
      <c r="Q148" s="5"/>
      <c r="R148" s="5"/>
      <c r="S148" s="5"/>
      <c r="T148" s="5"/>
      <c r="U148" s="5"/>
      <c r="V148" s="1"/>
      <c r="W148" s="5"/>
      <c r="X148" s="5"/>
      <c r="Y148" s="5"/>
      <c r="Z148" s="5"/>
      <c r="AA148" s="5"/>
      <c r="AB148" s="5"/>
      <c r="AC148" s="5"/>
      <c r="AD148" s="5"/>
      <c r="AE148" s="5"/>
      <c r="AF148" s="5"/>
      <c r="AG148" s="5"/>
    </row>
    <row r="149" spans="1:33" x14ac:dyDescent="0.15">
      <c r="A149" s="3"/>
      <c r="B149" s="4"/>
      <c r="C149" s="4"/>
      <c r="D149" s="4"/>
      <c r="E149" s="4"/>
      <c r="F149" s="4"/>
      <c r="G149" s="4"/>
      <c r="H149" s="4"/>
      <c r="I149" s="4"/>
      <c r="J149" s="4"/>
      <c r="K149" s="4"/>
      <c r="L149" s="4"/>
      <c r="M149" s="4"/>
      <c r="N149" s="5"/>
      <c r="O149" s="5"/>
      <c r="P149" s="1"/>
      <c r="Q149" s="5"/>
      <c r="R149" s="5"/>
      <c r="S149" s="5"/>
      <c r="T149" s="5"/>
      <c r="U149" s="5"/>
      <c r="V149" s="1"/>
      <c r="W149" s="5"/>
      <c r="X149" s="5"/>
      <c r="Y149" s="5"/>
      <c r="Z149" s="5"/>
      <c r="AA149" s="5"/>
      <c r="AB149" s="5"/>
      <c r="AC149" s="5"/>
      <c r="AD149" s="5"/>
      <c r="AE149" s="5"/>
      <c r="AF149" s="5"/>
      <c r="AG149" s="5"/>
    </row>
    <row r="150" spans="1:33" x14ac:dyDescent="0.15">
      <c r="A150" s="3"/>
      <c r="B150" s="4"/>
      <c r="C150" s="4"/>
      <c r="D150" s="4"/>
      <c r="E150" s="4"/>
      <c r="F150" s="4"/>
      <c r="G150" s="4"/>
      <c r="H150" s="4"/>
      <c r="I150" s="4"/>
      <c r="J150" s="4"/>
      <c r="K150" s="4"/>
      <c r="L150" s="4"/>
      <c r="M150" s="4"/>
      <c r="N150" s="5"/>
      <c r="O150" s="5"/>
      <c r="P150" s="1"/>
      <c r="Q150" s="5"/>
      <c r="R150" s="5"/>
      <c r="S150" s="5"/>
      <c r="T150" s="5"/>
      <c r="U150" s="5"/>
      <c r="V150" s="1"/>
      <c r="W150" s="5"/>
      <c r="X150" s="5"/>
      <c r="Y150" s="5"/>
      <c r="Z150" s="5"/>
      <c r="AA150" s="5"/>
      <c r="AB150" s="5"/>
      <c r="AC150" s="5"/>
      <c r="AD150" s="5"/>
      <c r="AE150" s="5"/>
      <c r="AF150" s="5"/>
      <c r="AG150" s="5"/>
    </row>
    <row r="151" spans="1:33" x14ac:dyDescent="0.15">
      <c r="A151" s="3"/>
      <c r="B151" s="4"/>
      <c r="C151" s="4"/>
      <c r="D151" s="4"/>
      <c r="E151" s="4"/>
      <c r="F151" s="4"/>
      <c r="G151" s="4"/>
      <c r="H151" s="4"/>
      <c r="I151" s="4"/>
      <c r="J151" s="4"/>
      <c r="K151" s="4"/>
      <c r="L151" s="4"/>
      <c r="M151" s="4"/>
      <c r="N151" s="5"/>
      <c r="O151" s="5"/>
      <c r="P151" s="1"/>
      <c r="Q151" s="5"/>
      <c r="R151" s="5"/>
      <c r="S151" s="5"/>
      <c r="T151" s="5"/>
      <c r="U151" s="5"/>
      <c r="V151" s="1"/>
      <c r="W151" s="5"/>
      <c r="X151" s="5"/>
      <c r="Y151" s="5"/>
      <c r="Z151" s="5"/>
      <c r="AA151" s="5"/>
      <c r="AB151" s="5"/>
      <c r="AC151" s="5"/>
      <c r="AD151" s="5"/>
      <c r="AE151" s="5"/>
      <c r="AF151" s="5"/>
      <c r="AG151" s="5"/>
    </row>
    <row r="152" spans="1:33" x14ac:dyDescent="0.15">
      <c r="A152" s="3"/>
      <c r="B152" s="4"/>
      <c r="C152" s="4"/>
      <c r="D152" s="4"/>
      <c r="E152" s="4"/>
      <c r="F152" s="4"/>
      <c r="G152" s="4"/>
      <c r="H152" s="4"/>
      <c r="I152" s="4"/>
      <c r="J152" s="4"/>
      <c r="K152" s="4"/>
      <c r="L152" s="4"/>
      <c r="M152" s="4"/>
      <c r="N152" s="5"/>
      <c r="O152" s="5"/>
      <c r="P152" s="1"/>
      <c r="Q152" s="5"/>
      <c r="R152" s="5"/>
      <c r="S152" s="5"/>
      <c r="T152" s="5"/>
      <c r="U152" s="5"/>
      <c r="V152" s="1"/>
      <c r="W152" s="5"/>
      <c r="X152" s="5"/>
      <c r="Y152" s="5"/>
      <c r="Z152" s="5"/>
      <c r="AA152" s="5"/>
      <c r="AB152" s="5"/>
      <c r="AC152" s="5"/>
      <c r="AD152" s="5"/>
      <c r="AE152" s="5"/>
      <c r="AF152" s="5"/>
      <c r="AG152" s="5"/>
    </row>
    <row r="153" spans="1:33" x14ac:dyDescent="0.15">
      <c r="A153" s="3"/>
      <c r="B153" s="4"/>
      <c r="C153" s="4"/>
      <c r="D153" s="4"/>
      <c r="E153" s="4"/>
      <c r="F153" s="4"/>
      <c r="G153" s="4"/>
      <c r="H153" s="4"/>
      <c r="I153" s="4"/>
      <c r="J153" s="4"/>
      <c r="K153" s="4"/>
      <c r="L153" s="4"/>
      <c r="M153" s="4"/>
      <c r="N153" s="5"/>
      <c r="O153" s="5"/>
      <c r="P153" s="1"/>
      <c r="Q153" s="5"/>
      <c r="R153" s="5"/>
      <c r="S153" s="5"/>
      <c r="T153" s="5"/>
      <c r="U153" s="5"/>
      <c r="V153" s="1"/>
      <c r="W153" s="5"/>
      <c r="X153" s="5"/>
      <c r="Y153" s="5"/>
      <c r="Z153" s="5"/>
      <c r="AA153" s="5"/>
      <c r="AB153" s="5"/>
      <c r="AC153" s="5"/>
      <c r="AD153" s="5"/>
      <c r="AE153" s="5"/>
      <c r="AF153" s="5"/>
      <c r="AG153" s="5"/>
    </row>
    <row r="154" spans="1:33" x14ac:dyDescent="0.15">
      <c r="A154" s="3"/>
      <c r="B154" s="4"/>
      <c r="C154" s="4"/>
      <c r="D154" s="4"/>
      <c r="E154" s="4"/>
      <c r="F154" s="4"/>
      <c r="G154" s="4"/>
      <c r="H154" s="4"/>
      <c r="I154" s="4"/>
      <c r="J154" s="4"/>
      <c r="K154" s="4"/>
      <c r="L154" s="4"/>
      <c r="M154" s="4"/>
      <c r="N154" s="5"/>
      <c r="O154" s="5"/>
      <c r="P154" s="1"/>
      <c r="Q154" s="5"/>
      <c r="R154" s="5"/>
      <c r="S154" s="5"/>
      <c r="T154" s="5"/>
      <c r="U154" s="5"/>
      <c r="V154" s="1"/>
      <c r="W154" s="5"/>
      <c r="X154" s="5"/>
      <c r="Y154" s="5"/>
      <c r="Z154" s="5"/>
      <c r="AA154" s="5"/>
      <c r="AB154" s="5"/>
      <c r="AC154" s="5"/>
      <c r="AD154" s="5"/>
      <c r="AE154" s="5"/>
      <c r="AF154" s="5"/>
      <c r="AG154" s="5"/>
    </row>
    <row r="155" spans="1:33" x14ac:dyDescent="0.15">
      <c r="A155" s="3"/>
      <c r="B155" s="4"/>
      <c r="C155" s="4"/>
      <c r="D155" s="4"/>
      <c r="E155" s="4"/>
      <c r="F155" s="4"/>
      <c r="G155" s="4"/>
      <c r="H155" s="4"/>
      <c r="I155" s="4"/>
      <c r="J155" s="4"/>
      <c r="K155" s="4"/>
      <c r="L155" s="4"/>
      <c r="M155" s="4"/>
      <c r="N155" s="5"/>
      <c r="O155" s="5"/>
      <c r="P155" s="1"/>
      <c r="Q155" s="5"/>
      <c r="R155" s="5"/>
      <c r="S155" s="5"/>
      <c r="T155" s="5"/>
      <c r="U155" s="5"/>
      <c r="V155" s="1"/>
      <c r="W155" s="5"/>
      <c r="X155" s="5"/>
      <c r="Y155" s="5"/>
      <c r="Z155" s="5"/>
      <c r="AA155" s="5"/>
      <c r="AB155" s="5"/>
      <c r="AC155" s="5"/>
      <c r="AD155" s="5"/>
      <c r="AE155" s="5"/>
      <c r="AF155" s="5"/>
      <c r="AG155" s="5"/>
    </row>
    <row r="156" spans="1:33" x14ac:dyDescent="0.15">
      <c r="A156" s="3"/>
      <c r="B156" s="4"/>
      <c r="C156" s="4"/>
      <c r="D156" s="4"/>
      <c r="E156" s="4"/>
      <c r="F156" s="4"/>
      <c r="G156" s="4"/>
      <c r="H156" s="4"/>
      <c r="I156" s="4"/>
      <c r="J156" s="4"/>
      <c r="K156" s="4"/>
      <c r="L156" s="4"/>
      <c r="M156" s="4"/>
      <c r="N156" s="5"/>
      <c r="O156" s="5"/>
      <c r="P156" s="1"/>
      <c r="Q156" s="5"/>
      <c r="R156" s="5"/>
      <c r="S156" s="5"/>
      <c r="T156" s="5"/>
      <c r="U156" s="5"/>
      <c r="V156" s="1"/>
      <c r="W156" s="5"/>
      <c r="X156" s="5"/>
      <c r="Y156" s="5"/>
      <c r="Z156" s="5"/>
      <c r="AA156" s="5"/>
      <c r="AB156" s="5"/>
      <c r="AC156" s="5"/>
      <c r="AD156" s="5"/>
      <c r="AE156" s="5"/>
      <c r="AF156" s="5"/>
      <c r="AG156" s="5"/>
    </row>
    <row r="157" spans="1:33" x14ac:dyDescent="0.15">
      <c r="A157" s="3"/>
      <c r="B157" s="4"/>
      <c r="C157" s="4"/>
      <c r="D157" s="4"/>
      <c r="E157" s="4"/>
      <c r="F157" s="4"/>
      <c r="G157" s="4"/>
      <c r="H157" s="4"/>
      <c r="I157" s="4"/>
      <c r="J157" s="4"/>
      <c r="K157" s="4"/>
      <c r="L157" s="4"/>
      <c r="M157" s="4"/>
      <c r="N157" s="5"/>
      <c r="O157" s="5"/>
      <c r="P157" s="1"/>
      <c r="Q157" s="5"/>
      <c r="R157" s="5"/>
      <c r="S157" s="5"/>
      <c r="T157" s="5"/>
      <c r="U157" s="5"/>
      <c r="V157" s="1"/>
      <c r="W157" s="5"/>
      <c r="X157" s="5"/>
      <c r="Y157" s="5"/>
      <c r="Z157" s="5"/>
      <c r="AA157" s="5"/>
      <c r="AB157" s="5"/>
      <c r="AC157" s="5"/>
      <c r="AD157" s="5"/>
      <c r="AE157" s="5"/>
      <c r="AF157" s="5"/>
      <c r="AG157" s="5"/>
    </row>
    <row r="158" spans="1:33" x14ac:dyDescent="0.15">
      <c r="A158" s="3"/>
      <c r="B158" s="4"/>
      <c r="C158" s="4"/>
      <c r="D158" s="4"/>
      <c r="E158" s="4"/>
      <c r="F158" s="4"/>
      <c r="G158" s="4"/>
      <c r="H158" s="4"/>
      <c r="I158" s="4"/>
      <c r="J158" s="4"/>
      <c r="K158" s="4"/>
      <c r="L158" s="4"/>
      <c r="M158" s="4"/>
      <c r="N158" s="5"/>
      <c r="O158" s="5"/>
      <c r="P158" s="1"/>
      <c r="Q158" s="5"/>
      <c r="R158" s="5"/>
      <c r="S158" s="5"/>
      <c r="T158" s="5"/>
      <c r="U158" s="5"/>
      <c r="V158" s="1"/>
      <c r="W158" s="5"/>
      <c r="X158" s="5"/>
      <c r="Y158" s="5"/>
      <c r="Z158" s="5"/>
      <c r="AA158" s="5"/>
      <c r="AB158" s="5"/>
      <c r="AC158" s="5"/>
      <c r="AD158" s="5"/>
      <c r="AE158" s="5"/>
      <c r="AF158" s="5"/>
      <c r="AG158" s="5"/>
    </row>
    <row r="159" spans="1:33" x14ac:dyDescent="0.15">
      <c r="A159" s="3"/>
      <c r="B159" s="4"/>
      <c r="C159" s="4"/>
      <c r="D159" s="4"/>
      <c r="E159" s="4"/>
      <c r="F159" s="4"/>
      <c r="G159" s="4"/>
      <c r="H159" s="4"/>
      <c r="I159" s="4"/>
      <c r="J159" s="4"/>
      <c r="K159" s="4"/>
      <c r="L159" s="4"/>
      <c r="M159" s="4"/>
      <c r="N159" s="5"/>
      <c r="O159" s="5"/>
      <c r="P159" s="1"/>
      <c r="Q159" s="5"/>
      <c r="R159" s="5"/>
      <c r="S159" s="5"/>
      <c r="T159" s="5"/>
      <c r="U159" s="5"/>
      <c r="V159" s="1"/>
      <c r="W159" s="5"/>
      <c r="X159" s="5"/>
      <c r="Y159" s="5"/>
      <c r="Z159" s="5"/>
      <c r="AA159" s="5"/>
      <c r="AB159" s="5"/>
      <c r="AC159" s="5"/>
      <c r="AD159" s="5"/>
      <c r="AE159" s="5"/>
      <c r="AF159" s="5"/>
      <c r="AG159" s="5"/>
    </row>
    <row r="160" spans="1:33" x14ac:dyDescent="0.15">
      <c r="A160" s="3"/>
      <c r="B160" s="4"/>
      <c r="C160" s="4"/>
      <c r="D160" s="4"/>
      <c r="E160" s="4"/>
      <c r="F160" s="4"/>
      <c r="G160" s="4"/>
      <c r="H160" s="4"/>
      <c r="I160" s="4"/>
      <c r="J160" s="4"/>
      <c r="K160" s="4"/>
      <c r="L160" s="4"/>
      <c r="M160" s="4"/>
      <c r="N160" s="5"/>
      <c r="O160" s="5"/>
      <c r="P160" s="1"/>
      <c r="Q160" s="5"/>
      <c r="R160" s="5"/>
      <c r="S160" s="5"/>
      <c r="T160" s="5"/>
      <c r="U160" s="5"/>
      <c r="V160" s="1"/>
      <c r="W160" s="5"/>
      <c r="X160" s="5"/>
      <c r="Y160" s="5"/>
      <c r="Z160" s="5"/>
      <c r="AA160" s="5"/>
      <c r="AB160" s="5"/>
      <c r="AC160" s="5"/>
      <c r="AD160" s="5"/>
      <c r="AE160" s="5"/>
      <c r="AF160" s="5"/>
      <c r="AG160" s="5"/>
    </row>
    <row r="161" spans="1:33" x14ac:dyDescent="0.15">
      <c r="A161" s="3"/>
      <c r="B161" s="4"/>
      <c r="C161" s="4"/>
      <c r="D161" s="4"/>
      <c r="E161" s="4"/>
      <c r="F161" s="4"/>
      <c r="G161" s="4"/>
      <c r="H161" s="4"/>
      <c r="I161" s="4"/>
      <c r="J161" s="4"/>
      <c r="K161" s="4"/>
      <c r="L161" s="4"/>
      <c r="M161" s="4"/>
      <c r="N161" s="5"/>
      <c r="O161" s="5"/>
      <c r="P161" s="1"/>
      <c r="Q161" s="5"/>
      <c r="R161" s="5"/>
      <c r="S161" s="5"/>
      <c r="T161" s="5"/>
      <c r="U161" s="5"/>
      <c r="V161" s="1"/>
      <c r="W161" s="5"/>
      <c r="X161" s="5"/>
      <c r="Y161" s="5"/>
      <c r="Z161" s="5"/>
      <c r="AA161" s="5"/>
      <c r="AB161" s="5"/>
      <c r="AC161" s="5"/>
      <c r="AD161" s="5"/>
      <c r="AE161" s="5"/>
      <c r="AF161" s="5"/>
      <c r="AG161" s="5"/>
    </row>
    <row r="162" spans="1:33" x14ac:dyDescent="0.15">
      <c r="A162" s="3"/>
      <c r="B162" s="4"/>
      <c r="C162" s="4"/>
      <c r="D162" s="4"/>
      <c r="E162" s="4"/>
      <c r="F162" s="4"/>
      <c r="G162" s="4"/>
      <c r="H162" s="4"/>
      <c r="I162" s="4"/>
      <c r="J162" s="4"/>
      <c r="K162" s="4"/>
      <c r="L162" s="4"/>
      <c r="M162" s="4"/>
      <c r="N162" s="5"/>
      <c r="O162" s="5"/>
      <c r="P162" s="1"/>
      <c r="Q162" s="5"/>
      <c r="R162" s="5"/>
      <c r="S162" s="5"/>
      <c r="T162" s="5"/>
      <c r="U162" s="5"/>
      <c r="V162" s="1"/>
      <c r="W162" s="5"/>
      <c r="X162" s="5"/>
      <c r="Y162" s="5"/>
      <c r="Z162" s="5"/>
      <c r="AA162" s="5"/>
      <c r="AB162" s="5"/>
      <c r="AC162" s="5"/>
      <c r="AD162" s="5"/>
      <c r="AE162" s="5"/>
      <c r="AF162" s="5"/>
      <c r="AG162" s="5"/>
    </row>
    <row r="163" spans="1:33" x14ac:dyDescent="0.15">
      <c r="A163" s="3"/>
      <c r="B163" s="4"/>
      <c r="C163" s="4"/>
      <c r="D163" s="4"/>
      <c r="E163" s="4"/>
      <c r="F163" s="4"/>
      <c r="G163" s="4"/>
      <c r="H163" s="4"/>
      <c r="I163" s="4"/>
      <c r="J163" s="4"/>
      <c r="K163" s="4"/>
      <c r="L163" s="4"/>
      <c r="M163" s="4"/>
      <c r="N163" s="5"/>
      <c r="O163" s="5"/>
      <c r="P163" s="1"/>
      <c r="Q163" s="5"/>
      <c r="R163" s="5"/>
      <c r="S163" s="5"/>
      <c r="T163" s="5"/>
      <c r="U163" s="5"/>
      <c r="V163" s="1"/>
      <c r="W163" s="5"/>
      <c r="X163" s="5"/>
      <c r="Y163" s="5"/>
      <c r="Z163" s="5"/>
      <c r="AA163" s="5"/>
      <c r="AB163" s="5"/>
      <c r="AC163" s="5"/>
      <c r="AD163" s="5"/>
      <c r="AE163" s="5"/>
      <c r="AF163" s="5"/>
      <c r="AG163" s="5"/>
    </row>
    <row r="164" spans="1:33" x14ac:dyDescent="0.15">
      <c r="A164" s="3"/>
      <c r="B164" s="4"/>
      <c r="C164" s="4"/>
      <c r="D164" s="4"/>
      <c r="E164" s="4"/>
      <c r="F164" s="4"/>
      <c r="G164" s="4"/>
      <c r="H164" s="4"/>
      <c r="I164" s="4"/>
      <c r="J164" s="4"/>
      <c r="K164" s="4"/>
      <c r="L164" s="4"/>
      <c r="M164" s="4"/>
      <c r="N164" s="5"/>
      <c r="O164" s="5"/>
      <c r="P164" s="1"/>
      <c r="Q164" s="5"/>
      <c r="R164" s="5"/>
      <c r="S164" s="5"/>
      <c r="T164" s="5"/>
      <c r="U164" s="5"/>
      <c r="V164" s="1"/>
      <c r="W164" s="5"/>
      <c r="X164" s="5"/>
      <c r="Y164" s="5"/>
      <c r="Z164" s="5"/>
      <c r="AA164" s="5"/>
      <c r="AB164" s="5"/>
      <c r="AC164" s="5"/>
      <c r="AD164" s="5"/>
      <c r="AE164" s="5"/>
      <c r="AF164" s="5"/>
      <c r="AG164" s="5"/>
    </row>
    <row r="165" spans="1:33" x14ac:dyDescent="0.15">
      <c r="A165" s="3"/>
      <c r="B165" s="4"/>
      <c r="C165" s="4"/>
      <c r="D165" s="4"/>
      <c r="E165" s="4"/>
      <c r="F165" s="4"/>
      <c r="G165" s="4"/>
      <c r="H165" s="4"/>
      <c r="I165" s="4"/>
      <c r="J165" s="4"/>
      <c r="K165" s="4"/>
      <c r="L165" s="4"/>
      <c r="M165" s="4"/>
      <c r="N165" s="5"/>
      <c r="O165" s="5"/>
      <c r="P165" s="1"/>
      <c r="Q165" s="5"/>
      <c r="R165" s="5"/>
      <c r="S165" s="5"/>
      <c r="T165" s="5"/>
      <c r="U165" s="5"/>
      <c r="V165" s="1"/>
      <c r="W165" s="5"/>
      <c r="X165" s="5"/>
      <c r="Y165" s="5"/>
      <c r="Z165" s="5"/>
      <c r="AA165" s="5"/>
      <c r="AB165" s="5"/>
      <c r="AC165" s="5"/>
      <c r="AD165" s="5"/>
      <c r="AE165" s="5"/>
      <c r="AF165" s="5"/>
      <c r="AG165" s="5"/>
    </row>
    <row r="166" spans="1:33" x14ac:dyDescent="0.15">
      <c r="A166" s="3"/>
      <c r="B166" s="4"/>
      <c r="C166" s="4"/>
      <c r="D166" s="4"/>
      <c r="E166" s="4"/>
      <c r="F166" s="4"/>
      <c r="G166" s="4"/>
      <c r="H166" s="4"/>
      <c r="I166" s="4"/>
      <c r="J166" s="4"/>
      <c r="K166" s="4"/>
      <c r="L166" s="4"/>
      <c r="M166" s="4"/>
      <c r="N166" s="5"/>
      <c r="O166" s="5"/>
      <c r="P166" s="1"/>
      <c r="Q166" s="5"/>
      <c r="R166" s="5"/>
      <c r="S166" s="5"/>
      <c r="T166" s="5"/>
      <c r="U166" s="5"/>
      <c r="V166" s="1"/>
      <c r="W166" s="5"/>
      <c r="X166" s="5"/>
      <c r="Y166" s="5"/>
      <c r="Z166" s="5"/>
      <c r="AA166" s="5"/>
      <c r="AB166" s="5"/>
      <c r="AC166" s="5"/>
      <c r="AD166" s="5"/>
      <c r="AE166" s="5"/>
      <c r="AF166" s="5"/>
      <c r="AG166" s="5"/>
    </row>
    <row r="167" spans="1:33" x14ac:dyDescent="0.15">
      <c r="A167" s="3"/>
      <c r="B167" s="4"/>
      <c r="C167" s="4"/>
      <c r="D167" s="4"/>
      <c r="E167" s="4"/>
      <c r="F167" s="4"/>
      <c r="G167" s="4"/>
      <c r="H167" s="4"/>
      <c r="I167" s="4"/>
      <c r="J167" s="4"/>
      <c r="K167" s="4"/>
      <c r="L167" s="4"/>
      <c r="M167" s="4"/>
      <c r="N167" s="5"/>
      <c r="O167" s="5"/>
      <c r="P167" s="1"/>
      <c r="Q167" s="5"/>
      <c r="R167" s="5"/>
      <c r="S167" s="5"/>
      <c r="T167" s="5"/>
      <c r="U167" s="5"/>
      <c r="V167" s="1"/>
      <c r="W167" s="5"/>
      <c r="X167" s="5"/>
      <c r="Y167" s="5"/>
      <c r="Z167" s="5"/>
      <c r="AA167" s="5"/>
      <c r="AB167" s="5"/>
      <c r="AC167" s="5"/>
      <c r="AD167" s="5"/>
      <c r="AE167" s="5"/>
      <c r="AF167" s="5"/>
      <c r="AG167" s="5"/>
    </row>
    <row r="168" spans="1:33" x14ac:dyDescent="0.15">
      <c r="A168" s="3"/>
      <c r="B168" s="4"/>
      <c r="C168" s="4"/>
      <c r="D168" s="4"/>
      <c r="E168" s="4"/>
      <c r="F168" s="4"/>
      <c r="G168" s="4"/>
      <c r="H168" s="4"/>
      <c r="I168" s="4"/>
      <c r="J168" s="4"/>
      <c r="K168" s="4"/>
      <c r="L168" s="4"/>
      <c r="M168" s="4"/>
      <c r="N168" s="5"/>
      <c r="O168" s="5"/>
      <c r="P168" s="1"/>
      <c r="Q168" s="5"/>
      <c r="R168" s="5"/>
      <c r="S168" s="5"/>
      <c r="T168" s="5"/>
      <c r="U168" s="5"/>
      <c r="V168" s="1"/>
      <c r="W168" s="5"/>
      <c r="X168" s="5"/>
      <c r="Y168" s="5"/>
      <c r="Z168" s="5"/>
      <c r="AA168" s="5"/>
      <c r="AB168" s="5"/>
      <c r="AC168" s="5"/>
      <c r="AD168" s="5"/>
      <c r="AE168" s="5"/>
      <c r="AF168" s="5"/>
      <c r="AG168" s="5"/>
    </row>
    <row r="169" spans="1:33" x14ac:dyDescent="0.15">
      <c r="A169" s="3"/>
      <c r="B169" s="4"/>
      <c r="C169" s="4"/>
      <c r="D169" s="4"/>
      <c r="E169" s="4"/>
      <c r="F169" s="4"/>
      <c r="G169" s="4"/>
      <c r="H169" s="4"/>
      <c r="I169" s="4"/>
      <c r="J169" s="4"/>
      <c r="K169" s="4"/>
      <c r="L169" s="4"/>
      <c r="M169" s="4"/>
      <c r="N169" s="5"/>
      <c r="O169" s="5"/>
      <c r="P169" s="1"/>
      <c r="Q169" s="5"/>
      <c r="R169" s="5"/>
      <c r="S169" s="5"/>
      <c r="T169" s="5"/>
      <c r="U169" s="5"/>
      <c r="V169" s="1"/>
      <c r="W169" s="5"/>
      <c r="X169" s="5"/>
      <c r="Y169" s="5"/>
      <c r="Z169" s="5"/>
      <c r="AA169" s="5"/>
      <c r="AB169" s="5"/>
      <c r="AC169" s="5"/>
      <c r="AD169" s="5"/>
      <c r="AE169" s="5"/>
      <c r="AF169" s="5"/>
      <c r="AG169" s="5"/>
    </row>
    <row r="170" spans="1:33" x14ac:dyDescent="0.15">
      <c r="A170" s="3"/>
      <c r="B170" s="4"/>
      <c r="C170" s="4"/>
      <c r="D170" s="4"/>
      <c r="E170" s="4"/>
      <c r="F170" s="4"/>
      <c r="G170" s="4"/>
      <c r="H170" s="4"/>
      <c r="I170" s="4"/>
      <c r="J170" s="4"/>
      <c r="K170" s="4"/>
      <c r="L170" s="4"/>
      <c r="M170" s="4"/>
      <c r="N170" s="5"/>
      <c r="O170" s="5"/>
      <c r="P170" s="1"/>
      <c r="Q170" s="5"/>
      <c r="R170" s="5"/>
      <c r="S170" s="5"/>
      <c r="T170" s="5"/>
      <c r="U170" s="5"/>
      <c r="V170" s="1"/>
      <c r="W170" s="5"/>
      <c r="X170" s="5"/>
      <c r="Y170" s="5"/>
      <c r="Z170" s="5"/>
      <c r="AA170" s="5"/>
      <c r="AB170" s="5"/>
      <c r="AC170" s="5"/>
      <c r="AD170" s="5"/>
      <c r="AE170" s="5"/>
      <c r="AF170" s="5"/>
      <c r="AG170" s="5"/>
    </row>
    <row r="171" spans="1:33" x14ac:dyDescent="0.15">
      <c r="A171" s="3"/>
      <c r="B171" s="4"/>
      <c r="C171" s="4"/>
      <c r="D171" s="4"/>
      <c r="E171" s="4"/>
      <c r="F171" s="4"/>
      <c r="G171" s="4"/>
      <c r="H171" s="4"/>
      <c r="I171" s="4"/>
      <c r="J171" s="4"/>
      <c r="K171" s="4"/>
      <c r="L171" s="4"/>
      <c r="M171" s="4"/>
      <c r="N171" s="5"/>
      <c r="O171" s="5"/>
      <c r="P171" s="1"/>
      <c r="Q171" s="5"/>
      <c r="R171" s="5"/>
      <c r="S171" s="5"/>
      <c r="T171" s="5"/>
      <c r="U171" s="5"/>
      <c r="V171" s="1"/>
      <c r="W171" s="5"/>
      <c r="X171" s="5"/>
      <c r="Y171" s="5"/>
      <c r="Z171" s="5"/>
      <c r="AA171" s="5"/>
      <c r="AB171" s="5"/>
      <c r="AC171" s="5"/>
      <c r="AD171" s="5"/>
      <c r="AE171" s="5"/>
      <c r="AF171" s="5"/>
      <c r="AG171" s="5"/>
    </row>
    <row r="172" spans="1:33" x14ac:dyDescent="0.15">
      <c r="A172" s="3"/>
      <c r="B172" s="4"/>
      <c r="C172" s="4"/>
      <c r="D172" s="4"/>
      <c r="E172" s="4"/>
      <c r="F172" s="4"/>
      <c r="G172" s="4"/>
      <c r="H172" s="4"/>
      <c r="I172" s="4"/>
      <c r="J172" s="4"/>
      <c r="K172" s="4"/>
      <c r="L172" s="4"/>
      <c r="M172" s="4"/>
      <c r="N172" s="5"/>
      <c r="O172" s="5"/>
      <c r="P172" s="1"/>
      <c r="Q172" s="5"/>
      <c r="R172" s="5"/>
      <c r="S172" s="5"/>
      <c r="T172" s="5"/>
      <c r="U172" s="5"/>
      <c r="V172" s="1"/>
      <c r="W172" s="5"/>
      <c r="X172" s="5"/>
      <c r="Y172" s="5"/>
      <c r="Z172" s="5"/>
      <c r="AA172" s="5"/>
      <c r="AB172" s="5"/>
      <c r="AC172" s="5"/>
      <c r="AD172" s="5"/>
      <c r="AE172" s="5"/>
      <c r="AF172" s="5"/>
      <c r="AG172" s="5"/>
    </row>
    <row r="173" spans="1:33" x14ac:dyDescent="0.15">
      <c r="A173" s="3"/>
      <c r="B173" s="4"/>
      <c r="C173" s="4"/>
      <c r="D173" s="4"/>
      <c r="E173" s="4"/>
      <c r="F173" s="4"/>
      <c r="G173" s="4"/>
      <c r="H173" s="4"/>
      <c r="I173" s="4"/>
      <c r="J173" s="4"/>
      <c r="K173" s="4"/>
      <c r="L173" s="4"/>
      <c r="M173" s="4"/>
      <c r="N173" s="5"/>
      <c r="O173" s="5"/>
      <c r="P173" s="1"/>
      <c r="Q173" s="5"/>
      <c r="R173" s="5"/>
      <c r="S173" s="5"/>
      <c r="T173" s="5"/>
      <c r="U173" s="5"/>
      <c r="V173" s="1"/>
      <c r="W173" s="5"/>
      <c r="X173" s="5"/>
      <c r="Y173" s="5"/>
      <c r="Z173" s="5"/>
      <c r="AA173" s="5"/>
      <c r="AB173" s="5"/>
      <c r="AC173" s="5"/>
      <c r="AD173" s="5"/>
      <c r="AE173" s="5"/>
      <c r="AF173" s="5"/>
      <c r="AG173" s="5"/>
    </row>
    <row r="174" spans="1:33" x14ac:dyDescent="0.15">
      <c r="A174" s="3"/>
      <c r="B174" s="4"/>
      <c r="C174" s="4"/>
      <c r="D174" s="4"/>
      <c r="E174" s="4"/>
      <c r="F174" s="4"/>
      <c r="G174" s="4"/>
      <c r="H174" s="4"/>
      <c r="I174" s="4"/>
      <c r="J174" s="4"/>
      <c r="K174" s="4"/>
      <c r="L174" s="4"/>
      <c r="M174" s="4"/>
      <c r="N174" s="5"/>
      <c r="O174" s="5"/>
      <c r="P174" s="1"/>
      <c r="Q174" s="5"/>
      <c r="R174" s="5"/>
      <c r="S174" s="5"/>
      <c r="T174" s="5"/>
      <c r="U174" s="5"/>
      <c r="V174" s="1"/>
      <c r="W174" s="5"/>
      <c r="X174" s="5"/>
      <c r="Y174" s="5"/>
      <c r="Z174" s="5"/>
      <c r="AA174" s="5"/>
      <c r="AB174" s="5"/>
      <c r="AC174" s="5"/>
      <c r="AD174" s="5"/>
      <c r="AE174" s="5"/>
      <c r="AF174" s="5"/>
      <c r="AG174" s="5"/>
    </row>
    <row r="175" spans="1:33" x14ac:dyDescent="0.15">
      <c r="A175" s="3"/>
      <c r="B175" s="4"/>
      <c r="C175" s="4"/>
      <c r="D175" s="4"/>
      <c r="E175" s="4"/>
      <c r="F175" s="4"/>
      <c r="G175" s="4"/>
      <c r="H175" s="4"/>
      <c r="I175" s="4"/>
      <c r="J175" s="4"/>
      <c r="K175" s="4"/>
      <c r="L175" s="4"/>
      <c r="M175" s="4"/>
      <c r="N175" s="5"/>
      <c r="O175" s="5"/>
      <c r="P175" s="1"/>
      <c r="Q175" s="5"/>
      <c r="R175" s="5"/>
      <c r="S175" s="5"/>
      <c r="T175" s="5"/>
      <c r="U175" s="5"/>
      <c r="V175" s="1"/>
      <c r="W175" s="5"/>
      <c r="X175" s="5"/>
      <c r="Y175" s="5"/>
      <c r="Z175" s="5"/>
      <c r="AA175" s="5"/>
      <c r="AB175" s="5"/>
      <c r="AC175" s="5"/>
      <c r="AD175" s="5"/>
      <c r="AE175" s="5"/>
      <c r="AF175" s="5"/>
      <c r="AG175" s="5"/>
    </row>
    <row r="176" spans="1:33" x14ac:dyDescent="0.15">
      <c r="A176" s="3"/>
      <c r="B176" s="4"/>
      <c r="C176" s="4"/>
      <c r="D176" s="4"/>
      <c r="E176" s="4"/>
      <c r="F176" s="4"/>
      <c r="G176" s="4"/>
      <c r="H176" s="4"/>
      <c r="I176" s="4"/>
      <c r="J176" s="4"/>
      <c r="K176" s="4"/>
      <c r="L176" s="4"/>
      <c r="M176" s="4"/>
      <c r="N176" s="5"/>
      <c r="O176" s="5"/>
      <c r="P176" s="1"/>
      <c r="Q176" s="5"/>
      <c r="R176" s="5"/>
      <c r="S176" s="5"/>
      <c r="T176" s="5"/>
      <c r="U176" s="5"/>
      <c r="V176" s="1"/>
      <c r="W176" s="5"/>
      <c r="X176" s="5"/>
      <c r="Y176" s="5"/>
      <c r="Z176" s="5"/>
      <c r="AA176" s="5"/>
      <c r="AB176" s="5"/>
      <c r="AC176" s="5"/>
      <c r="AD176" s="5"/>
      <c r="AE176" s="5"/>
      <c r="AF176" s="5"/>
      <c r="AG176" s="5"/>
    </row>
    <row r="177" spans="1:33" x14ac:dyDescent="0.15">
      <c r="A177" s="3"/>
      <c r="B177" s="4"/>
      <c r="C177" s="4"/>
      <c r="D177" s="4"/>
      <c r="E177" s="4"/>
      <c r="F177" s="4"/>
      <c r="G177" s="4"/>
      <c r="H177" s="4"/>
      <c r="I177" s="4"/>
      <c r="J177" s="4"/>
      <c r="K177" s="4"/>
      <c r="L177" s="4"/>
      <c r="M177" s="4"/>
      <c r="N177" s="5"/>
      <c r="O177" s="5"/>
      <c r="P177" s="1"/>
      <c r="Q177" s="5"/>
      <c r="R177" s="5"/>
      <c r="S177" s="5"/>
      <c r="T177" s="5"/>
      <c r="U177" s="5"/>
      <c r="V177" s="1"/>
      <c r="W177" s="5"/>
      <c r="X177" s="5"/>
      <c r="Y177" s="5"/>
      <c r="Z177" s="5"/>
      <c r="AA177" s="5"/>
      <c r="AB177" s="5"/>
      <c r="AC177" s="5"/>
      <c r="AD177" s="5"/>
      <c r="AE177" s="5"/>
      <c r="AF177" s="5"/>
      <c r="AG177" s="5"/>
    </row>
    <row r="178" spans="1:33" x14ac:dyDescent="0.15">
      <c r="A178" s="3"/>
      <c r="B178" s="4"/>
      <c r="C178" s="4"/>
      <c r="D178" s="4"/>
      <c r="E178" s="4"/>
      <c r="F178" s="4"/>
      <c r="G178" s="4"/>
      <c r="H178" s="4"/>
      <c r="I178" s="4"/>
      <c r="J178" s="4"/>
      <c r="K178" s="4"/>
      <c r="L178" s="4"/>
      <c r="M178" s="4"/>
      <c r="N178" s="5"/>
      <c r="O178" s="5"/>
      <c r="P178" s="1"/>
      <c r="Q178" s="5"/>
      <c r="R178" s="5"/>
      <c r="S178" s="5"/>
      <c r="T178" s="5"/>
      <c r="U178" s="5"/>
      <c r="V178" s="1"/>
      <c r="W178" s="5"/>
      <c r="X178" s="5"/>
      <c r="Y178" s="5"/>
      <c r="Z178" s="5"/>
      <c r="AA178" s="5"/>
      <c r="AB178" s="5"/>
      <c r="AC178" s="5"/>
      <c r="AD178" s="5"/>
      <c r="AE178" s="5"/>
      <c r="AF178" s="5"/>
      <c r="AG178" s="5"/>
    </row>
    <row r="179" spans="1:33" x14ac:dyDescent="0.15">
      <c r="A179" s="3"/>
      <c r="B179" s="4"/>
      <c r="C179" s="4"/>
      <c r="D179" s="4"/>
      <c r="E179" s="4"/>
      <c r="F179" s="4"/>
      <c r="G179" s="4"/>
      <c r="H179" s="4"/>
      <c r="I179" s="4"/>
      <c r="J179" s="4"/>
      <c r="K179" s="4"/>
      <c r="L179" s="4"/>
      <c r="M179" s="4"/>
      <c r="N179" s="5"/>
      <c r="O179" s="5"/>
      <c r="P179" s="1"/>
      <c r="Q179" s="5"/>
      <c r="R179" s="5"/>
      <c r="S179" s="5"/>
      <c r="T179" s="5"/>
      <c r="U179" s="5"/>
      <c r="V179" s="1"/>
      <c r="W179" s="5"/>
      <c r="X179" s="5"/>
      <c r="Y179" s="5"/>
      <c r="Z179" s="5"/>
      <c r="AA179" s="5"/>
      <c r="AB179" s="5"/>
      <c r="AC179" s="5"/>
      <c r="AD179" s="5"/>
      <c r="AE179" s="5"/>
      <c r="AF179" s="5"/>
      <c r="AG179" s="5"/>
    </row>
    <row r="180" spans="1:33" x14ac:dyDescent="0.15">
      <c r="A180" s="3"/>
      <c r="B180" s="4"/>
      <c r="C180" s="4"/>
      <c r="D180" s="4"/>
      <c r="E180" s="4"/>
      <c r="F180" s="4"/>
      <c r="G180" s="4"/>
      <c r="H180" s="4"/>
      <c r="I180" s="4"/>
      <c r="J180" s="4"/>
      <c r="K180" s="4"/>
      <c r="L180" s="4"/>
      <c r="M180" s="4"/>
      <c r="N180" s="5"/>
      <c r="O180" s="5"/>
      <c r="P180" s="1"/>
      <c r="Q180" s="5"/>
      <c r="R180" s="5"/>
      <c r="S180" s="5"/>
      <c r="T180" s="5"/>
      <c r="U180" s="5"/>
      <c r="V180" s="1"/>
      <c r="W180" s="5"/>
      <c r="X180" s="5"/>
      <c r="Y180" s="5"/>
      <c r="Z180" s="5"/>
      <c r="AA180" s="5"/>
      <c r="AB180" s="5"/>
      <c r="AC180" s="5"/>
      <c r="AD180" s="5"/>
      <c r="AE180" s="5"/>
      <c r="AF180" s="5"/>
      <c r="AG180" s="5"/>
    </row>
    <row r="181" spans="1:33" x14ac:dyDescent="0.15">
      <c r="A181" s="3"/>
      <c r="B181" s="4"/>
      <c r="C181" s="4"/>
      <c r="D181" s="4"/>
      <c r="E181" s="4"/>
      <c r="F181" s="4"/>
      <c r="G181" s="4"/>
      <c r="H181" s="4"/>
      <c r="I181" s="4"/>
      <c r="J181" s="4"/>
      <c r="K181" s="4"/>
      <c r="L181" s="4"/>
      <c r="M181" s="4"/>
      <c r="N181" s="5"/>
      <c r="O181" s="5"/>
      <c r="P181" s="1"/>
      <c r="Q181" s="5"/>
      <c r="R181" s="5"/>
      <c r="S181" s="5"/>
      <c r="T181" s="5"/>
      <c r="U181" s="5"/>
      <c r="V181" s="1"/>
      <c r="W181" s="5"/>
      <c r="X181" s="5"/>
      <c r="Y181" s="5"/>
      <c r="Z181" s="5"/>
      <c r="AA181" s="5"/>
      <c r="AB181" s="5"/>
      <c r="AC181" s="5"/>
      <c r="AD181" s="5"/>
      <c r="AE181" s="5"/>
      <c r="AF181" s="5"/>
      <c r="AG181" s="5"/>
    </row>
    <row r="182" spans="1:33" x14ac:dyDescent="0.15">
      <c r="A182" s="3"/>
      <c r="B182" s="4"/>
      <c r="C182" s="4"/>
      <c r="D182" s="4"/>
      <c r="E182" s="4"/>
      <c r="F182" s="4"/>
      <c r="G182" s="4"/>
      <c r="H182" s="4"/>
      <c r="I182" s="4"/>
      <c r="J182" s="4"/>
      <c r="K182" s="4"/>
      <c r="L182" s="4"/>
      <c r="M182" s="4"/>
      <c r="N182" s="5"/>
      <c r="O182" s="5"/>
      <c r="P182" s="1"/>
      <c r="Q182" s="5"/>
      <c r="R182" s="5"/>
      <c r="S182" s="5"/>
      <c r="T182" s="5"/>
      <c r="U182" s="5"/>
      <c r="V182" s="1"/>
      <c r="W182" s="5"/>
      <c r="X182" s="5"/>
      <c r="Y182" s="5"/>
      <c r="Z182" s="5"/>
      <c r="AA182" s="5"/>
      <c r="AB182" s="5"/>
      <c r="AC182" s="5"/>
      <c r="AD182" s="5"/>
      <c r="AE182" s="5"/>
      <c r="AF182" s="5"/>
      <c r="AG182" s="5"/>
    </row>
    <row r="183" spans="1:33" x14ac:dyDescent="0.15">
      <c r="A183" s="3"/>
      <c r="B183" s="4"/>
      <c r="C183" s="4"/>
      <c r="D183" s="4"/>
      <c r="E183" s="4"/>
      <c r="F183" s="4"/>
      <c r="G183" s="4"/>
      <c r="H183" s="4"/>
      <c r="I183" s="4"/>
      <c r="J183" s="4"/>
      <c r="K183" s="4"/>
      <c r="L183" s="4"/>
      <c r="M183" s="4"/>
      <c r="N183" s="5"/>
      <c r="O183" s="5"/>
      <c r="P183" s="1"/>
      <c r="Q183" s="5"/>
      <c r="R183" s="5"/>
      <c r="S183" s="5"/>
      <c r="T183" s="5"/>
      <c r="U183" s="5"/>
      <c r="V183" s="1"/>
      <c r="W183" s="5"/>
      <c r="X183" s="5"/>
      <c r="Y183" s="5"/>
      <c r="Z183" s="5"/>
      <c r="AA183" s="5"/>
      <c r="AB183" s="5"/>
      <c r="AC183" s="5"/>
      <c r="AD183" s="5"/>
      <c r="AE183" s="5"/>
      <c r="AF183" s="5"/>
      <c r="AG183" s="5"/>
    </row>
    <row r="184" spans="1:33" x14ac:dyDescent="0.15">
      <c r="A184" s="3"/>
      <c r="B184" s="4"/>
      <c r="C184" s="4"/>
      <c r="D184" s="4"/>
      <c r="E184" s="4"/>
      <c r="F184" s="4"/>
      <c r="G184" s="4"/>
      <c r="H184" s="4"/>
      <c r="I184" s="4"/>
      <c r="J184" s="4"/>
      <c r="K184" s="4"/>
      <c r="L184" s="4"/>
      <c r="M184" s="4"/>
      <c r="N184" s="5"/>
      <c r="O184" s="5"/>
      <c r="P184" s="1"/>
      <c r="Q184" s="5"/>
      <c r="R184" s="5"/>
      <c r="S184" s="5"/>
      <c r="T184" s="5"/>
      <c r="U184" s="5"/>
      <c r="V184" s="1"/>
      <c r="W184" s="5"/>
      <c r="X184" s="5"/>
      <c r="Y184" s="5"/>
      <c r="Z184" s="5"/>
      <c r="AA184" s="5"/>
      <c r="AB184" s="5"/>
      <c r="AC184" s="5"/>
      <c r="AD184" s="5"/>
      <c r="AE184" s="5"/>
      <c r="AF184" s="5"/>
      <c r="AG184" s="5"/>
    </row>
    <row r="185" spans="1:33" x14ac:dyDescent="0.15">
      <c r="A185" s="3"/>
      <c r="B185" s="4"/>
      <c r="C185" s="4"/>
      <c r="D185" s="4"/>
      <c r="E185" s="4"/>
      <c r="F185" s="4"/>
      <c r="G185" s="4"/>
      <c r="H185" s="4"/>
      <c r="I185" s="4"/>
      <c r="J185" s="4"/>
      <c r="K185" s="4"/>
      <c r="L185" s="4"/>
      <c r="M185" s="4"/>
      <c r="N185" s="5"/>
      <c r="O185" s="5"/>
      <c r="P185" s="1"/>
      <c r="Q185" s="5"/>
      <c r="R185" s="5"/>
      <c r="S185" s="5"/>
      <c r="T185" s="5"/>
      <c r="U185" s="5"/>
      <c r="V185" s="1"/>
      <c r="W185" s="5"/>
      <c r="X185" s="5"/>
      <c r="Y185" s="5"/>
      <c r="Z185" s="5"/>
      <c r="AA185" s="5"/>
      <c r="AB185" s="5"/>
      <c r="AC185" s="5"/>
      <c r="AD185" s="5"/>
      <c r="AE185" s="5"/>
      <c r="AF185" s="5"/>
      <c r="AG185" s="5"/>
    </row>
    <row r="186" spans="1:33" x14ac:dyDescent="0.15">
      <c r="A186" s="3"/>
      <c r="B186" s="4"/>
      <c r="C186" s="4"/>
      <c r="D186" s="4"/>
      <c r="E186" s="4"/>
      <c r="F186" s="4"/>
      <c r="G186" s="4"/>
      <c r="H186" s="4"/>
      <c r="I186" s="4"/>
      <c r="J186" s="4"/>
      <c r="K186" s="4"/>
      <c r="L186" s="4"/>
      <c r="M186" s="4"/>
      <c r="N186" s="5"/>
      <c r="O186" s="5"/>
      <c r="P186" s="1"/>
      <c r="Q186" s="5"/>
      <c r="R186" s="5"/>
      <c r="S186" s="5"/>
      <c r="T186" s="5"/>
      <c r="U186" s="5"/>
      <c r="V186" s="1"/>
      <c r="W186" s="5"/>
      <c r="X186" s="5"/>
      <c r="Y186" s="5"/>
      <c r="Z186" s="5"/>
      <c r="AA186" s="5"/>
      <c r="AB186" s="5"/>
      <c r="AC186" s="5"/>
      <c r="AD186" s="5"/>
      <c r="AE186" s="5"/>
      <c r="AF186" s="5"/>
      <c r="AG186" s="5"/>
    </row>
    <row r="187" spans="1:33" x14ac:dyDescent="0.15">
      <c r="A187" s="3"/>
      <c r="B187" s="4"/>
      <c r="C187" s="4"/>
      <c r="D187" s="4"/>
      <c r="E187" s="4"/>
      <c r="F187" s="4"/>
      <c r="G187" s="4"/>
      <c r="H187" s="4"/>
      <c r="I187" s="4"/>
      <c r="J187" s="4"/>
      <c r="K187" s="4"/>
      <c r="L187" s="4"/>
      <c r="M187" s="4"/>
      <c r="N187" s="5"/>
      <c r="O187" s="5"/>
      <c r="P187" s="1"/>
      <c r="Q187" s="5"/>
      <c r="R187" s="5"/>
      <c r="S187" s="5"/>
      <c r="T187" s="5"/>
      <c r="U187" s="5"/>
      <c r="V187" s="1"/>
      <c r="W187" s="5"/>
      <c r="X187" s="5"/>
      <c r="Y187" s="5"/>
      <c r="Z187" s="5"/>
      <c r="AA187" s="5"/>
      <c r="AB187" s="5"/>
      <c r="AC187" s="5"/>
      <c r="AD187" s="5"/>
      <c r="AE187" s="5"/>
      <c r="AF187" s="5"/>
      <c r="AG187" s="5"/>
    </row>
    <row r="188" spans="1:33" x14ac:dyDescent="0.15">
      <c r="A188" s="3"/>
      <c r="B188" s="4"/>
      <c r="C188" s="4"/>
      <c r="D188" s="4"/>
      <c r="E188" s="4"/>
      <c r="F188" s="4"/>
      <c r="G188" s="4"/>
      <c r="H188" s="4"/>
      <c r="I188" s="4"/>
      <c r="J188" s="4"/>
      <c r="K188" s="4"/>
      <c r="L188" s="4"/>
      <c r="M188" s="4"/>
      <c r="N188" s="5"/>
      <c r="O188" s="5"/>
      <c r="P188" s="1"/>
      <c r="Q188" s="5"/>
      <c r="R188" s="5"/>
      <c r="S188" s="5"/>
      <c r="T188" s="5"/>
      <c r="U188" s="5"/>
      <c r="V188" s="1"/>
      <c r="W188" s="5"/>
      <c r="X188" s="5"/>
      <c r="Y188" s="5"/>
      <c r="Z188" s="5"/>
      <c r="AA188" s="5"/>
      <c r="AB188" s="5"/>
      <c r="AC188" s="5"/>
      <c r="AD188" s="5"/>
      <c r="AE188" s="5"/>
      <c r="AF188" s="5"/>
      <c r="AG188" s="5"/>
    </row>
    <row r="189" spans="1:33" x14ac:dyDescent="0.15">
      <c r="A189" s="3"/>
      <c r="B189" s="4"/>
      <c r="C189" s="4"/>
      <c r="D189" s="4"/>
      <c r="E189" s="4"/>
      <c r="F189" s="4"/>
      <c r="G189" s="4"/>
      <c r="H189" s="4"/>
      <c r="I189" s="4"/>
      <c r="J189" s="4"/>
      <c r="K189" s="4"/>
      <c r="L189" s="4"/>
      <c r="M189" s="4"/>
      <c r="N189" s="5"/>
      <c r="O189" s="5"/>
      <c r="P189" s="1"/>
      <c r="Q189" s="5"/>
      <c r="R189" s="5"/>
      <c r="S189" s="5"/>
      <c r="T189" s="5"/>
      <c r="U189" s="5"/>
      <c r="V189" s="1"/>
      <c r="W189" s="5"/>
      <c r="X189" s="5"/>
      <c r="Y189" s="5"/>
      <c r="Z189" s="5"/>
      <c r="AA189" s="5"/>
      <c r="AB189" s="5"/>
      <c r="AC189" s="5"/>
      <c r="AD189" s="5"/>
      <c r="AE189" s="5"/>
      <c r="AF189" s="5"/>
      <c r="AG189" s="5"/>
    </row>
    <row r="190" spans="1:33" x14ac:dyDescent="0.15">
      <c r="A190" s="3"/>
      <c r="B190" s="4"/>
      <c r="C190" s="4"/>
      <c r="D190" s="4"/>
      <c r="E190" s="4"/>
      <c r="F190" s="4"/>
      <c r="G190" s="4"/>
      <c r="H190" s="4"/>
      <c r="I190" s="4"/>
      <c r="J190" s="4"/>
      <c r="K190" s="4"/>
      <c r="L190" s="4"/>
      <c r="M190" s="4"/>
      <c r="N190" s="5"/>
      <c r="O190" s="5"/>
      <c r="P190" s="1"/>
      <c r="Q190" s="5"/>
      <c r="R190" s="5"/>
      <c r="S190" s="5"/>
      <c r="T190" s="5"/>
      <c r="U190" s="5"/>
      <c r="V190" s="1"/>
      <c r="W190" s="5"/>
      <c r="X190" s="5"/>
      <c r="Y190" s="5"/>
      <c r="Z190" s="5"/>
      <c r="AA190" s="5"/>
      <c r="AB190" s="5"/>
      <c r="AC190" s="5"/>
      <c r="AD190" s="5"/>
      <c r="AE190" s="5"/>
      <c r="AF190" s="5"/>
      <c r="AG190" s="5"/>
    </row>
    <row r="191" spans="1:33" x14ac:dyDescent="0.15">
      <c r="A191" s="3"/>
      <c r="B191" s="4"/>
      <c r="C191" s="4"/>
      <c r="D191" s="4"/>
      <c r="E191" s="4"/>
      <c r="F191" s="4"/>
      <c r="G191" s="4"/>
      <c r="H191" s="4"/>
      <c r="I191" s="4"/>
      <c r="J191" s="4"/>
      <c r="K191" s="4"/>
      <c r="L191" s="4"/>
      <c r="M191" s="4"/>
      <c r="N191" s="5"/>
      <c r="O191" s="5"/>
      <c r="P191" s="1"/>
      <c r="Q191" s="5"/>
      <c r="R191" s="5"/>
      <c r="S191" s="5"/>
      <c r="T191" s="5"/>
      <c r="U191" s="5"/>
      <c r="V191" s="1"/>
      <c r="W191" s="5"/>
      <c r="X191" s="5"/>
      <c r="Y191" s="5"/>
      <c r="Z191" s="5"/>
      <c r="AA191" s="5"/>
      <c r="AB191" s="5"/>
      <c r="AC191" s="5"/>
      <c r="AD191" s="5"/>
      <c r="AE191" s="5"/>
      <c r="AF191" s="5"/>
      <c r="AG191" s="5"/>
    </row>
    <row r="192" spans="1:33" x14ac:dyDescent="0.15">
      <c r="A192" s="3"/>
      <c r="B192" s="4"/>
      <c r="C192" s="4"/>
      <c r="D192" s="4"/>
      <c r="E192" s="4"/>
      <c r="F192" s="4"/>
      <c r="G192" s="4"/>
      <c r="H192" s="4"/>
      <c r="I192" s="4"/>
      <c r="J192" s="4"/>
      <c r="K192" s="4"/>
      <c r="L192" s="4"/>
      <c r="M192" s="4"/>
      <c r="N192" s="5"/>
      <c r="O192" s="5"/>
      <c r="P192" s="1"/>
      <c r="Q192" s="5"/>
      <c r="R192" s="5"/>
      <c r="S192" s="5"/>
      <c r="T192" s="5"/>
      <c r="U192" s="5"/>
      <c r="V192" s="1"/>
      <c r="W192" s="5"/>
      <c r="X192" s="5"/>
      <c r="Y192" s="5"/>
      <c r="Z192" s="5"/>
      <c r="AA192" s="5"/>
      <c r="AB192" s="5"/>
      <c r="AC192" s="5"/>
      <c r="AD192" s="5"/>
      <c r="AE192" s="5"/>
      <c r="AF192" s="5"/>
      <c r="AG192" s="5"/>
    </row>
    <row r="193" spans="1:33" x14ac:dyDescent="0.15">
      <c r="A193" s="3"/>
      <c r="B193" s="4"/>
      <c r="C193" s="4"/>
      <c r="D193" s="4"/>
      <c r="E193" s="4"/>
      <c r="F193" s="4"/>
      <c r="G193" s="4"/>
      <c r="H193" s="4"/>
      <c r="I193" s="4"/>
      <c r="J193" s="4"/>
      <c r="K193" s="4"/>
      <c r="L193" s="4"/>
      <c r="M193" s="4"/>
      <c r="N193" s="5"/>
      <c r="O193" s="5"/>
      <c r="P193" s="1"/>
      <c r="Q193" s="5"/>
      <c r="R193" s="5"/>
      <c r="S193" s="5"/>
      <c r="T193" s="5"/>
      <c r="U193" s="5"/>
      <c r="V193" s="1"/>
      <c r="W193" s="5"/>
      <c r="X193" s="5"/>
      <c r="Y193" s="5"/>
      <c r="Z193" s="5"/>
      <c r="AA193" s="5"/>
      <c r="AB193" s="5"/>
      <c r="AC193" s="5"/>
      <c r="AD193" s="5"/>
      <c r="AE193" s="5"/>
      <c r="AF193" s="5"/>
      <c r="AG193" s="5"/>
    </row>
    <row r="194" spans="1:33" x14ac:dyDescent="0.15">
      <c r="A194" s="3"/>
      <c r="B194" s="4"/>
      <c r="C194" s="4"/>
      <c r="D194" s="4"/>
      <c r="E194" s="4"/>
      <c r="F194" s="4"/>
      <c r="G194" s="4"/>
      <c r="H194" s="4"/>
      <c r="I194" s="4"/>
      <c r="J194" s="4"/>
      <c r="K194" s="4"/>
      <c r="L194" s="4"/>
      <c r="M194" s="4"/>
      <c r="N194" s="5"/>
      <c r="O194" s="5"/>
      <c r="P194" s="1"/>
      <c r="Q194" s="5"/>
      <c r="R194" s="5"/>
      <c r="S194" s="5"/>
      <c r="T194" s="5"/>
      <c r="U194" s="5"/>
      <c r="V194" s="1"/>
      <c r="W194" s="5"/>
      <c r="X194" s="5"/>
      <c r="Y194" s="5"/>
      <c r="Z194" s="5"/>
      <c r="AA194" s="5"/>
      <c r="AB194" s="5"/>
      <c r="AC194" s="5"/>
      <c r="AD194" s="5"/>
      <c r="AE194" s="5"/>
      <c r="AF194" s="5"/>
      <c r="AG194" s="5"/>
    </row>
    <row r="195" spans="1:33" x14ac:dyDescent="0.15">
      <c r="A195" s="3"/>
      <c r="B195" s="4"/>
      <c r="C195" s="4"/>
      <c r="D195" s="4"/>
      <c r="E195" s="4"/>
      <c r="F195" s="4"/>
      <c r="G195" s="4"/>
      <c r="H195" s="4"/>
      <c r="I195" s="4"/>
      <c r="J195" s="4"/>
      <c r="K195" s="4"/>
      <c r="L195" s="4"/>
      <c r="M195" s="4"/>
      <c r="N195" s="5"/>
      <c r="O195" s="5"/>
      <c r="P195" s="1"/>
      <c r="Q195" s="5"/>
      <c r="R195" s="5"/>
      <c r="S195" s="5"/>
      <c r="T195" s="5"/>
      <c r="U195" s="5"/>
      <c r="V195" s="1"/>
      <c r="W195" s="5"/>
      <c r="X195" s="5"/>
      <c r="Y195" s="5"/>
      <c r="Z195" s="5"/>
      <c r="AA195" s="5"/>
      <c r="AB195" s="5"/>
      <c r="AC195" s="5"/>
      <c r="AD195" s="5"/>
      <c r="AE195" s="5"/>
      <c r="AF195" s="5"/>
      <c r="AG195" s="5"/>
    </row>
    <row r="196" spans="1:33" x14ac:dyDescent="0.15">
      <c r="A196" s="3"/>
      <c r="B196" s="4"/>
      <c r="C196" s="4"/>
      <c r="D196" s="4"/>
      <c r="E196" s="4"/>
      <c r="F196" s="4"/>
      <c r="G196" s="4"/>
      <c r="H196" s="4"/>
      <c r="I196" s="4"/>
      <c r="J196" s="4"/>
      <c r="K196" s="4"/>
      <c r="L196" s="4"/>
      <c r="M196" s="4"/>
      <c r="N196" s="5"/>
      <c r="O196" s="5"/>
      <c r="P196" s="1"/>
      <c r="Q196" s="5"/>
      <c r="R196" s="5"/>
      <c r="S196" s="5"/>
      <c r="T196" s="5"/>
      <c r="U196" s="5"/>
      <c r="V196" s="1"/>
      <c r="W196" s="5"/>
      <c r="X196" s="5"/>
      <c r="Y196" s="5"/>
      <c r="Z196" s="5"/>
      <c r="AA196" s="5"/>
      <c r="AB196" s="5"/>
      <c r="AC196" s="5"/>
      <c r="AD196" s="5"/>
      <c r="AE196" s="5"/>
      <c r="AF196" s="5"/>
      <c r="AG196" s="5"/>
    </row>
    <row r="197" spans="1:33" x14ac:dyDescent="0.15">
      <c r="A197" s="3"/>
      <c r="B197" s="4"/>
      <c r="C197" s="4"/>
      <c r="D197" s="4"/>
      <c r="E197" s="4"/>
      <c r="F197" s="4"/>
      <c r="G197" s="4"/>
      <c r="H197" s="4"/>
      <c r="I197" s="4"/>
      <c r="J197" s="4"/>
      <c r="K197" s="4"/>
      <c r="L197" s="4"/>
      <c r="M197" s="4"/>
      <c r="N197" s="5"/>
      <c r="O197" s="5"/>
      <c r="P197" s="1"/>
      <c r="Q197" s="5"/>
      <c r="R197" s="5"/>
      <c r="S197" s="5"/>
      <c r="T197" s="5"/>
      <c r="U197" s="5"/>
      <c r="V197" s="1"/>
      <c r="W197" s="5"/>
      <c r="X197" s="5"/>
      <c r="Y197" s="5"/>
      <c r="Z197" s="5"/>
      <c r="AA197" s="5"/>
      <c r="AB197" s="5"/>
      <c r="AC197" s="5"/>
      <c r="AD197" s="5"/>
      <c r="AE197" s="5"/>
      <c r="AF197" s="5"/>
      <c r="AG197" s="5"/>
    </row>
    <row r="198" spans="1:33" x14ac:dyDescent="0.15">
      <c r="A198" s="3"/>
      <c r="B198" s="4"/>
      <c r="C198" s="4"/>
      <c r="D198" s="4"/>
      <c r="E198" s="4"/>
      <c r="F198" s="4"/>
      <c r="G198" s="4"/>
      <c r="H198" s="4"/>
      <c r="I198" s="4"/>
      <c r="J198" s="4"/>
      <c r="K198" s="4"/>
      <c r="L198" s="4"/>
      <c r="M198" s="4"/>
      <c r="N198" s="5"/>
      <c r="O198" s="5"/>
      <c r="P198" s="1"/>
      <c r="Q198" s="5"/>
      <c r="R198" s="5"/>
      <c r="S198" s="5"/>
      <c r="T198" s="5"/>
      <c r="U198" s="5"/>
      <c r="V198" s="1"/>
      <c r="W198" s="5"/>
      <c r="X198" s="5"/>
      <c r="Y198" s="5"/>
      <c r="Z198" s="5"/>
      <c r="AA198" s="5"/>
      <c r="AB198" s="5"/>
      <c r="AC198" s="5"/>
      <c r="AD198" s="5"/>
      <c r="AE198" s="5"/>
      <c r="AF198" s="5"/>
      <c r="AG198" s="5"/>
    </row>
    <row r="199" spans="1:33" x14ac:dyDescent="0.15">
      <c r="A199" s="3"/>
      <c r="B199" s="4"/>
      <c r="C199" s="4"/>
      <c r="D199" s="4"/>
      <c r="E199" s="4"/>
      <c r="F199" s="4"/>
      <c r="G199" s="4"/>
      <c r="H199" s="4"/>
      <c r="I199" s="4"/>
      <c r="J199" s="4"/>
      <c r="K199" s="4"/>
      <c r="L199" s="4"/>
      <c r="M199" s="4"/>
      <c r="N199" s="5"/>
      <c r="O199" s="5"/>
      <c r="P199" s="1"/>
      <c r="Q199" s="5"/>
      <c r="R199" s="5"/>
      <c r="S199" s="5"/>
      <c r="T199" s="5"/>
      <c r="U199" s="5"/>
      <c r="V199" s="1"/>
      <c r="W199" s="5"/>
      <c r="X199" s="5"/>
      <c r="Y199" s="5"/>
      <c r="Z199" s="5"/>
      <c r="AA199" s="5"/>
      <c r="AB199" s="5"/>
      <c r="AC199" s="5"/>
      <c r="AD199" s="5"/>
      <c r="AE199" s="5"/>
      <c r="AF199" s="5"/>
      <c r="AG199" s="5"/>
    </row>
    <row r="200" spans="1:33" x14ac:dyDescent="0.15">
      <c r="A200" s="3"/>
      <c r="B200" s="4"/>
      <c r="C200" s="4"/>
      <c r="D200" s="4"/>
      <c r="E200" s="4"/>
      <c r="F200" s="4"/>
      <c r="G200" s="4"/>
      <c r="H200" s="4"/>
      <c r="I200" s="4"/>
      <c r="J200" s="4"/>
      <c r="K200" s="4"/>
      <c r="L200" s="4"/>
      <c r="M200" s="4"/>
      <c r="N200" s="5"/>
      <c r="O200" s="5"/>
      <c r="P200" s="1"/>
      <c r="Q200" s="5"/>
      <c r="R200" s="5"/>
      <c r="S200" s="5"/>
      <c r="T200" s="5"/>
      <c r="U200" s="5"/>
      <c r="V200" s="1"/>
      <c r="W200" s="5"/>
      <c r="X200" s="5"/>
      <c r="Y200" s="5"/>
      <c r="Z200" s="5"/>
      <c r="AA200" s="5"/>
      <c r="AB200" s="5"/>
      <c r="AC200" s="5"/>
      <c r="AD200" s="5"/>
      <c r="AE200" s="5"/>
      <c r="AF200" s="5"/>
      <c r="AG200" s="5"/>
    </row>
    <row r="201" spans="1:33" x14ac:dyDescent="0.15">
      <c r="A201" s="3"/>
      <c r="B201" s="4"/>
      <c r="C201" s="4"/>
      <c r="D201" s="4"/>
      <c r="E201" s="4"/>
      <c r="F201" s="4"/>
      <c r="G201" s="4"/>
      <c r="H201" s="4"/>
      <c r="I201" s="4"/>
      <c r="J201" s="4"/>
      <c r="K201" s="4"/>
      <c r="L201" s="4"/>
      <c r="M201" s="4"/>
      <c r="N201" s="5"/>
      <c r="O201" s="5"/>
      <c r="P201" s="1"/>
      <c r="Q201" s="5"/>
      <c r="R201" s="5"/>
      <c r="S201" s="5"/>
      <c r="T201" s="5"/>
      <c r="U201" s="5"/>
      <c r="V201" s="1"/>
      <c r="W201" s="5"/>
      <c r="X201" s="5"/>
      <c r="Y201" s="5"/>
      <c r="Z201" s="5"/>
      <c r="AA201" s="5"/>
      <c r="AB201" s="5"/>
      <c r="AC201" s="5"/>
      <c r="AD201" s="5"/>
      <c r="AE201" s="5"/>
      <c r="AF201" s="5"/>
      <c r="AG201" s="5"/>
    </row>
    <row r="202" spans="1:33" x14ac:dyDescent="0.15">
      <c r="A202" s="3"/>
      <c r="B202" s="4"/>
      <c r="C202" s="4"/>
      <c r="D202" s="4"/>
      <c r="E202" s="4"/>
      <c r="F202" s="4"/>
      <c r="G202" s="4"/>
      <c r="H202" s="4"/>
      <c r="I202" s="4"/>
      <c r="J202" s="4"/>
      <c r="K202" s="4"/>
      <c r="L202" s="4"/>
      <c r="M202" s="4"/>
      <c r="N202" s="5"/>
      <c r="O202" s="5"/>
      <c r="P202" s="1"/>
      <c r="Q202" s="5"/>
      <c r="R202" s="5"/>
      <c r="S202" s="5"/>
      <c r="T202" s="5"/>
      <c r="U202" s="5"/>
      <c r="V202" s="1"/>
      <c r="W202" s="5"/>
      <c r="X202" s="5"/>
      <c r="Y202" s="5"/>
      <c r="Z202" s="5"/>
      <c r="AA202" s="5"/>
      <c r="AB202" s="5"/>
      <c r="AC202" s="5"/>
      <c r="AD202" s="5"/>
      <c r="AE202" s="5"/>
      <c r="AF202" s="5"/>
      <c r="AG202" s="5"/>
    </row>
    <row r="203" spans="1:33" x14ac:dyDescent="0.15">
      <c r="A203" s="3"/>
      <c r="B203" s="4"/>
      <c r="C203" s="4"/>
      <c r="D203" s="4"/>
      <c r="E203" s="4"/>
      <c r="F203" s="4"/>
      <c r="G203" s="4"/>
      <c r="H203" s="4"/>
      <c r="I203" s="4"/>
      <c r="J203" s="4"/>
      <c r="K203" s="4"/>
      <c r="L203" s="4"/>
      <c r="M203" s="4"/>
      <c r="N203" s="5"/>
      <c r="O203" s="5"/>
      <c r="P203" s="1"/>
      <c r="Q203" s="5"/>
      <c r="R203" s="5"/>
      <c r="S203" s="5"/>
      <c r="T203" s="5"/>
      <c r="U203" s="5"/>
      <c r="V203" s="1"/>
      <c r="W203" s="5"/>
      <c r="X203" s="5"/>
      <c r="Y203" s="5"/>
      <c r="Z203" s="5"/>
      <c r="AA203" s="5"/>
      <c r="AB203" s="5"/>
      <c r="AC203" s="5"/>
      <c r="AD203" s="5"/>
      <c r="AE203" s="5"/>
      <c r="AF203" s="5"/>
      <c r="AG203" s="5"/>
    </row>
    <row r="204" spans="1:33" x14ac:dyDescent="0.15">
      <c r="A204" s="3"/>
      <c r="B204" s="4"/>
      <c r="C204" s="4"/>
      <c r="D204" s="4"/>
      <c r="E204" s="4"/>
      <c r="F204" s="4"/>
      <c r="G204" s="4"/>
      <c r="H204" s="4"/>
      <c r="I204" s="4"/>
      <c r="J204" s="4"/>
      <c r="K204" s="4"/>
      <c r="L204" s="4"/>
      <c r="M204" s="4"/>
      <c r="N204" s="5"/>
      <c r="O204" s="5"/>
      <c r="P204" s="1"/>
      <c r="Q204" s="5"/>
      <c r="R204" s="5"/>
      <c r="S204" s="5"/>
      <c r="T204" s="5"/>
      <c r="U204" s="5"/>
      <c r="V204" s="1"/>
      <c r="W204" s="5"/>
      <c r="X204" s="5"/>
      <c r="Y204" s="5"/>
      <c r="Z204" s="5"/>
      <c r="AA204" s="5"/>
      <c r="AB204" s="5"/>
      <c r="AC204" s="5"/>
      <c r="AD204" s="5"/>
      <c r="AE204" s="5"/>
      <c r="AF204" s="5"/>
      <c r="AG204" s="5"/>
    </row>
    <row r="205" spans="1:33" x14ac:dyDescent="0.15">
      <c r="A205" s="3"/>
      <c r="B205" s="4"/>
      <c r="C205" s="4"/>
      <c r="D205" s="4"/>
      <c r="E205" s="4"/>
      <c r="F205" s="4"/>
      <c r="G205" s="4"/>
      <c r="H205" s="4"/>
      <c r="I205" s="4"/>
      <c r="J205" s="4"/>
      <c r="K205" s="4"/>
      <c r="L205" s="4"/>
      <c r="M205" s="4"/>
      <c r="N205" s="5"/>
      <c r="O205" s="5"/>
      <c r="P205" s="1"/>
      <c r="Q205" s="5"/>
      <c r="R205" s="5"/>
      <c r="S205" s="5"/>
      <c r="T205" s="5"/>
      <c r="U205" s="5"/>
      <c r="V205" s="1"/>
      <c r="W205" s="5"/>
      <c r="X205" s="5"/>
      <c r="Y205" s="5"/>
      <c r="Z205" s="5"/>
      <c r="AA205" s="5"/>
      <c r="AB205" s="5"/>
      <c r="AC205" s="5"/>
      <c r="AD205" s="5"/>
      <c r="AE205" s="5"/>
      <c r="AF205" s="5"/>
      <c r="AG205" s="5"/>
    </row>
    <row r="206" spans="1:33" x14ac:dyDescent="0.15">
      <c r="A206" s="3"/>
      <c r="B206" s="4"/>
      <c r="C206" s="4"/>
      <c r="D206" s="4"/>
      <c r="E206" s="4"/>
      <c r="F206" s="4"/>
      <c r="G206" s="4"/>
      <c r="H206" s="4"/>
      <c r="I206" s="4"/>
      <c r="J206" s="4"/>
      <c r="K206" s="4"/>
      <c r="L206" s="4"/>
      <c r="M206" s="4"/>
      <c r="N206" s="5"/>
      <c r="O206" s="5"/>
      <c r="P206" s="1"/>
      <c r="Q206" s="5"/>
      <c r="R206" s="5"/>
      <c r="S206" s="5"/>
      <c r="T206" s="5"/>
      <c r="U206" s="5"/>
      <c r="V206" s="1"/>
      <c r="W206" s="5"/>
      <c r="X206" s="5"/>
      <c r="Y206" s="5"/>
      <c r="Z206" s="5"/>
      <c r="AA206" s="5"/>
      <c r="AB206" s="5"/>
      <c r="AC206" s="5"/>
      <c r="AD206" s="5"/>
      <c r="AE206" s="5"/>
      <c r="AF206" s="5"/>
      <c r="AG206" s="5"/>
    </row>
    <row r="207" spans="1:33" x14ac:dyDescent="0.15">
      <c r="A207" s="3"/>
      <c r="B207" s="4"/>
      <c r="C207" s="4"/>
      <c r="D207" s="4"/>
      <c r="E207" s="4"/>
      <c r="F207" s="4"/>
      <c r="G207" s="4"/>
      <c r="H207" s="4"/>
      <c r="I207" s="4"/>
      <c r="J207" s="4"/>
      <c r="K207" s="4"/>
      <c r="L207" s="4"/>
      <c r="M207" s="4"/>
      <c r="N207" s="5"/>
      <c r="O207" s="5"/>
      <c r="P207" s="1"/>
      <c r="Q207" s="5"/>
      <c r="R207" s="5"/>
      <c r="S207" s="5"/>
      <c r="T207" s="5"/>
      <c r="U207" s="5"/>
      <c r="V207" s="1"/>
      <c r="W207" s="5"/>
      <c r="X207" s="5"/>
      <c r="Y207" s="5"/>
      <c r="Z207" s="5"/>
      <c r="AA207" s="5"/>
      <c r="AB207" s="5"/>
      <c r="AC207" s="5"/>
      <c r="AD207" s="5"/>
      <c r="AE207" s="5"/>
      <c r="AF207" s="5"/>
      <c r="AG207" s="5"/>
    </row>
    <row r="208" spans="1:33" x14ac:dyDescent="0.15">
      <c r="A208" s="3"/>
      <c r="B208" s="4"/>
      <c r="C208" s="4"/>
      <c r="D208" s="4"/>
      <c r="E208" s="4"/>
      <c r="F208" s="4"/>
      <c r="G208" s="4"/>
      <c r="H208" s="4"/>
      <c r="I208" s="4"/>
      <c r="J208" s="4"/>
      <c r="K208" s="4"/>
      <c r="L208" s="4"/>
      <c r="M208" s="4"/>
      <c r="N208" s="5"/>
      <c r="O208" s="5"/>
      <c r="P208" s="1"/>
      <c r="Q208" s="5"/>
      <c r="R208" s="5"/>
      <c r="S208" s="5"/>
      <c r="T208" s="5"/>
      <c r="U208" s="5"/>
      <c r="V208" s="1"/>
      <c r="W208" s="5"/>
      <c r="X208" s="5"/>
      <c r="Y208" s="5"/>
      <c r="Z208" s="5"/>
      <c r="AA208" s="5"/>
      <c r="AB208" s="5"/>
      <c r="AC208" s="5"/>
      <c r="AD208" s="5"/>
      <c r="AE208" s="5"/>
      <c r="AF208" s="5"/>
      <c r="AG208" s="5"/>
    </row>
    <row r="209" spans="1:33" x14ac:dyDescent="0.15">
      <c r="A209" s="3"/>
      <c r="B209" s="4"/>
      <c r="C209" s="4"/>
      <c r="D209" s="4"/>
      <c r="E209" s="4"/>
      <c r="F209" s="4"/>
      <c r="G209" s="4"/>
      <c r="H209" s="4"/>
      <c r="I209" s="4"/>
      <c r="J209" s="4"/>
      <c r="K209" s="4"/>
      <c r="L209" s="4"/>
      <c r="M209" s="4"/>
      <c r="N209" s="5"/>
      <c r="O209" s="5"/>
      <c r="P209" s="1"/>
      <c r="Q209" s="5"/>
      <c r="R209" s="5"/>
      <c r="S209" s="5"/>
      <c r="T209" s="5"/>
      <c r="U209" s="5"/>
      <c r="V209" s="1"/>
      <c r="W209" s="5"/>
      <c r="X209" s="5"/>
      <c r="Y209" s="5"/>
      <c r="Z209" s="5"/>
      <c r="AA209" s="5"/>
      <c r="AB209" s="5"/>
      <c r="AC209" s="5"/>
      <c r="AD209" s="5"/>
      <c r="AE209" s="5"/>
      <c r="AF209" s="5"/>
      <c r="AG209" s="5"/>
    </row>
  </sheetData>
  <sheetProtection sheet="1" formatCells="0" formatColumns="0" formatRows="0"/>
  <mergeCells count="1">
    <mergeCell ref="D2:K2"/>
  </mergeCells>
  <conditionalFormatting sqref="N4:AG103">
    <cfRule type="cellIs" dxfId="24" priority="27" stopIfTrue="1" operator="equal">
      <formula>"Strength"</formula>
    </cfRule>
    <cfRule type="cellIs" dxfId="23" priority="28" stopIfTrue="1" operator="equal">
      <formula>"Weakness"</formula>
    </cfRule>
  </conditionalFormatting>
  <conditionalFormatting sqref="A4:C103 E4:E103">
    <cfRule type="expression" dxfId="22" priority="25" stopIfTrue="1">
      <formula>$J4="Strength"</formula>
    </cfRule>
    <cfRule type="expression" dxfId="21" priority="26" stopIfTrue="1">
      <formula>$J4="Weakness"</formula>
    </cfRule>
  </conditionalFormatting>
  <conditionalFormatting sqref="D4:D103">
    <cfRule type="expression" dxfId="20" priority="23" stopIfTrue="1">
      <formula>$J4="Strength"</formula>
    </cfRule>
    <cfRule type="expression" dxfId="19" priority="24" stopIfTrue="1">
      <formula>$J4="Weakness"</formula>
    </cfRule>
  </conditionalFormatting>
  <conditionalFormatting sqref="F4:L103">
    <cfRule type="expression" dxfId="18" priority="21" stopIfTrue="1">
      <formula>$J4="Strength"</formula>
    </cfRule>
    <cfRule type="expression" dxfId="17"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25400</xdr:colOff>
                    <xdr:row>2</xdr:row>
                    <xdr:rowOff>139700</xdr:rowOff>
                  </from>
                  <to>
                    <xdr:col>13</xdr:col>
                    <xdr:colOff>330200</xdr:colOff>
                    <xdr:row>4</xdr:row>
                    <xdr:rowOff>25400</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25400</xdr:colOff>
                    <xdr:row>3</xdr:row>
                    <xdr:rowOff>139700</xdr:rowOff>
                  </from>
                  <to>
                    <xdr:col>13</xdr:col>
                    <xdr:colOff>330200</xdr:colOff>
                    <xdr:row>5</xdr:row>
                    <xdr:rowOff>25400</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25400</xdr:colOff>
                    <xdr:row>4</xdr:row>
                    <xdr:rowOff>139700</xdr:rowOff>
                  </from>
                  <to>
                    <xdr:col>13</xdr:col>
                    <xdr:colOff>330200</xdr:colOff>
                    <xdr:row>6</xdr:row>
                    <xdr:rowOff>25400</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25400</xdr:colOff>
                    <xdr:row>5</xdr:row>
                    <xdr:rowOff>139700</xdr:rowOff>
                  </from>
                  <to>
                    <xdr:col>13</xdr:col>
                    <xdr:colOff>330200</xdr:colOff>
                    <xdr:row>7</xdr:row>
                    <xdr:rowOff>25400</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25400</xdr:colOff>
                    <xdr:row>6</xdr:row>
                    <xdr:rowOff>139700</xdr:rowOff>
                  </from>
                  <to>
                    <xdr:col>13</xdr:col>
                    <xdr:colOff>330200</xdr:colOff>
                    <xdr:row>8</xdr:row>
                    <xdr:rowOff>25400</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25400</xdr:colOff>
                    <xdr:row>7</xdr:row>
                    <xdr:rowOff>139700</xdr:rowOff>
                  </from>
                  <to>
                    <xdr:col>13</xdr:col>
                    <xdr:colOff>330200</xdr:colOff>
                    <xdr:row>9</xdr:row>
                    <xdr:rowOff>25400</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25400</xdr:colOff>
                    <xdr:row>8</xdr:row>
                    <xdr:rowOff>139700</xdr:rowOff>
                  </from>
                  <to>
                    <xdr:col>13</xdr:col>
                    <xdr:colOff>330200</xdr:colOff>
                    <xdr:row>10</xdr:row>
                    <xdr:rowOff>25400</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25400</xdr:colOff>
                    <xdr:row>9</xdr:row>
                    <xdr:rowOff>139700</xdr:rowOff>
                  </from>
                  <to>
                    <xdr:col>13</xdr:col>
                    <xdr:colOff>330200</xdr:colOff>
                    <xdr:row>11</xdr:row>
                    <xdr:rowOff>25400</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25400</xdr:colOff>
                    <xdr:row>10</xdr:row>
                    <xdr:rowOff>139700</xdr:rowOff>
                  </from>
                  <to>
                    <xdr:col>13</xdr:col>
                    <xdr:colOff>330200</xdr:colOff>
                    <xdr:row>12</xdr:row>
                    <xdr:rowOff>25400</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25400</xdr:colOff>
                    <xdr:row>11</xdr:row>
                    <xdr:rowOff>139700</xdr:rowOff>
                  </from>
                  <to>
                    <xdr:col>13</xdr:col>
                    <xdr:colOff>330200</xdr:colOff>
                    <xdr:row>13</xdr:row>
                    <xdr:rowOff>25400</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25400</xdr:colOff>
                    <xdr:row>12</xdr:row>
                    <xdr:rowOff>139700</xdr:rowOff>
                  </from>
                  <to>
                    <xdr:col>13</xdr:col>
                    <xdr:colOff>330200</xdr:colOff>
                    <xdr:row>14</xdr:row>
                    <xdr:rowOff>25400</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25400</xdr:colOff>
                    <xdr:row>13</xdr:row>
                    <xdr:rowOff>139700</xdr:rowOff>
                  </from>
                  <to>
                    <xdr:col>13</xdr:col>
                    <xdr:colOff>330200</xdr:colOff>
                    <xdr:row>15</xdr:row>
                    <xdr:rowOff>25400</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25400</xdr:colOff>
                    <xdr:row>14</xdr:row>
                    <xdr:rowOff>139700</xdr:rowOff>
                  </from>
                  <to>
                    <xdr:col>13</xdr:col>
                    <xdr:colOff>330200</xdr:colOff>
                    <xdr:row>16</xdr:row>
                    <xdr:rowOff>25400</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25400</xdr:colOff>
                    <xdr:row>15</xdr:row>
                    <xdr:rowOff>139700</xdr:rowOff>
                  </from>
                  <to>
                    <xdr:col>13</xdr:col>
                    <xdr:colOff>330200</xdr:colOff>
                    <xdr:row>17</xdr:row>
                    <xdr:rowOff>25400</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25400</xdr:colOff>
                    <xdr:row>16</xdr:row>
                    <xdr:rowOff>139700</xdr:rowOff>
                  </from>
                  <to>
                    <xdr:col>13</xdr:col>
                    <xdr:colOff>330200</xdr:colOff>
                    <xdr:row>18</xdr:row>
                    <xdr:rowOff>25400</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25400</xdr:colOff>
                    <xdr:row>17</xdr:row>
                    <xdr:rowOff>139700</xdr:rowOff>
                  </from>
                  <to>
                    <xdr:col>13</xdr:col>
                    <xdr:colOff>330200</xdr:colOff>
                    <xdr:row>19</xdr:row>
                    <xdr:rowOff>25400</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25400</xdr:colOff>
                    <xdr:row>18</xdr:row>
                    <xdr:rowOff>139700</xdr:rowOff>
                  </from>
                  <to>
                    <xdr:col>13</xdr:col>
                    <xdr:colOff>330200</xdr:colOff>
                    <xdr:row>20</xdr:row>
                    <xdr:rowOff>25400</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25400</xdr:colOff>
                    <xdr:row>19</xdr:row>
                    <xdr:rowOff>139700</xdr:rowOff>
                  </from>
                  <to>
                    <xdr:col>13</xdr:col>
                    <xdr:colOff>330200</xdr:colOff>
                    <xdr:row>21</xdr:row>
                    <xdr:rowOff>25400</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25400</xdr:colOff>
                    <xdr:row>20</xdr:row>
                    <xdr:rowOff>139700</xdr:rowOff>
                  </from>
                  <to>
                    <xdr:col>13</xdr:col>
                    <xdr:colOff>330200</xdr:colOff>
                    <xdr:row>22</xdr:row>
                    <xdr:rowOff>25400</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25400</xdr:colOff>
                    <xdr:row>22</xdr:row>
                    <xdr:rowOff>139700</xdr:rowOff>
                  </from>
                  <to>
                    <xdr:col>13</xdr:col>
                    <xdr:colOff>330200</xdr:colOff>
                    <xdr:row>24</xdr:row>
                    <xdr:rowOff>25400</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25400</xdr:colOff>
                    <xdr:row>23</xdr:row>
                    <xdr:rowOff>139700</xdr:rowOff>
                  </from>
                  <to>
                    <xdr:col>13</xdr:col>
                    <xdr:colOff>330200</xdr:colOff>
                    <xdr:row>25</xdr:row>
                    <xdr:rowOff>25400</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25400</xdr:colOff>
                    <xdr:row>24</xdr:row>
                    <xdr:rowOff>139700</xdr:rowOff>
                  </from>
                  <to>
                    <xdr:col>13</xdr:col>
                    <xdr:colOff>330200</xdr:colOff>
                    <xdr:row>26</xdr:row>
                    <xdr:rowOff>25400</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25400</xdr:colOff>
                    <xdr:row>25</xdr:row>
                    <xdr:rowOff>139700</xdr:rowOff>
                  </from>
                  <to>
                    <xdr:col>13</xdr:col>
                    <xdr:colOff>330200</xdr:colOff>
                    <xdr:row>27</xdr:row>
                    <xdr:rowOff>25400</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25400</xdr:colOff>
                    <xdr:row>26</xdr:row>
                    <xdr:rowOff>139700</xdr:rowOff>
                  </from>
                  <to>
                    <xdr:col>13</xdr:col>
                    <xdr:colOff>330200</xdr:colOff>
                    <xdr:row>28</xdr:row>
                    <xdr:rowOff>25400</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25400</xdr:colOff>
                    <xdr:row>27</xdr:row>
                    <xdr:rowOff>139700</xdr:rowOff>
                  </from>
                  <to>
                    <xdr:col>13</xdr:col>
                    <xdr:colOff>330200</xdr:colOff>
                    <xdr:row>29</xdr:row>
                    <xdr:rowOff>25400</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25400</xdr:colOff>
                    <xdr:row>28</xdr:row>
                    <xdr:rowOff>139700</xdr:rowOff>
                  </from>
                  <to>
                    <xdr:col>13</xdr:col>
                    <xdr:colOff>330200</xdr:colOff>
                    <xdr:row>30</xdr:row>
                    <xdr:rowOff>25400</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25400</xdr:colOff>
                    <xdr:row>29</xdr:row>
                    <xdr:rowOff>139700</xdr:rowOff>
                  </from>
                  <to>
                    <xdr:col>13</xdr:col>
                    <xdr:colOff>330200</xdr:colOff>
                    <xdr:row>31</xdr:row>
                    <xdr:rowOff>25400</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25400</xdr:colOff>
                    <xdr:row>30</xdr:row>
                    <xdr:rowOff>139700</xdr:rowOff>
                  </from>
                  <to>
                    <xdr:col>13</xdr:col>
                    <xdr:colOff>330200</xdr:colOff>
                    <xdr:row>32</xdr:row>
                    <xdr:rowOff>25400</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25400</xdr:colOff>
                    <xdr:row>31</xdr:row>
                    <xdr:rowOff>139700</xdr:rowOff>
                  </from>
                  <to>
                    <xdr:col>13</xdr:col>
                    <xdr:colOff>330200</xdr:colOff>
                    <xdr:row>33</xdr:row>
                    <xdr:rowOff>25400</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25400</xdr:colOff>
                    <xdr:row>32</xdr:row>
                    <xdr:rowOff>139700</xdr:rowOff>
                  </from>
                  <to>
                    <xdr:col>13</xdr:col>
                    <xdr:colOff>330200</xdr:colOff>
                    <xdr:row>34</xdr:row>
                    <xdr:rowOff>25400</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25400</xdr:colOff>
                    <xdr:row>33</xdr:row>
                    <xdr:rowOff>139700</xdr:rowOff>
                  </from>
                  <to>
                    <xdr:col>13</xdr:col>
                    <xdr:colOff>330200</xdr:colOff>
                    <xdr:row>35</xdr:row>
                    <xdr:rowOff>25400</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25400</xdr:colOff>
                    <xdr:row>34</xdr:row>
                    <xdr:rowOff>139700</xdr:rowOff>
                  </from>
                  <to>
                    <xdr:col>13</xdr:col>
                    <xdr:colOff>330200</xdr:colOff>
                    <xdr:row>36</xdr:row>
                    <xdr:rowOff>25400</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25400</xdr:colOff>
                    <xdr:row>35</xdr:row>
                    <xdr:rowOff>139700</xdr:rowOff>
                  </from>
                  <to>
                    <xdr:col>13</xdr:col>
                    <xdr:colOff>330200</xdr:colOff>
                    <xdr:row>37</xdr:row>
                    <xdr:rowOff>25400</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25400</xdr:colOff>
                    <xdr:row>36</xdr:row>
                    <xdr:rowOff>139700</xdr:rowOff>
                  </from>
                  <to>
                    <xdr:col>13</xdr:col>
                    <xdr:colOff>330200</xdr:colOff>
                    <xdr:row>38</xdr:row>
                    <xdr:rowOff>25400</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25400</xdr:colOff>
                    <xdr:row>37</xdr:row>
                    <xdr:rowOff>139700</xdr:rowOff>
                  </from>
                  <to>
                    <xdr:col>13</xdr:col>
                    <xdr:colOff>330200</xdr:colOff>
                    <xdr:row>39</xdr:row>
                    <xdr:rowOff>25400</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25400</xdr:colOff>
                    <xdr:row>38</xdr:row>
                    <xdr:rowOff>139700</xdr:rowOff>
                  </from>
                  <to>
                    <xdr:col>13</xdr:col>
                    <xdr:colOff>330200</xdr:colOff>
                    <xdr:row>40</xdr:row>
                    <xdr:rowOff>25400</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25400</xdr:colOff>
                    <xdr:row>39</xdr:row>
                    <xdr:rowOff>139700</xdr:rowOff>
                  </from>
                  <to>
                    <xdr:col>13</xdr:col>
                    <xdr:colOff>330200</xdr:colOff>
                    <xdr:row>41</xdr:row>
                    <xdr:rowOff>25400</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25400</xdr:colOff>
                    <xdr:row>40</xdr:row>
                    <xdr:rowOff>139700</xdr:rowOff>
                  </from>
                  <to>
                    <xdr:col>13</xdr:col>
                    <xdr:colOff>330200</xdr:colOff>
                    <xdr:row>42</xdr:row>
                    <xdr:rowOff>25400</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25400</xdr:colOff>
                    <xdr:row>41</xdr:row>
                    <xdr:rowOff>139700</xdr:rowOff>
                  </from>
                  <to>
                    <xdr:col>13</xdr:col>
                    <xdr:colOff>330200</xdr:colOff>
                    <xdr:row>43</xdr:row>
                    <xdr:rowOff>25400</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25400</xdr:colOff>
                    <xdr:row>42</xdr:row>
                    <xdr:rowOff>139700</xdr:rowOff>
                  </from>
                  <to>
                    <xdr:col>13</xdr:col>
                    <xdr:colOff>330200</xdr:colOff>
                    <xdr:row>44</xdr:row>
                    <xdr:rowOff>25400</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25400</xdr:colOff>
                    <xdr:row>43</xdr:row>
                    <xdr:rowOff>139700</xdr:rowOff>
                  </from>
                  <to>
                    <xdr:col>13</xdr:col>
                    <xdr:colOff>330200</xdr:colOff>
                    <xdr:row>45</xdr:row>
                    <xdr:rowOff>25400</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25400</xdr:colOff>
                    <xdr:row>44</xdr:row>
                    <xdr:rowOff>139700</xdr:rowOff>
                  </from>
                  <to>
                    <xdr:col>13</xdr:col>
                    <xdr:colOff>330200</xdr:colOff>
                    <xdr:row>46</xdr:row>
                    <xdr:rowOff>25400</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25400</xdr:colOff>
                    <xdr:row>45</xdr:row>
                    <xdr:rowOff>139700</xdr:rowOff>
                  </from>
                  <to>
                    <xdr:col>13</xdr:col>
                    <xdr:colOff>330200</xdr:colOff>
                    <xdr:row>47</xdr:row>
                    <xdr:rowOff>25400</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25400</xdr:colOff>
                    <xdr:row>46</xdr:row>
                    <xdr:rowOff>139700</xdr:rowOff>
                  </from>
                  <to>
                    <xdr:col>13</xdr:col>
                    <xdr:colOff>330200</xdr:colOff>
                    <xdr:row>48</xdr:row>
                    <xdr:rowOff>25400</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25400</xdr:colOff>
                    <xdr:row>47</xdr:row>
                    <xdr:rowOff>139700</xdr:rowOff>
                  </from>
                  <to>
                    <xdr:col>13</xdr:col>
                    <xdr:colOff>330200</xdr:colOff>
                    <xdr:row>49</xdr:row>
                    <xdr:rowOff>25400</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25400</xdr:colOff>
                    <xdr:row>48</xdr:row>
                    <xdr:rowOff>139700</xdr:rowOff>
                  </from>
                  <to>
                    <xdr:col>13</xdr:col>
                    <xdr:colOff>330200</xdr:colOff>
                    <xdr:row>50</xdr:row>
                    <xdr:rowOff>25400</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25400</xdr:colOff>
                    <xdr:row>49</xdr:row>
                    <xdr:rowOff>139700</xdr:rowOff>
                  </from>
                  <to>
                    <xdr:col>13</xdr:col>
                    <xdr:colOff>330200</xdr:colOff>
                    <xdr:row>51</xdr:row>
                    <xdr:rowOff>25400</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25400</xdr:colOff>
                    <xdr:row>50</xdr:row>
                    <xdr:rowOff>139700</xdr:rowOff>
                  </from>
                  <to>
                    <xdr:col>13</xdr:col>
                    <xdr:colOff>330200</xdr:colOff>
                    <xdr:row>52</xdr:row>
                    <xdr:rowOff>25400</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25400</xdr:colOff>
                    <xdr:row>51</xdr:row>
                    <xdr:rowOff>139700</xdr:rowOff>
                  </from>
                  <to>
                    <xdr:col>13</xdr:col>
                    <xdr:colOff>330200</xdr:colOff>
                    <xdr:row>53</xdr:row>
                    <xdr:rowOff>25400</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25400</xdr:colOff>
                    <xdr:row>52</xdr:row>
                    <xdr:rowOff>139700</xdr:rowOff>
                  </from>
                  <to>
                    <xdr:col>13</xdr:col>
                    <xdr:colOff>330200</xdr:colOff>
                    <xdr:row>54</xdr:row>
                    <xdr:rowOff>25400</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25400</xdr:colOff>
                    <xdr:row>53</xdr:row>
                    <xdr:rowOff>139700</xdr:rowOff>
                  </from>
                  <to>
                    <xdr:col>13</xdr:col>
                    <xdr:colOff>330200</xdr:colOff>
                    <xdr:row>55</xdr:row>
                    <xdr:rowOff>25400</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25400</xdr:colOff>
                    <xdr:row>54</xdr:row>
                    <xdr:rowOff>139700</xdr:rowOff>
                  </from>
                  <to>
                    <xdr:col>13</xdr:col>
                    <xdr:colOff>330200</xdr:colOff>
                    <xdr:row>56</xdr:row>
                    <xdr:rowOff>25400</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25400</xdr:colOff>
                    <xdr:row>55</xdr:row>
                    <xdr:rowOff>139700</xdr:rowOff>
                  </from>
                  <to>
                    <xdr:col>13</xdr:col>
                    <xdr:colOff>330200</xdr:colOff>
                    <xdr:row>57</xdr:row>
                    <xdr:rowOff>25400</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25400</xdr:colOff>
                    <xdr:row>56</xdr:row>
                    <xdr:rowOff>139700</xdr:rowOff>
                  </from>
                  <to>
                    <xdr:col>13</xdr:col>
                    <xdr:colOff>330200</xdr:colOff>
                    <xdr:row>58</xdr:row>
                    <xdr:rowOff>25400</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25400</xdr:colOff>
                    <xdr:row>57</xdr:row>
                    <xdr:rowOff>139700</xdr:rowOff>
                  </from>
                  <to>
                    <xdr:col>13</xdr:col>
                    <xdr:colOff>330200</xdr:colOff>
                    <xdr:row>59</xdr:row>
                    <xdr:rowOff>25400</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25400</xdr:colOff>
                    <xdr:row>58</xdr:row>
                    <xdr:rowOff>139700</xdr:rowOff>
                  </from>
                  <to>
                    <xdr:col>13</xdr:col>
                    <xdr:colOff>330200</xdr:colOff>
                    <xdr:row>60</xdr:row>
                    <xdr:rowOff>25400</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25400</xdr:colOff>
                    <xdr:row>59</xdr:row>
                    <xdr:rowOff>139700</xdr:rowOff>
                  </from>
                  <to>
                    <xdr:col>13</xdr:col>
                    <xdr:colOff>330200</xdr:colOff>
                    <xdr:row>61</xdr:row>
                    <xdr:rowOff>25400</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25400</xdr:colOff>
                    <xdr:row>60</xdr:row>
                    <xdr:rowOff>139700</xdr:rowOff>
                  </from>
                  <to>
                    <xdr:col>13</xdr:col>
                    <xdr:colOff>330200</xdr:colOff>
                    <xdr:row>62</xdr:row>
                    <xdr:rowOff>25400</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25400</xdr:colOff>
                    <xdr:row>61</xdr:row>
                    <xdr:rowOff>139700</xdr:rowOff>
                  </from>
                  <to>
                    <xdr:col>13</xdr:col>
                    <xdr:colOff>330200</xdr:colOff>
                    <xdr:row>63</xdr:row>
                    <xdr:rowOff>25400</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25400</xdr:colOff>
                    <xdr:row>62</xdr:row>
                    <xdr:rowOff>139700</xdr:rowOff>
                  </from>
                  <to>
                    <xdr:col>13</xdr:col>
                    <xdr:colOff>330200</xdr:colOff>
                    <xdr:row>64</xdr:row>
                    <xdr:rowOff>25400</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25400</xdr:colOff>
                    <xdr:row>63</xdr:row>
                    <xdr:rowOff>139700</xdr:rowOff>
                  </from>
                  <to>
                    <xdr:col>13</xdr:col>
                    <xdr:colOff>330200</xdr:colOff>
                    <xdr:row>65</xdr:row>
                    <xdr:rowOff>25400</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25400</xdr:colOff>
                    <xdr:row>64</xdr:row>
                    <xdr:rowOff>139700</xdr:rowOff>
                  </from>
                  <to>
                    <xdr:col>13</xdr:col>
                    <xdr:colOff>330200</xdr:colOff>
                    <xdr:row>66</xdr:row>
                    <xdr:rowOff>25400</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25400</xdr:colOff>
                    <xdr:row>65</xdr:row>
                    <xdr:rowOff>139700</xdr:rowOff>
                  </from>
                  <to>
                    <xdr:col>13</xdr:col>
                    <xdr:colOff>330200</xdr:colOff>
                    <xdr:row>67</xdr:row>
                    <xdr:rowOff>25400</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25400</xdr:colOff>
                    <xdr:row>66</xdr:row>
                    <xdr:rowOff>139700</xdr:rowOff>
                  </from>
                  <to>
                    <xdr:col>13</xdr:col>
                    <xdr:colOff>330200</xdr:colOff>
                    <xdr:row>68</xdr:row>
                    <xdr:rowOff>25400</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25400</xdr:colOff>
                    <xdr:row>67</xdr:row>
                    <xdr:rowOff>139700</xdr:rowOff>
                  </from>
                  <to>
                    <xdr:col>13</xdr:col>
                    <xdr:colOff>330200</xdr:colOff>
                    <xdr:row>69</xdr:row>
                    <xdr:rowOff>25400</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25400</xdr:colOff>
                    <xdr:row>68</xdr:row>
                    <xdr:rowOff>139700</xdr:rowOff>
                  </from>
                  <to>
                    <xdr:col>13</xdr:col>
                    <xdr:colOff>330200</xdr:colOff>
                    <xdr:row>70</xdr:row>
                    <xdr:rowOff>25400</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25400</xdr:colOff>
                    <xdr:row>69</xdr:row>
                    <xdr:rowOff>139700</xdr:rowOff>
                  </from>
                  <to>
                    <xdr:col>13</xdr:col>
                    <xdr:colOff>330200</xdr:colOff>
                    <xdr:row>71</xdr:row>
                    <xdr:rowOff>25400</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25400</xdr:colOff>
                    <xdr:row>70</xdr:row>
                    <xdr:rowOff>139700</xdr:rowOff>
                  </from>
                  <to>
                    <xdr:col>13</xdr:col>
                    <xdr:colOff>330200</xdr:colOff>
                    <xdr:row>72</xdr:row>
                    <xdr:rowOff>25400</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25400</xdr:colOff>
                    <xdr:row>71</xdr:row>
                    <xdr:rowOff>139700</xdr:rowOff>
                  </from>
                  <to>
                    <xdr:col>13</xdr:col>
                    <xdr:colOff>330200</xdr:colOff>
                    <xdr:row>73</xdr:row>
                    <xdr:rowOff>25400</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25400</xdr:colOff>
                    <xdr:row>72</xdr:row>
                    <xdr:rowOff>139700</xdr:rowOff>
                  </from>
                  <to>
                    <xdr:col>13</xdr:col>
                    <xdr:colOff>330200</xdr:colOff>
                    <xdr:row>74</xdr:row>
                    <xdr:rowOff>25400</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25400</xdr:colOff>
                    <xdr:row>73</xdr:row>
                    <xdr:rowOff>139700</xdr:rowOff>
                  </from>
                  <to>
                    <xdr:col>13</xdr:col>
                    <xdr:colOff>330200</xdr:colOff>
                    <xdr:row>75</xdr:row>
                    <xdr:rowOff>25400</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25400</xdr:colOff>
                    <xdr:row>74</xdr:row>
                    <xdr:rowOff>139700</xdr:rowOff>
                  </from>
                  <to>
                    <xdr:col>13</xdr:col>
                    <xdr:colOff>330200</xdr:colOff>
                    <xdr:row>76</xdr:row>
                    <xdr:rowOff>25400</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25400</xdr:colOff>
                    <xdr:row>75</xdr:row>
                    <xdr:rowOff>139700</xdr:rowOff>
                  </from>
                  <to>
                    <xdr:col>13</xdr:col>
                    <xdr:colOff>330200</xdr:colOff>
                    <xdr:row>77</xdr:row>
                    <xdr:rowOff>25400</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25400</xdr:colOff>
                    <xdr:row>76</xdr:row>
                    <xdr:rowOff>139700</xdr:rowOff>
                  </from>
                  <to>
                    <xdr:col>13</xdr:col>
                    <xdr:colOff>330200</xdr:colOff>
                    <xdr:row>78</xdr:row>
                    <xdr:rowOff>25400</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25400</xdr:colOff>
                    <xdr:row>77</xdr:row>
                    <xdr:rowOff>139700</xdr:rowOff>
                  </from>
                  <to>
                    <xdr:col>13</xdr:col>
                    <xdr:colOff>330200</xdr:colOff>
                    <xdr:row>79</xdr:row>
                    <xdr:rowOff>25400</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25400</xdr:colOff>
                    <xdr:row>78</xdr:row>
                    <xdr:rowOff>139700</xdr:rowOff>
                  </from>
                  <to>
                    <xdr:col>13</xdr:col>
                    <xdr:colOff>330200</xdr:colOff>
                    <xdr:row>80</xdr:row>
                    <xdr:rowOff>25400</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25400</xdr:colOff>
                    <xdr:row>79</xdr:row>
                    <xdr:rowOff>139700</xdr:rowOff>
                  </from>
                  <to>
                    <xdr:col>13</xdr:col>
                    <xdr:colOff>330200</xdr:colOff>
                    <xdr:row>81</xdr:row>
                    <xdr:rowOff>25400</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25400</xdr:colOff>
                    <xdr:row>80</xdr:row>
                    <xdr:rowOff>139700</xdr:rowOff>
                  </from>
                  <to>
                    <xdr:col>13</xdr:col>
                    <xdr:colOff>330200</xdr:colOff>
                    <xdr:row>82</xdr:row>
                    <xdr:rowOff>25400</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25400</xdr:colOff>
                    <xdr:row>81</xdr:row>
                    <xdr:rowOff>139700</xdr:rowOff>
                  </from>
                  <to>
                    <xdr:col>13</xdr:col>
                    <xdr:colOff>330200</xdr:colOff>
                    <xdr:row>83</xdr:row>
                    <xdr:rowOff>25400</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25400</xdr:colOff>
                    <xdr:row>82</xdr:row>
                    <xdr:rowOff>139700</xdr:rowOff>
                  </from>
                  <to>
                    <xdr:col>13</xdr:col>
                    <xdr:colOff>330200</xdr:colOff>
                    <xdr:row>84</xdr:row>
                    <xdr:rowOff>25400</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25400</xdr:colOff>
                    <xdr:row>83</xdr:row>
                    <xdr:rowOff>139700</xdr:rowOff>
                  </from>
                  <to>
                    <xdr:col>13</xdr:col>
                    <xdr:colOff>330200</xdr:colOff>
                    <xdr:row>85</xdr:row>
                    <xdr:rowOff>25400</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25400</xdr:colOff>
                    <xdr:row>84</xdr:row>
                    <xdr:rowOff>139700</xdr:rowOff>
                  </from>
                  <to>
                    <xdr:col>13</xdr:col>
                    <xdr:colOff>330200</xdr:colOff>
                    <xdr:row>86</xdr:row>
                    <xdr:rowOff>25400</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25400</xdr:colOff>
                    <xdr:row>85</xdr:row>
                    <xdr:rowOff>139700</xdr:rowOff>
                  </from>
                  <to>
                    <xdr:col>13</xdr:col>
                    <xdr:colOff>330200</xdr:colOff>
                    <xdr:row>87</xdr:row>
                    <xdr:rowOff>25400</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25400</xdr:colOff>
                    <xdr:row>86</xdr:row>
                    <xdr:rowOff>139700</xdr:rowOff>
                  </from>
                  <to>
                    <xdr:col>13</xdr:col>
                    <xdr:colOff>330200</xdr:colOff>
                    <xdr:row>88</xdr:row>
                    <xdr:rowOff>25400</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25400</xdr:colOff>
                    <xdr:row>87</xdr:row>
                    <xdr:rowOff>139700</xdr:rowOff>
                  </from>
                  <to>
                    <xdr:col>13</xdr:col>
                    <xdr:colOff>330200</xdr:colOff>
                    <xdr:row>89</xdr:row>
                    <xdr:rowOff>25400</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25400</xdr:colOff>
                    <xdr:row>88</xdr:row>
                    <xdr:rowOff>139700</xdr:rowOff>
                  </from>
                  <to>
                    <xdr:col>13</xdr:col>
                    <xdr:colOff>330200</xdr:colOff>
                    <xdr:row>90</xdr:row>
                    <xdr:rowOff>25400</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25400</xdr:colOff>
                    <xdr:row>89</xdr:row>
                    <xdr:rowOff>139700</xdr:rowOff>
                  </from>
                  <to>
                    <xdr:col>13</xdr:col>
                    <xdr:colOff>330200</xdr:colOff>
                    <xdr:row>91</xdr:row>
                    <xdr:rowOff>25400</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25400</xdr:colOff>
                    <xdr:row>90</xdr:row>
                    <xdr:rowOff>139700</xdr:rowOff>
                  </from>
                  <to>
                    <xdr:col>13</xdr:col>
                    <xdr:colOff>330200</xdr:colOff>
                    <xdr:row>92</xdr:row>
                    <xdr:rowOff>25400</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25400</xdr:colOff>
                    <xdr:row>91</xdr:row>
                    <xdr:rowOff>139700</xdr:rowOff>
                  </from>
                  <to>
                    <xdr:col>13</xdr:col>
                    <xdr:colOff>330200</xdr:colOff>
                    <xdr:row>93</xdr:row>
                    <xdr:rowOff>25400</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25400</xdr:colOff>
                    <xdr:row>92</xdr:row>
                    <xdr:rowOff>139700</xdr:rowOff>
                  </from>
                  <to>
                    <xdr:col>13</xdr:col>
                    <xdr:colOff>330200</xdr:colOff>
                    <xdr:row>94</xdr:row>
                    <xdr:rowOff>25400</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25400</xdr:colOff>
                    <xdr:row>93</xdr:row>
                    <xdr:rowOff>139700</xdr:rowOff>
                  </from>
                  <to>
                    <xdr:col>13</xdr:col>
                    <xdr:colOff>330200</xdr:colOff>
                    <xdr:row>95</xdr:row>
                    <xdr:rowOff>25400</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25400</xdr:colOff>
                    <xdr:row>94</xdr:row>
                    <xdr:rowOff>139700</xdr:rowOff>
                  </from>
                  <to>
                    <xdr:col>13</xdr:col>
                    <xdr:colOff>330200</xdr:colOff>
                    <xdr:row>96</xdr:row>
                    <xdr:rowOff>25400</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25400</xdr:colOff>
                    <xdr:row>95</xdr:row>
                    <xdr:rowOff>139700</xdr:rowOff>
                  </from>
                  <to>
                    <xdr:col>13</xdr:col>
                    <xdr:colOff>330200</xdr:colOff>
                    <xdr:row>97</xdr:row>
                    <xdr:rowOff>25400</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25400</xdr:colOff>
                    <xdr:row>96</xdr:row>
                    <xdr:rowOff>139700</xdr:rowOff>
                  </from>
                  <to>
                    <xdr:col>13</xdr:col>
                    <xdr:colOff>330200</xdr:colOff>
                    <xdr:row>98</xdr:row>
                    <xdr:rowOff>25400</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25400</xdr:colOff>
                    <xdr:row>97</xdr:row>
                    <xdr:rowOff>139700</xdr:rowOff>
                  </from>
                  <to>
                    <xdr:col>13</xdr:col>
                    <xdr:colOff>330200</xdr:colOff>
                    <xdr:row>99</xdr:row>
                    <xdr:rowOff>25400</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25400</xdr:colOff>
                    <xdr:row>98</xdr:row>
                    <xdr:rowOff>139700</xdr:rowOff>
                  </from>
                  <to>
                    <xdr:col>13</xdr:col>
                    <xdr:colOff>330200</xdr:colOff>
                    <xdr:row>100</xdr:row>
                    <xdr:rowOff>25400</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25400</xdr:colOff>
                    <xdr:row>99</xdr:row>
                    <xdr:rowOff>139700</xdr:rowOff>
                  </from>
                  <to>
                    <xdr:col>13</xdr:col>
                    <xdr:colOff>330200</xdr:colOff>
                    <xdr:row>101</xdr:row>
                    <xdr:rowOff>25400</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25400</xdr:colOff>
                    <xdr:row>100</xdr:row>
                    <xdr:rowOff>139700</xdr:rowOff>
                  </from>
                  <to>
                    <xdr:col>13</xdr:col>
                    <xdr:colOff>330200</xdr:colOff>
                    <xdr:row>102</xdr:row>
                    <xdr:rowOff>25400</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25400</xdr:colOff>
                    <xdr:row>101</xdr:row>
                    <xdr:rowOff>139700</xdr:rowOff>
                  </from>
                  <to>
                    <xdr:col>13</xdr:col>
                    <xdr:colOff>330200</xdr:colOff>
                    <xdr:row>103</xdr:row>
                    <xdr:rowOff>25400</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25400</xdr:colOff>
                    <xdr:row>21</xdr:row>
                    <xdr:rowOff>139700</xdr:rowOff>
                  </from>
                  <to>
                    <xdr:col>13</xdr:col>
                    <xdr:colOff>330200</xdr:colOff>
                    <xdr:row>23</xdr:row>
                    <xdr:rowOff>25400</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25400</xdr:colOff>
                    <xdr:row>2</xdr:row>
                    <xdr:rowOff>139700</xdr:rowOff>
                  </from>
                  <to>
                    <xdr:col>14</xdr:col>
                    <xdr:colOff>330200</xdr:colOff>
                    <xdr:row>4</xdr:row>
                    <xdr:rowOff>25400</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25400</xdr:colOff>
                    <xdr:row>3</xdr:row>
                    <xdr:rowOff>139700</xdr:rowOff>
                  </from>
                  <to>
                    <xdr:col>14</xdr:col>
                    <xdr:colOff>330200</xdr:colOff>
                    <xdr:row>5</xdr:row>
                    <xdr:rowOff>25400</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25400</xdr:colOff>
                    <xdr:row>4</xdr:row>
                    <xdr:rowOff>139700</xdr:rowOff>
                  </from>
                  <to>
                    <xdr:col>14</xdr:col>
                    <xdr:colOff>330200</xdr:colOff>
                    <xdr:row>6</xdr:row>
                    <xdr:rowOff>25400</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25400</xdr:colOff>
                    <xdr:row>5</xdr:row>
                    <xdr:rowOff>139700</xdr:rowOff>
                  </from>
                  <to>
                    <xdr:col>14</xdr:col>
                    <xdr:colOff>330200</xdr:colOff>
                    <xdr:row>7</xdr:row>
                    <xdr:rowOff>25400</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25400</xdr:colOff>
                    <xdr:row>6</xdr:row>
                    <xdr:rowOff>139700</xdr:rowOff>
                  </from>
                  <to>
                    <xdr:col>14</xdr:col>
                    <xdr:colOff>330200</xdr:colOff>
                    <xdr:row>8</xdr:row>
                    <xdr:rowOff>25400</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25400</xdr:colOff>
                    <xdr:row>7</xdr:row>
                    <xdr:rowOff>139700</xdr:rowOff>
                  </from>
                  <to>
                    <xdr:col>14</xdr:col>
                    <xdr:colOff>330200</xdr:colOff>
                    <xdr:row>9</xdr:row>
                    <xdr:rowOff>25400</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25400</xdr:colOff>
                    <xdr:row>8</xdr:row>
                    <xdr:rowOff>139700</xdr:rowOff>
                  </from>
                  <to>
                    <xdr:col>14</xdr:col>
                    <xdr:colOff>330200</xdr:colOff>
                    <xdr:row>10</xdr:row>
                    <xdr:rowOff>25400</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25400</xdr:colOff>
                    <xdr:row>9</xdr:row>
                    <xdr:rowOff>139700</xdr:rowOff>
                  </from>
                  <to>
                    <xdr:col>14</xdr:col>
                    <xdr:colOff>330200</xdr:colOff>
                    <xdr:row>11</xdr:row>
                    <xdr:rowOff>25400</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25400</xdr:colOff>
                    <xdr:row>10</xdr:row>
                    <xdr:rowOff>139700</xdr:rowOff>
                  </from>
                  <to>
                    <xdr:col>14</xdr:col>
                    <xdr:colOff>330200</xdr:colOff>
                    <xdr:row>12</xdr:row>
                    <xdr:rowOff>25400</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25400</xdr:colOff>
                    <xdr:row>11</xdr:row>
                    <xdr:rowOff>139700</xdr:rowOff>
                  </from>
                  <to>
                    <xdr:col>14</xdr:col>
                    <xdr:colOff>330200</xdr:colOff>
                    <xdr:row>13</xdr:row>
                    <xdr:rowOff>25400</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25400</xdr:colOff>
                    <xdr:row>12</xdr:row>
                    <xdr:rowOff>139700</xdr:rowOff>
                  </from>
                  <to>
                    <xdr:col>14</xdr:col>
                    <xdr:colOff>330200</xdr:colOff>
                    <xdr:row>14</xdr:row>
                    <xdr:rowOff>25400</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25400</xdr:colOff>
                    <xdr:row>13</xdr:row>
                    <xdr:rowOff>139700</xdr:rowOff>
                  </from>
                  <to>
                    <xdr:col>14</xdr:col>
                    <xdr:colOff>330200</xdr:colOff>
                    <xdr:row>15</xdr:row>
                    <xdr:rowOff>25400</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25400</xdr:colOff>
                    <xdr:row>14</xdr:row>
                    <xdr:rowOff>139700</xdr:rowOff>
                  </from>
                  <to>
                    <xdr:col>14</xdr:col>
                    <xdr:colOff>330200</xdr:colOff>
                    <xdr:row>16</xdr:row>
                    <xdr:rowOff>25400</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25400</xdr:colOff>
                    <xdr:row>15</xdr:row>
                    <xdr:rowOff>139700</xdr:rowOff>
                  </from>
                  <to>
                    <xdr:col>14</xdr:col>
                    <xdr:colOff>330200</xdr:colOff>
                    <xdr:row>17</xdr:row>
                    <xdr:rowOff>25400</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25400</xdr:colOff>
                    <xdr:row>16</xdr:row>
                    <xdr:rowOff>139700</xdr:rowOff>
                  </from>
                  <to>
                    <xdr:col>14</xdr:col>
                    <xdr:colOff>330200</xdr:colOff>
                    <xdr:row>18</xdr:row>
                    <xdr:rowOff>25400</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25400</xdr:colOff>
                    <xdr:row>17</xdr:row>
                    <xdr:rowOff>139700</xdr:rowOff>
                  </from>
                  <to>
                    <xdr:col>14</xdr:col>
                    <xdr:colOff>330200</xdr:colOff>
                    <xdr:row>19</xdr:row>
                    <xdr:rowOff>25400</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25400</xdr:colOff>
                    <xdr:row>18</xdr:row>
                    <xdr:rowOff>139700</xdr:rowOff>
                  </from>
                  <to>
                    <xdr:col>14</xdr:col>
                    <xdr:colOff>330200</xdr:colOff>
                    <xdr:row>20</xdr:row>
                    <xdr:rowOff>25400</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25400</xdr:colOff>
                    <xdr:row>22</xdr:row>
                    <xdr:rowOff>139700</xdr:rowOff>
                  </from>
                  <to>
                    <xdr:col>14</xdr:col>
                    <xdr:colOff>330200</xdr:colOff>
                    <xdr:row>24</xdr:row>
                    <xdr:rowOff>25400</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25400</xdr:colOff>
                    <xdr:row>23</xdr:row>
                    <xdr:rowOff>139700</xdr:rowOff>
                  </from>
                  <to>
                    <xdr:col>14</xdr:col>
                    <xdr:colOff>330200</xdr:colOff>
                    <xdr:row>25</xdr:row>
                    <xdr:rowOff>25400</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25400</xdr:colOff>
                    <xdr:row>24</xdr:row>
                    <xdr:rowOff>139700</xdr:rowOff>
                  </from>
                  <to>
                    <xdr:col>14</xdr:col>
                    <xdr:colOff>330200</xdr:colOff>
                    <xdr:row>26</xdr:row>
                    <xdr:rowOff>25400</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25400</xdr:colOff>
                    <xdr:row>26</xdr:row>
                    <xdr:rowOff>139700</xdr:rowOff>
                  </from>
                  <to>
                    <xdr:col>14</xdr:col>
                    <xdr:colOff>330200</xdr:colOff>
                    <xdr:row>28</xdr:row>
                    <xdr:rowOff>25400</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25400</xdr:colOff>
                    <xdr:row>27</xdr:row>
                    <xdr:rowOff>139700</xdr:rowOff>
                  </from>
                  <to>
                    <xdr:col>14</xdr:col>
                    <xdr:colOff>330200</xdr:colOff>
                    <xdr:row>29</xdr:row>
                    <xdr:rowOff>25400</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25400</xdr:colOff>
                    <xdr:row>28</xdr:row>
                    <xdr:rowOff>139700</xdr:rowOff>
                  </from>
                  <to>
                    <xdr:col>14</xdr:col>
                    <xdr:colOff>330200</xdr:colOff>
                    <xdr:row>30</xdr:row>
                    <xdr:rowOff>25400</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25400</xdr:colOff>
                    <xdr:row>29</xdr:row>
                    <xdr:rowOff>139700</xdr:rowOff>
                  </from>
                  <to>
                    <xdr:col>14</xdr:col>
                    <xdr:colOff>330200</xdr:colOff>
                    <xdr:row>31</xdr:row>
                    <xdr:rowOff>25400</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25400</xdr:colOff>
                    <xdr:row>30</xdr:row>
                    <xdr:rowOff>139700</xdr:rowOff>
                  </from>
                  <to>
                    <xdr:col>14</xdr:col>
                    <xdr:colOff>330200</xdr:colOff>
                    <xdr:row>32</xdr:row>
                    <xdr:rowOff>25400</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25400</xdr:colOff>
                    <xdr:row>31</xdr:row>
                    <xdr:rowOff>139700</xdr:rowOff>
                  </from>
                  <to>
                    <xdr:col>14</xdr:col>
                    <xdr:colOff>330200</xdr:colOff>
                    <xdr:row>33</xdr:row>
                    <xdr:rowOff>25400</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25400</xdr:colOff>
                    <xdr:row>32</xdr:row>
                    <xdr:rowOff>139700</xdr:rowOff>
                  </from>
                  <to>
                    <xdr:col>14</xdr:col>
                    <xdr:colOff>330200</xdr:colOff>
                    <xdr:row>34</xdr:row>
                    <xdr:rowOff>25400</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25400</xdr:colOff>
                    <xdr:row>33</xdr:row>
                    <xdr:rowOff>139700</xdr:rowOff>
                  </from>
                  <to>
                    <xdr:col>14</xdr:col>
                    <xdr:colOff>330200</xdr:colOff>
                    <xdr:row>35</xdr:row>
                    <xdr:rowOff>25400</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25400</xdr:colOff>
                    <xdr:row>34</xdr:row>
                    <xdr:rowOff>139700</xdr:rowOff>
                  </from>
                  <to>
                    <xdr:col>14</xdr:col>
                    <xdr:colOff>330200</xdr:colOff>
                    <xdr:row>36</xdr:row>
                    <xdr:rowOff>25400</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25400</xdr:colOff>
                    <xdr:row>35</xdr:row>
                    <xdr:rowOff>139700</xdr:rowOff>
                  </from>
                  <to>
                    <xdr:col>14</xdr:col>
                    <xdr:colOff>330200</xdr:colOff>
                    <xdr:row>37</xdr:row>
                    <xdr:rowOff>25400</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25400</xdr:colOff>
                    <xdr:row>36</xdr:row>
                    <xdr:rowOff>139700</xdr:rowOff>
                  </from>
                  <to>
                    <xdr:col>14</xdr:col>
                    <xdr:colOff>330200</xdr:colOff>
                    <xdr:row>38</xdr:row>
                    <xdr:rowOff>25400</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25400</xdr:colOff>
                    <xdr:row>37</xdr:row>
                    <xdr:rowOff>139700</xdr:rowOff>
                  </from>
                  <to>
                    <xdr:col>14</xdr:col>
                    <xdr:colOff>330200</xdr:colOff>
                    <xdr:row>39</xdr:row>
                    <xdr:rowOff>25400</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25400</xdr:colOff>
                    <xdr:row>38</xdr:row>
                    <xdr:rowOff>139700</xdr:rowOff>
                  </from>
                  <to>
                    <xdr:col>14</xdr:col>
                    <xdr:colOff>330200</xdr:colOff>
                    <xdr:row>40</xdr:row>
                    <xdr:rowOff>25400</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25400</xdr:colOff>
                    <xdr:row>39</xdr:row>
                    <xdr:rowOff>139700</xdr:rowOff>
                  </from>
                  <to>
                    <xdr:col>14</xdr:col>
                    <xdr:colOff>330200</xdr:colOff>
                    <xdr:row>41</xdr:row>
                    <xdr:rowOff>25400</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25400</xdr:colOff>
                    <xdr:row>40</xdr:row>
                    <xdr:rowOff>139700</xdr:rowOff>
                  </from>
                  <to>
                    <xdr:col>14</xdr:col>
                    <xdr:colOff>330200</xdr:colOff>
                    <xdr:row>42</xdr:row>
                    <xdr:rowOff>25400</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25400</xdr:colOff>
                    <xdr:row>41</xdr:row>
                    <xdr:rowOff>139700</xdr:rowOff>
                  </from>
                  <to>
                    <xdr:col>14</xdr:col>
                    <xdr:colOff>330200</xdr:colOff>
                    <xdr:row>43</xdr:row>
                    <xdr:rowOff>25400</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25400</xdr:colOff>
                    <xdr:row>42</xdr:row>
                    <xdr:rowOff>139700</xdr:rowOff>
                  </from>
                  <to>
                    <xdr:col>14</xdr:col>
                    <xdr:colOff>330200</xdr:colOff>
                    <xdr:row>44</xdr:row>
                    <xdr:rowOff>25400</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25400</xdr:colOff>
                    <xdr:row>43</xdr:row>
                    <xdr:rowOff>139700</xdr:rowOff>
                  </from>
                  <to>
                    <xdr:col>14</xdr:col>
                    <xdr:colOff>330200</xdr:colOff>
                    <xdr:row>45</xdr:row>
                    <xdr:rowOff>25400</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25400</xdr:colOff>
                    <xdr:row>45</xdr:row>
                    <xdr:rowOff>139700</xdr:rowOff>
                  </from>
                  <to>
                    <xdr:col>14</xdr:col>
                    <xdr:colOff>330200</xdr:colOff>
                    <xdr:row>47</xdr:row>
                    <xdr:rowOff>25400</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25400</xdr:colOff>
                    <xdr:row>46</xdr:row>
                    <xdr:rowOff>139700</xdr:rowOff>
                  </from>
                  <to>
                    <xdr:col>14</xdr:col>
                    <xdr:colOff>330200</xdr:colOff>
                    <xdr:row>48</xdr:row>
                    <xdr:rowOff>25400</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25400</xdr:colOff>
                    <xdr:row>47</xdr:row>
                    <xdr:rowOff>139700</xdr:rowOff>
                  </from>
                  <to>
                    <xdr:col>14</xdr:col>
                    <xdr:colOff>330200</xdr:colOff>
                    <xdr:row>49</xdr:row>
                    <xdr:rowOff>25400</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25400</xdr:colOff>
                    <xdr:row>48</xdr:row>
                    <xdr:rowOff>139700</xdr:rowOff>
                  </from>
                  <to>
                    <xdr:col>14</xdr:col>
                    <xdr:colOff>330200</xdr:colOff>
                    <xdr:row>50</xdr:row>
                    <xdr:rowOff>25400</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25400</xdr:colOff>
                    <xdr:row>49</xdr:row>
                    <xdr:rowOff>139700</xdr:rowOff>
                  </from>
                  <to>
                    <xdr:col>14</xdr:col>
                    <xdr:colOff>330200</xdr:colOff>
                    <xdr:row>51</xdr:row>
                    <xdr:rowOff>25400</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25400</xdr:colOff>
                    <xdr:row>50</xdr:row>
                    <xdr:rowOff>139700</xdr:rowOff>
                  </from>
                  <to>
                    <xdr:col>14</xdr:col>
                    <xdr:colOff>330200</xdr:colOff>
                    <xdr:row>52</xdr:row>
                    <xdr:rowOff>25400</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25400</xdr:colOff>
                    <xdr:row>51</xdr:row>
                    <xdr:rowOff>139700</xdr:rowOff>
                  </from>
                  <to>
                    <xdr:col>14</xdr:col>
                    <xdr:colOff>330200</xdr:colOff>
                    <xdr:row>53</xdr:row>
                    <xdr:rowOff>25400</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25400</xdr:colOff>
                    <xdr:row>52</xdr:row>
                    <xdr:rowOff>139700</xdr:rowOff>
                  </from>
                  <to>
                    <xdr:col>14</xdr:col>
                    <xdr:colOff>330200</xdr:colOff>
                    <xdr:row>54</xdr:row>
                    <xdr:rowOff>25400</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25400</xdr:colOff>
                    <xdr:row>53</xdr:row>
                    <xdr:rowOff>139700</xdr:rowOff>
                  </from>
                  <to>
                    <xdr:col>14</xdr:col>
                    <xdr:colOff>330200</xdr:colOff>
                    <xdr:row>55</xdr:row>
                    <xdr:rowOff>25400</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25400</xdr:colOff>
                    <xdr:row>54</xdr:row>
                    <xdr:rowOff>139700</xdr:rowOff>
                  </from>
                  <to>
                    <xdr:col>14</xdr:col>
                    <xdr:colOff>330200</xdr:colOff>
                    <xdr:row>56</xdr:row>
                    <xdr:rowOff>25400</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25400</xdr:colOff>
                    <xdr:row>55</xdr:row>
                    <xdr:rowOff>139700</xdr:rowOff>
                  </from>
                  <to>
                    <xdr:col>14</xdr:col>
                    <xdr:colOff>330200</xdr:colOff>
                    <xdr:row>57</xdr:row>
                    <xdr:rowOff>25400</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25400</xdr:colOff>
                    <xdr:row>56</xdr:row>
                    <xdr:rowOff>139700</xdr:rowOff>
                  </from>
                  <to>
                    <xdr:col>14</xdr:col>
                    <xdr:colOff>330200</xdr:colOff>
                    <xdr:row>58</xdr:row>
                    <xdr:rowOff>25400</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25400</xdr:colOff>
                    <xdr:row>57</xdr:row>
                    <xdr:rowOff>139700</xdr:rowOff>
                  </from>
                  <to>
                    <xdr:col>14</xdr:col>
                    <xdr:colOff>330200</xdr:colOff>
                    <xdr:row>59</xdr:row>
                    <xdr:rowOff>25400</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25400</xdr:colOff>
                    <xdr:row>58</xdr:row>
                    <xdr:rowOff>139700</xdr:rowOff>
                  </from>
                  <to>
                    <xdr:col>14</xdr:col>
                    <xdr:colOff>330200</xdr:colOff>
                    <xdr:row>60</xdr:row>
                    <xdr:rowOff>25400</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25400</xdr:colOff>
                    <xdr:row>59</xdr:row>
                    <xdr:rowOff>139700</xdr:rowOff>
                  </from>
                  <to>
                    <xdr:col>14</xdr:col>
                    <xdr:colOff>330200</xdr:colOff>
                    <xdr:row>61</xdr:row>
                    <xdr:rowOff>25400</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25400</xdr:colOff>
                    <xdr:row>60</xdr:row>
                    <xdr:rowOff>139700</xdr:rowOff>
                  </from>
                  <to>
                    <xdr:col>14</xdr:col>
                    <xdr:colOff>330200</xdr:colOff>
                    <xdr:row>62</xdr:row>
                    <xdr:rowOff>25400</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25400</xdr:colOff>
                    <xdr:row>61</xdr:row>
                    <xdr:rowOff>139700</xdr:rowOff>
                  </from>
                  <to>
                    <xdr:col>14</xdr:col>
                    <xdr:colOff>330200</xdr:colOff>
                    <xdr:row>63</xdr:row>
                    <xdr:rowOff>25400</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25400</xdr:colOff>
                    <xdr:row>62</xdr:row>
                    <xdr:rowOff>139700</xdr:rowOff>
                  </from>
                  <to>
                    <xdr:col>14</xdr:col>
                    <xdr:colOff>330200</xdr:colOff>
                    <xdr:row>64</xdr:row>
                    <xdr:rowOff>25400</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25400</xdr:colOff>
                    <xdr:row>63</xdr:row>
                    <xdr:rowOff>139700</xdr:rowOff>
                  </from>
                  <to>
                    <xdr:col>14</xdr:col>
                    <xdr:colOff>330200</xdr:colOff>
                    <xdr:row>65</xdr:row>
                    <xdr:rowOff>25400</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25400</xdr:colOff>
                    <xdr:row>64</xdr:row>
                    <xdr:rowOff>139700</xdr:rowOff>
                  </from>
                  <to>
                    <xdr:col>14</xdr:col>
                    <xdr:colOff>330200</xdr:colOff>
                    <xdr:row>66</xdr:row>
                    <xdr:rowOff>25400</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25400</xdr:colOff>
                    <xdr:row>65</xdr:row>
                    <xdr:rowOff>139700</xdr:rowOff>
                  </from>
                  <to>
                    <xdr:col>14</xdr:col>
                    <xdr:colOff>330200</xdr:colOff>
                    <xdr:row>67</xdr:row>
                    <xdr:rowOff>25400</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25400</xdr:colOff>
                    <xdr:row>66</xdr:row>
                    <xdr:rowOff>139700</xdr:rowOff>
                  </from>
                  <to>
                    <xdr:col>14</xdr:col>
                    <xdr:colOff>330200</xdr:colOff>
                    <xdr:row>68</xdr:row>
                    <xdr:rowOff>25400</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25400</xdr:colOff>
                    <xdr:row>67</xdr:row>
                    <xdr:rowOff>139700</xdr:rowOff>
                  </from>
                  <to>
                    <xdr:col>14</xdr:col>
                    <xdr:colOff>330200</xdr:colOff>
                    <xdr:row>69</xdr:row>
                    <xdr:rowOff>25400</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25400</xdr:colOff>
                    <xdr:row>68</xdr:row>
                    <xdr:rowOff>139700</xdr:rowOff>
                  </from>
                  <to>
                    <xdr:col>14</xdr:col>
                    <xdr:colOff>330200</xdr:colOff>
                    <xdr:row>70</xdr:row>
                    <xdr:rowOff>25400</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25400</xdr:colOff>
                    <xdr:row>69</xdr:row>
                    <xdr:rowOff>139700</xdr:rowOff>
                  </from>
                  <to>
                    <xdr:col>14</xdr:col>
                    <xdr:colOff>330200</xdr:colOff>
                    <xdr:row>71</xdr:row>
                    <xdr:rowOff>25400</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25400</xdr:colOff>
                    <xdr:row>70</xdr:row>
                    <xdr:rowOff>139700</xdr:rowOff>
                  </from>
                  <to>
                    <xdr:col>14</xdr:col>
                    <xdr:colOff>330200</xdr:colOff>
                    <xdr:row>72</xdr:row>
                    <xdr:rowOff>25400</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25400</xdr:colOff>
                    <xdr:row>71</xdr:row>
                    <xdr:rowOff>139700</xdr:rowOff>
                  </from>
                  <to>
                    <xdr:col>14</xdr:col>
                    <xdr:colOff>330200</xdr:colOff>
                    <xdr:row>73</xdr:row>
                    <xdr:rowOff>25400</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25400</xdr:colOff>
                    <xdr:row>72</xdr:row>
                    <xdr:rowOff>139700</xdr:rowOff>
                  </from>
                  <to>
                    <xdr:col>14</xdr:col>
                    <xdr:colOff>330200</xdr:colOff>
                    <xdr:row>74</xdr:row>
                    <xdr:rowOff>25400</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25400</xdr:colOff>
                    <xdr:row>73</xdr:row>
                    <xdr:rowOff>139700</xdr:rowOff>
                  </from>
                  <to>
                    <xdr:col>14</xdr:col>
                    <xdr:colOff>330200</xdr:colOff>
                    <xdr:row>75</xdr:row>
                    <xdr:rowOff>25400</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25400</xdr:colOff>
                    <xdr:row>75</xdr:row>
                    <xdr:rowOff>139700</xdr:rowOff>
                  </from>
                  <to>
                    <xdr:col>14</xdr:col>
                    <xdr:colOff>330200</xdr:colOff>
                    <xdr:row>77</xdr:row>
                    <xdr:rowOff>25400</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25400</xdr:colOff>
                    <xdr:row>76</xdr:row>
                    <xdr:rowOff>139700</xdr:rowOff>
                  </from>
                  <to>
                    <xdr:col>14</xdr:col>
                    <xdr:colOff>330200</xdr:colOff>
                    <xdr:row>78</xdr:row>
                    <xdr:rowOff>25400</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25400</xdr:colOff>
                    <xdr:row>77</xdr:row>
                    <xdr:rowOff>139700</xdr:rowOff>
                  </from>
                  <to>
                    <xdr:col>14</xdr:col>
                    <xdr:colOff>330200</xdr:colOff>
                    <xdr:row>79</xdr:row>
                    <xdr:rowOff>25400</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25400</xdr:colOff>
                    <xdr:row>78</xdr:row>
                    <xdr:rowOff>139700</xdr:rowOff>
                  </from>
                  <to>
                    <xdr:col>14</xdr:col>
                    <xdr:colOff>330200</xdr:colOff>
                    <xdr:row>80</xdr:row>
                    <xdr:rowOff>25400</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25400</xdr:colOff>
                    <xdr:row>79</xdr:row>
                    <xdr:rowOff>139700</xdr:rowOff>
                  </from>
                  <to>
                    <xdr:col>14</xdr:col>
                    <xdr:colOff>330200</xdr:colOff>
                    <xdr:row>81</xdr:row>
                    <xdr:rowOff>25400</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25400</xdr:colOff>
                    <xdr:row>80</xdr:row>
                    <xdr:rowOff>139700</xdr:rowOff>
                  </from>
                  <to>
                    <xdr:col>14</xdr:col>
                    <xdr:colOff>330200</xdr:colOff>
                    <xdr:row>82</xdr:row>
                    <xdr:rowOff>25400</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25400</xdr:colOff>
                    <xdr:row>81</xdr:row>
                    <xdr:rowOff>139700</xdr:rowOff>
                  </from>
                  <to>
                    <xdr:col>14</xdr:col>
                    <xdr:colOff>330200</xdr:colOff>
                    <xdr:row>83</xdr:row>
                    <xdr:rowOff>25400</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25400</xdr:colOff>
                    <xdr:row>82</xdr:row>
                    <xdr:rowOff>139700</xdr:rowOff>
                  </from>
                  <to>
                    <xdr:col>14</xdr:col>
                    <xdr:colOff>330200</xdr:colOff>
                    <xdr:row>84</xdr:row>
                    <xdr:rowOff>25400</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25400</xdr:colOff>
                    <xdr:row>83</xdr:row>
                    <xdr:rowOff>139700</xdr:rowOff>
                  </from>
                  <to>
                    <xdr:col>14</xdr:col>
                    <xdr:colOff>330200</xdr:colOff>
                    <xdr:row>85</xdr:row>
                    <xdr:rowOff>25400</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25400</xdr:colOff>
                    <xdr:row>84</xdr:row>
                    <xdr:rowOff>139700</xdr:rowOff>
                  </from>
                  <to>
                    <xdr:col>14</xdr:col>
                    <xdr:colOff>330200</xdr:colOff>
                    <xdr:row>86</xdr:row>
                    <xdr:rowOff>25400</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25400</xdr:colOff>
                    <xdr:row>85</xdr:row>
                    <xdr:rowOff>139700</xdr:rowOff>
                  </from>
                  <to>
                    <xdr:col>14</xdr:col>
                    <xdr:colOff>330200</xdr:colOff>
                    <xdr:row>87</xdr:row>
                    <xdr:rowOff>25400</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25400</xdr:colOff>
                    <xdr:row>86</xdr:row>
                    <xdr:rowOff>139700</xdr:rowOff>
                  </from>
                  <to>
                    <xdr:col>14</xdr:col>
                    <xdr:colOff>330200</xdr:colOff>
                    <xdr:row>88</xdr:row>
                    <xdr:rowOff>25400</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25400</xdr:colOff>
                    <xdr:row>87</xdr:row>
                    <xdr:rowOff>139700</xdr:rowOff>
                  </from>
                  <to>
                    <xdr:col>14</xdr:col>
                    <xdr:colOff>330200</xdr:colOff>
                    <xdr:row>89</xdr:row>
                    <xdr:rowOff>25400</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25400</xdr:colOff>
                    <xdr:row>88</xdr:row>
                    <xdr:rowOff>139700</xdr:rowOff>
                  </from>
                  <to>
                    <xdr:col>14</xdr:col>
                    <xdr:colOff>330200</xdr:colOff>
                    <xdr:row>90</xdr:row>
                    <xdr:rowOff>25400</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25400</xdr:colOff>
                    <xdr:row>89</xdr:row>
                    <xdr:rowOff>139700</xdr:rowOff>
                  </from>
                  <to>
                    <xdr:col>14</xdr:col>
                    <xdr:colOff>330200</xdr:colOff>
                    <xdr:row>91</xdr:row>
                    <xdr:rowOff>25400</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25400</xdr:colOff>
                    <xdr:row>90</xdr:row>
                    <xdr:rowOff>139700</xdr:rowOff>
                  </from>
                  <to>
                    <xdr:col>14</xdr:col>
                    <xdr:colOff>330200</xdr:colOff>
                    <xdr:row>92</xdr:row>
                    <xdr:rowOff>25400</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25400</xdr:colOff>
                    <xdr:row>91</xdr:row>
                    <xdr:rowOff>139700</xdr:rowOff>
                  </from>
                  <to>
                    <xdr:col>14</xdr:col>
                    <xdr:colOff>330200</xdr:colOff>
                    <xdr:row>93</xdr:row>
                    <xdr:rowOff>25400</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25400</xdr:colOff>
                    <xdr:row>92</xdr:row>
                    <xdr:rowOff>139700</xdr:rowOff>
                  </from>
                  <to>
                    <xdr:col>14</xdr:col>
                    <xdr:colOff>330200</xdr:colOff>
                    <xdr:row>94</xdr:row>
                    <xdr:rowOff>25400</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25400</xdr:colOff>
                    <xdr:row>94</xdr:row>
                    <xdr:rowOff>139700</xdr:rowOff>
                  </from>
                  <to>
                    <xdr:col>14</xdr:col>
                    <xdr:colOff>330200</xdr:colOff>
                    <xdr:row>96</xdr:row>
                    <xdr:rowOff>25400</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25400</xdr:colOff>
                    <xdr:row>95</xdr:row>
                    <xdr:rowOff>139700</xdr:rowOff>
                  </from>
                  <to>
                    <xdr:col>14</xdr:col>
                    <xdr:colOff>330200</xdr:colOff>
                    <xdr:row>97</xdr:row>
                    <xdr:rowOff>25400</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25400</xdr:colOff>
                    <xdr:row>96</xdr:row>
                    <xdr:rowOff>139700</xdr:rowOff>
                  </from>
                  <to>
                    <xdr:col>14</xdr:col>
                    <xdr:colOff>330200</xdr:colOff>
                    <xdr:row>98</xdr:row>
                    <xdr:rowOff>25400</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25400</xdr:colOff>
                    <xdr:row>97</xdr:row>
                    <xdr:rowOff>139700</xdr:rowOff>
                  </from>
                  <to>
                    <xdr:col>14</xdr:col>
                    <xdr:colOff>330200</xdr:colOff>
                    <xdr:row>99</xdr:row>
                    <xdr:rowOff>25400</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25400</xdr:colOff>
                    <xdr:row>98</xdr:row>
                    <xdr:rowOff>139700</xdr:rowOff>
                  </from>
                  <to>
                    <xdr:col>14</xdr:col>
                    <xdr:colOff>330200</xdr:colOff>
                    <xdr:row>100</xdr:row>
                    <xdr:rowOff>25400</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25400</xdr:colOff>
                    <xdr:row>99</xdr:row>
                    <xdr:rowOff>139700</xdr:rowOff>
                  </from>
                  <to>
                    <xdr:col>14</xdr:col>
                    <xdr:colOff>330200</xdr:colOff>
                    <xdr:row>101</xdr:row>
                    <xdr:rowOff>25400</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25400</xdr:colOff>
                    <xdr:row>100</xdr:row>
                    <xdr:rowOff>139700</xdr:rowOff>
                  </from>
                  <to>
                    <xdr:col>14</xdr:col>
                    <xdr:colOff>330200</xdr:colOff>
                    <xdr:row>102</xdr:row>
                    <xdr:rowOff>25400</xdr:rowOff>
                  </to>
                </anchor>
              </controlPr>
            </control>
          </mc:Choice>
        </mc:AlternateContent>
        <mc:AlternateContent xmlns:mc="http://schemas.openxmlformats.org/markup-compatibility/2006">
          <mc:Choice Requires="x14">
            <control shapeId="172229" r:id="rId196" name="Check Box 197">
              <controlPr defaultSize="0" autoFill="0" autoLine="0" autoPict="0">
                <anchor moveWithCells="1">
                  <from>
                    <xdr:col>14</xdr:col>
                    <xdr:colOff>25400</xdr:colOff>
                    <xdr:row>20</xdr:row>
                    <xdr:rowOff>139700</xdr:rowOff>
                  </from>
                  <to>
                    <xdr:col>14</xdr:col>
                    <xdr:colOff>330200</xdr:colOff>
                    <xdr:row>22</xdr:row>
                    <xdr:rowOff>25400</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25400</xdr:colOff>
                    <xdr:row>19</xdr:row>
                    <xdr:rowOff>139700</xdr:rowOff>
                  </from>
                  <to>
                    <xdr:col>14</xdr:col>
                    <xdr:colOff>330200</xdr:colOff>
                    <xdr:row>21</xdr:row>
                    <xdr:rowOff>25400</xdr:rowOff>
                  </to>
                </anchor>
              </controlPr>
            </control>
          </mc:Choice>
        </mc:AlternateContent>
        <mc:AlternateContent xmlns:mc="http://schemas.openxmlformats.org/markup-compatibility/2006">
          <mc:Choice Requires="x14">
            <control shapeId="172231" r:id="rId198" name="Check Box 199">
              <controlPr defaultSize="0" autoFill="0" autoLine="0" autoPict="0">
                <anchor moveWithCells="1">
                  <from>
                    <xdr:col>14</xdr:col>
                    <xdr:colOff>25400</xdr:colOff>
                    <xdr:row>21</xdr:row>
                    <xdr:rowOff>139700</xdr:rowOff>
                  </from>
                  <to>
                    <xdr:col>14</xdr:col>
                    <xdr:colOff>330200</xdr:colOff>
                    <xdr:row>23</xdr:row>
                    <xdr:rowOff>25400</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25400</xdr:colOff>
                    <xdr:row>25</xdr:row>
                    <xdr:rowOff>139700</xdr:rowOff>
                  </from>
                  <to>
                    <xdr:col>14</xdr:col>
                    <xdr:colOff>330200</xdr:colOff>
                    <xdr:row>27</xdr:row>
                    <xdr:rowOff>25400</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25400</xdr:colOff>
                    <xdr:row>44</xdr:row>
                    <xdr:rowOff>139700</xdr:rowOff>
                  </from>
                  <to>
                    <xdr:col>14</xdr:col>
                    <xdr:colOff>330200</xdr:colOff>
                    <xdr:row>46</xdr:row>
                    <xdr:rowOff>25400</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25400</xdr:colOff>
                    <xdr:row>74</xdr:row>
                    <xdr:rowOff>139700</xdr:rowOff>
                  </from>
                  <to>
                    <xdr:col>14</xdr:col>
                    <xdr:colOff>330200</xdr:colOff>
                    <xdr:row>76</xdr:row>
                    <xdr:rowOff>25400</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25400</xdr:colOff>
                    <xdr:row>93</xdr:row>
                    <xdr:rowOff>139700</xdr:rowOff>
                  </from>
                  <to>
                    <xdr:col>14</xdr:col>
                    <xdr:colOff>330200</xdr:colOff>
                    <xdr:row>95</xdr:row>
                    <xdr:rowOff>25400</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25400</xdr:colOff>
                    <xdr:row>101</xdr:row>
                    <xdr:rowOff>139700</xdr:rowOff>
                  </from>
                  <to>
                    <xdr:col>14</xdr:col>
                    <xdr:colOff>330200</xdr:colOff>
                    <xdr:row>103</xdr:row>
                    <xdr:rowOff>25400</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25400</xdr:colOff>
                    <xdr:row>2</xdr:row>
                    <xdr:rowOff>139700</xdr:rowOff>
                  </from>
                  <to>
                    <xdr:col>15</xdr:col>
                    <xdr:colOff>330200</xdr:colOff>
                    <xdr:row>4</xdr:row>
                    <xdr:rowOff>25400</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25400</xdr:colOff>
                    <xdr:row>3</xdr:row>
                    <xdr:rowOff>139700</xdr:rowOff>
                  </from>
                  <to>
                    <xdr:col>15</xdr:col>
                    <xdr:colOff>330200</xdr:colOff>
                    <xdr:row>5</xdr:row>
                    <xdr:rowOff>25400</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25400</xdr:colOff>
                    <xdr:row>4</xdr:row>
                    <xdr:rowOff>139700</xdr:rowOff>
                  </from>
                  <to>
                    <xdr:col>15</xdr:col>
                    <xdr:colOff>330200</xdr:colOff>
                    <xdr:row>6</xdr:row>
                    <xdr:rowOff>25400</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25400</xdr:colOff>
                    <xdr:row>5</xdr:row>
                    <xdr:rowOff>139700</xdr:rowOff>
                  </from>
                  <to>
                    <xdr:col>15</xdr:col>
                    <xdr:colOff>330200</xdr:colOff>
                    <xdr:row>7</xdr:row>
                    <xdr:rowOff>25400</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25400</xdr:colOff>
                    <xdr:row>6</xdr:row>
                    <xdr:rowOff>139700</xdr:rowOff>
                  </from>
                  <to>
                    <xdr:col>15</xdr:col>
                    <xdr:colOff>330200</xdr:colOff>
                    <xdr:row>8</xdr:row>
                    <xdr:rowOff>25400</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25400</xdr:colOff>
                    <xdr:row>7</xdr:row>
                    <xdr:rowOff>139700</xdr:rowOff>
                  </from>
                  <to>
                    <xdr:col>15</xdr:col>
                    <xdr:colOff>330200</xdr:colOff>
                    <xdr:row>9</xdr:row>
                    <xdr:rowOff>25400</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25400</xdr:colOff>
                    <xdr:row>8</xdr:row>
                    <xdr:rowOff>139700</xdr:rowOff>
                  </from>
                  <to>
                    <xdr:col>15</xdr:col>
                    <xdr:colOff>330200</xdr:colOff>
                    <xdr:row>10</xdr:row>
                    <xdr:rowOff>25400</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25400</xdr:colOff>
                    <xdr:row>9</xdr:row>
                    <xdr:rowOff>139700</xdr:rowOff>
                  </from>
                  <to>
                    <xdr:col>15</xdr:col>
                    <xdr:colOff>330200</xdr:colOff>
                    <xdr:row>11</xdr:row>
                    <xdr:rowOff>25400</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25400</xdr:colOff>
                    <xdr:row>10</xdr:row>
                    <xdr:rowOff>139700</xdr:rowOff>
                  </from>
                  <to>
                    <xdr:col>15</xdr:col>
                    <xdr:colOff>330200</xdr:colOff>
                    <xdr:row>12</xdr:row>
                    <xdr:rowOff>25400</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25400</xdr:colOff>
                    <xdr:row>11</xdr:row>
                    <xdr:rowOff>139700</xdr:rowOff>
                  </from>
                  <to>
                    <xdr:col>15</xdr:col>
                    <xdr:colOff>330200</xdr:colOff>
                    <xdr:row>13</xdr:row>
                    <xdr:rowOff>25400</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25400</xdr:colOff>
                    <xdr:row>12</xdr:row>
                    <xdr:rowOff>139700</xdr:rowOff>
                  </from>
                  <to>
                    <xdr:col>15</xdr:col>
                    <xdr:colOff>330200</xdr:colOff>
                    <xdr:row>14</xdr:row>
                    <xdr:rowOff>25400</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25400</xdr:colOff>
                    <xdr:row>13</xdr:row>
                    <xdr:rowOff>139700</xdr:rowOff>
                  </from>
                  <to>
                    <xdr:col>15</xdr:col>
                    <xdr:colOff>330200</xdr:colOff>
                    <xdr:row>15</xdr:row>
                    <xdr:rowOff>25400</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25400</xdr:colOff>
                    <xdr:row>14</xdr:row>
                    <xdr:rowOff>139700</xdr:rowOff>
                  </from>
                  <to>
                    <xdr:col>15</xdr:col>
                    <xdr:colOff>330200</xdr:colOff>
                    <xdr:row>16</xdr:row>
                    <xdr:rowOff>25400</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25400</xdr:colOff>
                    <xdr:row>15</xdr:row>
                    <xdr:rowOff>139700</xdr:rowOff>
                  </from>
                  <to>
                    <xdr:col>15</xdr:col>
                    <xdr:colOff>330200</xdr:colOff>
                    <xdr:row>17</xdr:row>
                    <xdr:rowOff>25400</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25400</xdr:colOff>
                    <xdr:row>16</xdr:row>
                    <xdr:rowOff>139700</xdr:rowOff>
                  </from>
                  <to>
                    <xdr:col>15</xdr:col>
                    <xdr:colOff>330200</xdr:colOff>
                    <xdr:row>18</xdr:row>
                    <xdr:rowOff>25400</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25400</xdr:colOff>
                    <xdr:row>17</xdr:row>
                    <xdr:rowOff>139700</xdr:rowOff>
                  </from>
                  <to>
                    <xdr:col>15</xdr:col>
                    <xdr:colOff>330200</xdr:colOff>
                    <xdr:row>19</xdr:row>
                    <xdr:rowOff>25400</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25400</xdr:colOff>
                    <xdr:row>18</xdr:row>
                    <xdr:rowOff>139700</xdr:rowOff>
                  </from>
                  <to>
                    <xdr:col>15</xdr:col>
                    <xdr:colOff>330200</xdr:colOff>
                    <xdr:row>20</xdr:row>
                    <xdr:rowOff>25400</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25400</xdr:colOff>
                    <xdr:row>19</xdr:row>
                    <xdr:rowOff>139700</xdr:rowOff>
                  </from>
                  <to>
                    <xdr:col>15</xdr:col>
                    <xdr:colOff>330200</xdr:colOff>
                    <xdr:row>21</xdr:row>
                    <xdr:rowOff>25400</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25400</xdr:colOff>
                    <xdr:row>20</xdr:row>
                    <xdr:rowOff>139700</xdr:rowOff>
                  </from>
                  <to>
                    <xdr:col>15</xdr:col>
                    <xdr:colOff>330200</xdr:colOff>
                    <xdr:row>22</xdr:row>
                    <xdr:rowOff>25400</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25400</xdr:colOff>
                    <xdr:row>21</xdr:row>
                    <xdr:rowOff>139700</xdr:rowOff>
                  </from>
                  <to>
                    <xdr:col>15</xdr:col>
                    <xdr:colOff>330200</xdr:colOff>
                    <xdr:row>23</xdr:row>
                    <xdr:rowOff>25400</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25400</xdr:colOff>
                    <xdr:row>22</xdr:row>
                    <xdr:rowOff>139700</xdr:rowOff>
                  </from>
                  <to>
                    <xdr:col>15</xdr:col>
                    <xdr:colOff>330200</xdr:colOff>
                    <xdr:row>24</xdr:row>
                    <xdr:rowOff>25400</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25400</xdr:colOff>
                    <xdr:row>23</xdr:row>
                    <xdr:rowOff>139700</xdr:rowOff>
                  </from>
                  <to>
                    <xdr:col>15</xdr:col>
                    <xdr:colOff>330200</xdr:colOff>
                    <xdr:row>25</xdr:row>
                    <xdr:rowOff>25400</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25400</xdr:colOff>
                    <xdr:row>24</xdr:row>
                    <xdr:rowOff>139700</xdr:rowOff>
                  </from>
                  <to>
                    <xdr:col>15</xdr:col>
                    <xdr:colOff>330200</xdr:colOff>
                    <xdr:row>26</xdr:row>
                    <xdr:rowOff>25400</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25400</xdr:colOff>
                    <xdr:row>25</xdr:row>
                    <xdr:rowOff>139700</xdr:rowOff>
                  </from>
                  <to>
                    <xdr:col>15</xdr:col>
                    <xdr:colOff>330200</xdr:colOff>
                    <xdr:row>27</xdr:row>
                    <xdr:rowOff>25400</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25400</xdr:colOff>
                    <xdr:row>26</xdr:row>
                    <xdr:rowOff>139700</xdr:rowOff>
                  </from>
                  <to>
                    <xdr:col>15</xdr:col>
                    <xdr:colOff>330200</xdr:colOff>
                    <xdr:row>28</xdr:row>
                    <xdr:rowOff>25400</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25400</xdr:colOff>
                    <xdr:row>27</xdr:row>
                    <xdr:rowOff>139700</xdr:rowOff>
                  </from>
                  <to>
                    <xdr:col>15</xdr:col>
                    <xdr:colOff>330200</xdr:colOff>
                    <xdr:row>29</xdr:row>
                    <xdr:rowOff>25400</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25400</xdr:colOff>
                    <xdr:row>28</xdr:row>
                    <xdr:rowOff>139700</xdr:rowOff>
                  </from>
                  <to>
                    <xdr:col>15</xdr:col>
                    <xdr:colOff>330200</xdr:colOff>
                    <xdr:row>30</xdr:row>
                    <xdr:rowOff>25400</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25400</xdr:colOff>
                    <xdr:row>29</xdr:row>
                    <xdr:rowOff>139700</xdr:rowOff>
                  </from>
                  <to>
                    <xdr:col>15</xdr:col>
                    <xdr:colOff>330200</xdr:colOff>
                    <xdr:row>31</xdr:row>
                    <xdr:rowOff>25400</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25400</xdr:colOff>
                    <xdr:row>30</xdr:row>
                    <xdr:rowOff>139700</xdr:rowOff>
                  </from>
                  <to>
                    <xdr:col>15</xdr:col>
                    <xdr:colOff>330200</xdr:colOff>
                    <xdr:row>32</xdr:row>
                    <xdr:rowOff>25400</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25400</xdr:colOff>
                    <xdr:row>31</xdr:row>
                    <xdr:rowOff>139700</xdr:rowOff>
                  </from>
                  <to>
                    <xdr:col>15</xdr:col>
                    <xdr:colOff>330200</xdr:colOff>
                    <xdr:row>33</xdr:row>
                    <xdr:rowOff>25400</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25400</xdr:colOff>
                    <xdr:row>32</xdr:row>
                    <xdr:rowOff>139700</xdr:rowOff>
                  </from>
                  <to>
                    <xdr:col>15</xdr:col>
                    <xdr:colOff>330200</xdr:colOff>
                    <xdr:row>34</xdr:row>
                    <xdr:rowOff>25400</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25400</xdr:colOff>
                    <xdr:row>33</xdr:row>
                    <xdr:rowOff>139700</xdr:rowOff>
                  </from>
                  <to>
                    <xdr:col>15</xdr:col>
                    <xdr:colOff>330200</xdr:colOff>
                    <xdr:row>35</xdr:row>
                    <xdr:rowOff>25400</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25400</xdr:colOff>
                    <xdr:row>34</xdr:row>
                    <xdr:rowOff>139700</xdr:rowOff>
                  </from>
                  <to>
                    <xdr:col>15</xdr:col>
                    <xdr:colOff>330200</xdr:colOff>
                    <xdr:row>36</xdr:row>
                    <xdr:rowOff>25400</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25400</xdr:colOff>
                    <xdr:row>35</xdr:row>
                    <xdr:rowOff>139700</xdr:rowOff>
                  </from>
                  <to>
                    <xdr:col>15</xdr:col>
                    <xdr:colOff>330200</xdr:colOff>
                    <xdr:row>37</xdr:row>
                    <xdr:rowOff>25400</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25400</xdr:colOff>
                    <xdr:row>36</xdr:row>
                    <xdr:rowOff>139700</xdr:rowOff>
                  </from>
                  <to>
                    <xdr:col>15</xdr:col>
                    <xdr:colOff>330200</xdr:colOff>
                    <xdr:row>38</xdr:row>
                    <xdr:rowOff>25400</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25400</xdr:colOff>
                    <xdr:row>37</xdr:row>
                    <xdr:rowOff>139700</xdr:rowOff>
                  </from>
                  <to>
                    <xdr:col>15</xdr:col>
                    <xdr:colOff>330200</xdr:colOff>
                    <xdr:row>39</xdr:row>
                    <xdr:rowOff>25400</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25400</xdr:colOff>
                    <xdr:row>38</xdr:row>
                    <xdr:rowOff>139700</xdr:rowOff>
                  </from>
                  <to>
                    <xdr:col>15</xdr:col>
                    <xdr:colOff>330200</xdr:colOff>
                    <xdr:row>40</xdr:row>
                    <xdr:rowOff>25400</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25400</xdr:colOff>
                    <xdr:row>39</xdr:row>
                    <xdr:rowOff>139700</xdr:rowOff>
                  </from>
                  <to>
                    <xdr:col>15</xdr:col>
                    <xdr:colOff>330200</xdr:colOff>
                    <xdr:row>41</xdr:row>
                    <xdr:rowOff>25400</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25400</xdr:colOff>
                    <xdr:row>40</xdr:row>
                    <xdr:rowOff>139700</xdr:rowOff>
                  </from>
                  <to>
                    <xdr:col>15</xdr:col>
                    <xdr:colOff>330200</xdr:colOff>
                    <xdr:row>42</xdr:row>
                    <xdr:rowOff>25400</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25400</xdr:colOff>
                    <xdr:row>41</xdr:row>
                    <xdr:rowOff>139700</xdr:rowOff>
                  </from>
                  <to>
                    <xdr:col>15</xdr:col>
                    <xdr:colOff>330200</xdr:colOff>
                    <xdr:row>43</xdr:row>
                    <xdr:rowOff>25400</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25400</xdr:colOff>
                    <xdr:row>42</xdr:row>
                    <xdr:rowOff>139700</xdr:rowOff>
                  </from>
                  <to>
                    <xdr:col>15</xdr:col>
                    <xdr:colOff>330200</xdr:colOff>
                    <xdr:row>44</xdr:row>
                    <xdr:rowOff>25400</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25400</xdr:colOff>
                    <xdr:row>43</xdr:row>
                    <xdr:rowOff>139700</xdr:rowOff>
                  </from>
                  <to>
                    <xdr:col>15</xdr:col>
                    <xdr:colOff>330200</xdr:colOff>
                    <xdr:row>45</xdr:row>
                    <xdr:rowOff>25400</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25400</xdr:colOff>
                    <xdr:row>44</xdr:row>
                    <xdr:rowOff>139700</xdr:rowOff>
                  </from>
                  <to>
                    <xdr:col>15</xdr:col>
                    <xdr:colOff>330200</xdr:colOff>
                    <xdr:row>46</xdr:row>
                    <xdr:rowOff>25400</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25400</xdr:colOff>
                    <xdr:row>45</xdr:row>
                    <xdr:rowOff>139700</xdr:rowOff>
                  </from>
                  <to>
                    <xdr:col>15</xdr:col>
                    <xdr:colOff>330200</xdr:colOff>
                    <xdr:row>47</xdr:row>
                    <xdr:rowOff>25400</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25400</xdr:colOff>
                    <xdr:row>46</xdr:row>
                    <xdr:rowOff>139700</xdr:rowOff>
                  </from>
                  <to>
                    <xdr:col>15</xdr:col>
                    <xdr:colOff>330200</xdr:colOff>
                    <xdr:row>48</xdr:row>
                    <xdr:rowOff>25400</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25400</xdr:colOff>
                    <xdr:row>47</xdr:row>
                    <xdr:rowOff>139700</xdr:rowOff>
                  </from>
                  <to>
                    <xdr:col>15</xdr:col>
                    <xdr:colOff>330200</xdr:colOff>
                    <xdr:row>49</xdr:row>
                    <xdr:rowOff>25400</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25400</xdr:colOff>
                    <xdr:row>48</xdr:row>
                    <xdr:rowOff>139700</xdr:rowOff>
                  </from>
                  <to>
                    <xdr:col>15</xdr:col>
                    <xdr:colOff>330200</xdr:colOff>
                    <xdr:row>50</xdr:row>
                    <xdr:rowOff>25400</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25400</xdr:colOff>
                    <xdr:row>49</xdr:row>
                    <xdr:rowOff>139700</xdr:rowOff>
                  </from>
                  <to>
                    <xdr:col>15</xdr:col>
                    <xdr:colOff>330200</xdr:colOff>
                    <xdr:row>51</xdr:row>
                    <xdr:rowOff>25400</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25400</xdr:colOff>
                    <xdr:row>50</xdr:row>
                    <xdr:rowOff>139700</xdr:rowOff>
                  </from>
                  <to>
                    <xdr:col>15</xdr:col>
                    <xdr:colOff>330200</xdr:colOff>
                    <xdr:row>52</xdr:row>
                    <xdr:rowOff>25400</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25400</xdr:colOff>
                    <xdr:row>51</xdr:row>
                    <xdr:rowOff>139700</xdr:rowOff>
                  </from>
                  <to>
                    <xdr:col>15</xdr:col>
                    <xdr:colOff>330200</xdr:colOff>
                    <xdr:row>53</xdr:row>
                    <xdr:rowOff>25400</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25400</xdr:colOff>
                    <xdr:row>52</xdr:row>
                    <xdr:rowOff>139700</xdr:rowOff>
                  </from>
                  <to>
                    <xdr:col>15</xdr:col>
                    <xdr:colOff>330200</xdr:colOff>
                    <xdr:row>54</xdr:row>
                    <xdr:rowOff>25400</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25400</xdr:colOff>
                    <xdr:row>53</xdr:row>
                    <xdr:rowOff>139700</xdr:rowOff>
                  </from>
                  <to>
                    <xdr:col>15</xdr:col>
                    <xdr:colOff>330200</xdr:colOff>
                    <xdr:row>55</xdr:row>
                    <xdr:rowOff>25400</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25400</xdr:colOff>
                    <xdr:row>54</xdr:row>
                    <xdr:rowOff>139700</xdr:rowOff>
                  </from>
                  <to>
                    <xdr:col>15</xdr:col>
                    <xdr:colOff>330200</xdr:colOff>
                    <xdr:row>56</xdr:row>
                    <xdr:rowOff>25400</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25400</xdr:colOff>
                    <xdr:row>55</xdr:row>
                    <xdr:rowOff>139700</xdr:rowOff>
                  </from>
                  <to>
                    <xdr:col>15</xdr:col>
                    <xdr:colOff>330200</xdr:colOff>
                    <xdr:row>57</xdr:row>
                    <xdr:rowOff>25400</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25400</xdr:colOff>
                    <xdr:row>56</xdr:row>
                    <xdr:rowOff>139700</xdr:rowOff>
                  </from>
                  <to>
                    <xdr:col>15</xdr:col>
                    <xdr:colOff>330200</xdr:colOff>
                    <xdr:row>58</xdr:row>
                    <xdr:rowOff>25400</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25400</xdr:colOff>
                    <xdr:row>57</xdr:row>
                    <xdr:rowOff>139700</xdr:rowOff>
                  </from>
                  <to>
                    <xdr:col>15</xdr:col>
                    <xdr:colOff>330200</xdr:colOff>
                    <xdr:row>59</xdr:row>
                    <xdr:rowOff>25400</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25400</xdr:colOff>
                    <xdr:row>58</xdr:row>
                    <xdr:rowOff>139700</xdr:rowOff>
                  </from>
                  <to>
                    <xdr:col>15</xdr:col>
                    <xdr:colOff>330200</xdr:colOff>
                    <xdr:row>60</xdr:row>
                    <xdr:rowOff>25400</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25400</xdr:colOff>
                    <xdr:row>59</xdr:row>
                    <xdr:rowOff>139700</xdr:rowOff>
                  </from>
                  <to>
                    <xdr:col>15</xdr:col>
                    <xdr:colOff>330200</xdr:colOff>
                    <xdr:row>61</xdr:row>
                    <xdr:rowOff>25400</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25400</xdr:colOff>
                    <xdr:row>60</xdr:row>
                    <xdr:rowOff>139700</xdr:rowOff>
                  </from>
                  <to>
                    <xdr:col>15</xdr:col>
                    <xdr:colOff>330200</xdr:colOff>
                    <xdr:row>62</xdr:row>
                    <xdr:rowOff>25400</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25400</xdr:colOff>
                    <xdr:row>61</xdr:row>
                    <xdr:rowOff>139700</xdr:rowOff>
                  </from>
                  <to>
                    <xdr:col>15</xdr:col>
                    <xdr:colOff>330200</xdr:colOff>
                    <xdr:row>63</xdr:row>
                    <xdr:rowOff>25400</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25400</xdr:colOff>
                    <xdr:row>62</xdr:row>
                    <xdr:rowOff>139700</xdr:rowOff>
                  </from>
                  <to>
                    <xdr:col>15</xdr:col>
                    <xdr:colOff>330200</xdr:colOff>
                    <xdr:row>64</xdr:row>
                    <xdr:rowOff>25400</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25400</xdr:colOff>
                    <xdr:row>63</xdr:row>
                    <xdr:rowOff>139700</xdr:rowOff>
                  </from>
                  <to>
                    <xdr:col>15</xdr:col>
                    <xdr:colOff>330200</xdr:colOff>
                    <xdr:row>65</xdr:row>
                    <xdr:rowOff>25400</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25400</xdr:colOff>
                    <xdr:row>64</xdr:row>
                    <xdr:rowOff>139700</xdr:rowOff>
                  </from>
                  <to>
                    <xdr:col>15</xdr:col>
                    <xdr:colOff>330200</xdr:colOff>
                    <xdr:row>66</xdr:row>
                    <xdr:rowOff>25400</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25400</xdr:colOff>
                    <xdr:row>65</xdr:row>
                    <xdr:rowOff>139700</xdr:rowOff>
                  </from>
                  <to>
                    <xdr:col>15</xdr:col>
                    <xdr:colOff>330200</xdr:colOff>
                    <xdr:row>67</xdr:row>
                    <xdr:rowOff>25400</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25400</xdr:colOff>
                    <xdr:row>66</xdr:row>
                    <xdr:rowOff>139700</xdr:rowOff>
                  </from>
                  <to>
                    <xdr:col>15</xdr:col>
                    <xdr:colOff>330200</xdr:colOff>
                    <xdr:row>68</xdr:row>
                    <xdr:rowOff>25400</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25400</xdr:colOff>
                    <xdr:row>67</xdr:row>
                    <xdr:rowOff>139700</xdr:rowOff>
                  </from>
                  <to>
                    <xdr:col>15</xdr:col>
                    <xdr:colOff>330200</xdr:colOff>
                    <xdr:row>69</xdr:row>
                    <xdr:rowOff>25400</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25400</xdr:colOff>
                    <xdr:row>68</xdr:row>
                    <xdr:rowOff>139700</xdr:rowOff>
                  </from>
                  <to>
                    <xdr:col>15</xdr:col>
                    <xdr:colOff>330200</xdr:colOff>
                    <xdr:row>70</xdr:row>
                    <xdr:rowOff>25400</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25400</xdr:colOff>
                    <xdr:row>69</xdr:row>
                    <xdr:rowOff>139700</xdr:rowOff>
                  </from>
                  <to>
                    <xdr:col>15</xdr:col>
                    <xdr:colOff>330200</xdr:colOff>
                    <xdr:row>71</xdr:row>
                    <xdr:rowOff>25400</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25400</xdr:colOff>
                    <xdr:row>70</xdr:row>
                    <xdr:rowOff>139700</xdr:rowOff>
                  </from>
                  <to>
                    <xdr:col>15</xdr:col>
                    <xdr:colOff>330200</xdr:colOff>
                    <xdr:row>72</xdr:row>
                    <xdr:rowOff>25400</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25400</xdr:colOff>
                    <xdr:row>71</xdr:row>
                    <xdr:rowOff>139700</xdr:rowOff>
                  </from>
                  <to>
                    <xdr:col>15</xdr:col>
                    <xdr:colOff>330200</xdr:colOff>
                    <xdr:row>73</xdr:row>
                    <xdr:rowOff>25400</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25400</xdr:colOff>
                    <xdr:row>72</xdr:row>
                    <xdr:rowOff>139700</xdr:rowOff>
                  </from>
                  <to>
                    <xdr:col>15</xdr:col>
                    <xdr:colOff>330200</xdr:colOff>
                    <xdr:row>74</xdr:row>
                    <xdr:rowOff>25400</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25400</xdr:colOff>
                    <xdr:row>73</xdr:row>
                    <xdr:rowOff>139700</xdr:rowOff>
                  </from>
                  <to>
                    <xdr:col>15</xdr:col>
                    <xdr:colOff>330200</xdr:colOff>
                    <xdr:row>75</xdr:row>
                    <xdr:rowOff>25400</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25400</xdr:colOff>
                    <xdr:row>74</xdr:row>
                    <xdr:rowOff>139700</xdr:rowOff>
                  </from>
                  <to>
                    <xdr:col>15</xdr:col>
                    <xdr:colOff>330200</xdr:colOff>
                    <xdr:row>76</xdr:row>
                    <xdr:rowOff>25400</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25400</xdr:colOff>
                    <xdr:row>75</xdr:row>
                    <xdr:rowOff>139700</xdr:rowOff>
                  </from>
                  <to>
                    <xdr:col>15</xdr:col>
                    <xdr:colOff>330200</xdr:colOff>
                    <xdr:row>77</xdr:row>
                    <xdr:rowOff>25400</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25400</xdr:colOff>
                    <xdr:row>76</xdr:row>
                    <xdr:rowOff>139700</xdr:rowOff>
                  </from>
                  <to>
                    <xdr:col>15</xdr:col>
                    <xdr:colOff>330200</xdr:colOff>
                    <xdr:row>78</xdr:row>
                    <xdr:rowOff>25400</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25400</xdr:colOff>
                    <xdr:row>77</xdr:row>
                    <xdr:rowOff>139700</xdr:rowOff>
                  </from>
                  <to>
                    <xdr:col>15</xdr:col>
                    <xdr:colOff>330200</xdr:colOff>
                    <xdr:row>79</xdr:row>
                    <xdr:rowOff>25400</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25400</xdr:colOff>
                    <xdr:row>78</xdr:row>
                    <xdr:rowOff>139700</xdr:rowOff>
                  </from>
                  <to>
                    <xdr:col>15</xdr:col>
                    <xdr:colOff>330200</xdr:colOff>
                    <xdr:row>80</xdr:row>
                    <xdr:rowOff>25400</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25400</xdr:colOff>
                    <xdr:row>79</xdr:row>
                    <xdr:rowOff>139700</xdr:rowOff>
                  </from>
                  <to>
                    <xdr:col>15</xdr:col>
                    <xdr:colOff>330200</xdr:colOff>
                    <xdr:row>81</xdr:row>
                    <xdr:rowOff>25400</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25400</xdr:colOff>
                    <xdr:row>80</xdr:row>
                    <xdr:rowOff>139700</xdr:rowOff>
                  </from>
                  <to>
                    <xdr:col>15</xdr:col>
                    <xdr:colOff>330200</xdr:colOff>
                    <xdr:row>82</xdr:row>
                    <xdr:rowOff>25400</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25400</xdr:colOff>
                    <xdr:row>81</xdr:row>
                    <xdr:rowOff>139700</xdr:rowOff>
                  </from>
                  <to>
                    <xdr:col>15</xdr:col>
                    <xdr:colOff>330200</xdr:colOff>
                    <xdr:row>83</xdr:row>
                    <xdr:rowOff>25400</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25400</xdr:colOff>
                    <xdr:row>82</xdr:row>
                    <xdr:rowOff>139700</xdr:rowOff>
                  </from>
                  <to>
                    <xdr:col>15</xdr:col>
                    <xdr:colOff>330200</xdr:colOff>
                    <xdr:row>84</xdr:row>
                    <xdr:rowOff>25400</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25400</xdr:colOff>
                    <xdr:row>83</xdr:row>
                    <xdr:rowOff>139700</xdr:rowOff>
                  </from>
                  <to>
                    <xdr:col>15</xdr:col>
                    <xdr:colOff>330200</xdr:colOff>
                    <xdr:row>85</xdr:row>
                    <xdr:rowOff>25400</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25400</xdr:colOff>
                    <xdr:row>84</xdr:row>
                    <xdr:rowOff>139700</xdr:rowOff>
                  </from>
                  <to>
                    <xdr:col>15</xdr:col>
                    <xdr:colOff>330200</xdr:colOff>
                    <xdr:row>86</xdr:row>
                    <xdr:rowOff>25400</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25400</xdr:colOff>
                    <xdr:row>85</xdr:row>
                    <xdr:rowOff>139700</xdr:rowOff>
                  </from>
                  <to>
                    <xdr:col>15</xdr:col>
                    <xdr:colOff>330200</xdr:colOff>
                    <xdr:row>87</xdr:row>
                    <xdr:rowOff>25400</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25400</xdr:colOff>
                    <xdr:row>86</xdr:row>
                    <xdr:rowOff>139700</xdr:rowOff>
                  </from>
                  <to>
                    <xdr:col>15</xdr:col>
                    <xdr:colOff>330200</xdr:colOff>
                    <xdr:row>88</xdr:row>
                    <xdr:rowOff>25400</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25400</xdr:colOff>
                    <xdr:row>87</xdr:row>
                    <xdr:rowOff>139700</xdr:rowOff>
                  </from>
                  <to>
                    <xdr:col>15</xdr:col>
                    <xdr:colOff>330200</xdr:colOff>
                    <xdr:row>89</xdr:row>
                    <xdr:rowOff>25400</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25400</xdr:colOff>
                    <xdr:row>88</xdr:row>
                    <xdr:rowOff>139700</xdr:rowOff>
                  </from>
                  <to>
                    <xdr:col>15</xdr:col>
                    <xdr:colOff>330200</xdr:colOff>
                    <xdr:row>90</xdr:row>
                    <xdr:rowOff>25400</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25400</xdr:colOff>
                    <xdr:row>89</xdr:row>
                    <xdr:rowOff>139700</xdr:rowOff>
                  </from>
                  <to>
                    <xdr:col>15</xdr:col>
                    <xdr:colOff>330200</xdr:colOff>
                    <xdr:row>91</xdr:row>
                    <xdr:rowOff>25400</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25400</xdr:colOff>
                    <xdr:row>90</xdr:row>
                    <xdr:rowOff>139700</xdr:rowOff>
                  </from>
                  <to>
                    <xdr:col>15</xdr:col>
                    <xdr:colOff>330200</xdr:colOff>
                    <xdr:row>92</xdr:row>
                    <xdr:rowOff>25400</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25400</xdr:colOff>
                    <xdr:row>91</xdr:row>
                    <xdr:rowOff>139700</xdr:rowOff>
                  </from>
                  <to>
                    <xdr:col>15</xdr:col>
                    <xdr:colOff>330200</xdr:colOff>
                    <xdr:row>93</xdr:row>
                    <xdr:rowOff>25400</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25400</xdr:colOff>
                    <xdr:row>92</xdr:row>
                    <xdr:rowOff>139700</xdr:rowOff>
                  </from>
                  <to>
                    <xdr:col>15</xdr:col>
                    <xdr:colOff>330200</xdr:colOff>
                    <xdr:row>94</xdr:row>
                    <xdr:rowOff>25400</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25400</xdr:colOff>
                    <xdr:row>93</xdr:row>
                    <xdr:rowOff>139700</xdr:rowOff>
                  </from>
                  <to>
                    <xdr:col>15</xdr:col>
                    <xdr:colOff>330200</xdr:colOff>
                    <xdr:row>95</xdr:row>
                    <xdr:rowOff>25400</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25400</xdr:colOff>
                    <xdr:row>94</xdr:row>
                    <xdr:rowOff>139700</xdr:rowOff>
                  </from>
                  <to>
                    <xdr:col>15</xdr:col>
                    <xdr:colOff>330200</xdr:colOff>
                    <xdr:row>96</xdr:row>
                    <xdr:rowOff>25400</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25400</xdr:colOff>
                    <xdr:row>95</xdr:row>
                    <xdr:rowOff>139700</xdr:rowOff>
                  </from>
                  <to>
                    <xdr:col>15</xdr:col>
                    <xdr:colOff>330200</xdr:colOff>
                    <xdr:row>97</xdr:row>
                    <xdr:rowOff>25400</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25400</xdr:colOff>
                    <xdr:row>96</xdr:row>
                    <xdr:rowOff>139700</xdr:rowOff>
                  </from>
                  <to>
                    <xdr:col>15</xdr:col>
                    <xdr:colOff>330200</xdr:colOff>
                    <xdr:row>98</xdr:row>
                    <xdr:rowOff>25400</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25400</xdr:colOff>
                    <xdr:row>97</xdr:row>
                    <xdr:rowOff>139700</xdr:rowOff>
                  </from>
                  <to>
                    <xdr:col>15</xdr:col>
                    <xdr:colOff>330200</xdr:colOff>
                    <xdr:row>99</xdr:row>
                    <xdr:rowOff>25400</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25400</xdr:colOff>
                    <xdr:row>98</xdr:row>
                    <xdr:rowOff>139700</xdr:rowOff>
                  </from>
                  <to>
                    <xdr:col>15</xdr:col>
                    <xdr:colOff>330200</xdr:colOff>
                    <xdr:row>100</xdr:row>
                    <xdr:rowOff>25400</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25400</xdr:colOff>
                    <xdr:row>99</xdr:row>
                    <xdr:rowOff>139700</xdr:rowOff>
                  </from>
                  <to>
                    <xdr:col>15</xdr:col>
                    <xdr:colOff>330200</xdr:colOff>
                    <xdr:row>101</xdr:row>
                    <xdr:rowOff>25400</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25400</xdr:colOff>
                    <xdr:row>100</xdr:row>
                    <xdr:rowOff>139700</xdr:rowOff>
                  </from>
                  <to>
                    <xdr:col>15</xdr:col>
                    <xdr:colOff>330200</xdr:colOff>
                    <xdr:row>102</xdr:row>
                    <xdr:rowOff>25400</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25400</xdr:colOff>
                    <xdr:row>101</xdr:row>
                    <xdr:rowOff>139700</xdr:rowOff>
                  </from>
                  <to>
                    <xdr:col>15</xdr:col>
                    <xdr:colOff>330200</xdr:colOff>
                    <xdr:row>103</xdr:row>
                    <xdr:rowOff>25400</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25400</xdr:colOff>
                    <xdr:row>2</xdr:row>
                    <xdr:rowOff>139700</xdr:rowOff>
                  </from>
                  <to>
                    <xdr:col>16</xdr:col>
                    <xdr:colOff>330200</xdr:colOff>
                    <xdr:row>4</xdr:row>
                    <xdr:rowOff>25400</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25400</xdr:colOff>
                    <xdr:row>3</xdr:row>
                    <xdr:rowOff>139700</xdr:rowOff>
                  </from>
                  <to>
                    <xdr:col>16</xdr:col>
                    <xdr:colOff>330200</xdr:colOff>
                    <xdr:row>5</xdr:row>
                    <xdr:rowOff>25400</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25400</xdr:colOff>
                    <xdr:row>4</xdr:row>
                    <xdr:rowOff>139700</xdr:rowOff>
                  </from>
                  <to>
                    <xdr:col>16</xdr:col>
                    <xdr:colOff>330200</xdr:colOff>
                    <xdr:row>6</xdr:row>
                    <xdr:rowOff>25400</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25400</xdr:colOff>
                    <xdr:row>5</xdr:row>
                    <xdr:rowOff>139700</xdr:rowOff>
                  </from>
                  <to>
                    <xdr:col>16</xdr:col>
                    <xdr:colOff>330200</xdr:colOff>
                    <xdr:row>7</xdr:row>
                    <xdr:rowOff>25400</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25400</xdr:colOff>
                    <xdr:row>6</xdr:row>
                    <xdr:rowOff>139700</xdr:rowOff>
                  </from>
                  <to>
                    <xdr:col>16</xdr:col>
                    <xdr:colOff>330200</xdr:colOff>
                    <xdr:row>8</xdr:row>
                    <xdr:rowOff>25400</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25400</xdr:colOff>
                    <xdr:row>7</xdr:row>
                    <xdr:rowOff>139700</xdr:rowOff>
                  </from>
                  <to>
                    <xdr:col>16</xdr:col>
                    <xdr:colOff>330200</xdr:colOff>
                    <xdr:row>9</xdr:row>
                    <xdr:rowOff>25400</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25400</xdr:colOff>
                    <xdr:row>8</xdr:row>
                    <xdr:rowOff>139700</xdr:rowOff>
                  </from>
                  <to>
                    <xdr:col>16</xdr:col>
                    <xdr:colOff>330200</xdr:colOff>
                    <xdr:row>10</xdr:row>
                    <xdr:rowOff>25400</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25400</xdr:colOff>
                    <xdr:row>9</xdr:row>
                    <xdr:rowOff>139700</xdr:rowOff>
                  </from>
                  <to>
                    <xdr:col>16</xdr:col>
                    <xdr:colOff>330200</xdr:colOff>
                    <xdr:row>11</xdr:row>
                    <xdr:rowOff>25400</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25400</xdr:colOff>
                    <xdr:row>10</xdr:row>
                    <xdr:rowOff>139700</xdr:rowOff>
                  </from>
                  <to>
                    <xdr:col>16</xdr:col>
                    <xdr:colOff>330200</xdr:colOff>
                    <xdr:row>12</xdr:row>
                    <xdr:rowOff>25400</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25400</xdr:colOff>
                    <xdr:row>11</xdr:row>
                    <xdr:rowOff>139700</xdr:rowOff>
                  </from>
                  <to>
                    <xdr:col>16</xdr:col>
                    <xdr:colOff>330200</xdr:colOff>
                    <xdr:row>13</xdr:row>
                    <xdr:rowOff>25400</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25400</xdr:colOff>
                    <xdr:row>12</xdr:row>
                    <xdr:rowOff>139700</xdr:rowOff>
                  </from>
                  <to>
                    <xdr:col>16</xdr:col>
                    <xdr:colOff>330200</xdr:colOff>
                    <xdr:row>14</xdr:row>
                    <xdr:rowOff>25400</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25400</xdr:colOff>
                    <xdr:row>13</xdr:row>
                    <xdr:rowOff>139700</xdr:rowOff>
                  </from>
                  <to>
                    <xdr:col>16</xdr:col>
                    <xdr:colOff>330200</xdr:colOff>
                    <xdr:row>15</xdr:row>
                    <xdr:rowOff>25400</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25400</xdr:colOff>
                    <xdr:row>14</xdr:row>
                    <xdr:rowOff>139700</xdr:rowOff>
                  </from>
                  <to>
                    <xdr:col>16</xdr:col>
                    <xdr:colOff>330200</xdr:colOff>
                    <xdr:row>16</xdr:row>
                    <xdr:rowOff>25400</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25400</xdr:colOff>
                    <xdr:row>15</xdr:row>
                    <xdr:rowOff>139700</xdr:rowOff>
                  </from>
                  <to>
                    <xdr:col>16</xdr:col>
                    <xdr:colOff>330200</xdr:colOff>
                    <xdr:row>17</xdr:row>
                    <xdr:rowOff>25400</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25400</xdr:colOff>
                    <xdr:row>16</xdr:row>
                    <xdr:rowOff>139700</xdr:rowOff>
                  </from>
                  <to>
                    <xdr:col>16</xdr:col>
                    <xdr:colOff>330200</xdr:colOff>
                    <xdr:row>18</xdr:row>
                    <xdr:rowOff>25400</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25400</xdr:colOff>
                    <xdr:row>17</xdr:row>
                    <xdr:rowOff>139700</xdr:rowOff>
                  </from>
                  <to>
                    <xdr:col>16</xdr:col>
                    <xdr:colOff>330200</xdr:colOff>
                    <xdr:row>19</xdr:row>
                    <xdr:rowOff>25400</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25400</xdr:colOff>
                    <xdr:row>18</xdr:row>
                    <xdr:rowOff>139700</xdr:rowOff>
                  </from>
                  <to>
                    <xdr:col>16</xdr:col>
                    <xdr:colOff>330200</xdr:colOff>
                    <xdr:row>20</xdr:row>
                    <xdr:rowOff>25400</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25400</xdr:colOff>
                    <xdr:row>19</xdr:row>
                    <xdr:rowOff>139700</xdr:rowOff>
                  </from>
                  <to>
                    <xdr:col>16</xdr:col>
                    <xdr:colOff>330200</xdr:colOff>
                    <xdr:row>21</xdr:row>
                    <xdr:rowOff>25400</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25400</xdr:colOff>
                    <xdr:row>20</xdr:row>
                    <xdr:rowOff>139700</xdr:rowOff>
                  </from>
                  <to>
                    <xdr:col>16</xdr:col>
                    <xdr:colOff>330200</xdr:colOff>
                    <xdr:row>22</xdr:row>
                    <xdr:rowOff>25400</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25400</xdr:colOff>
                    <xdr:row>21</xdr:row>
                    <xdr:rowOff>139700</xdr:rowOff>
                  </from>
                  <to>
                    <xdr:col>16</xdr:col>
                    <xdr:colOff>330200</xdr:colOff>
                    <xdr:row>23</xdr:row>
                    <xdr:rowOff>25400</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25400</xdr:colOff>
                    <xdr:row>22</xdr:row>
                    <xdr:rowOff>139700</xdr:rowOff>
                  </from>
                  <to>
                    <xdr:col>16</xdr:col>
                    <xdr:colOff>330200</xdr:colOff>
                    <xdr:row>24</xdr:row>
                    <xdr:rowOff>25400</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25400</xdr:colOff>
                    <xdr:row>23</xdr:row>
                    <xdr:rowOff>139700</xdr:rowOff>
                  </from>
                  <to>
                    <xdr:col>16</xdr:col>
                    <xdr:colOff>330200</xdr:colOff>
                    <xdr:row>25</xdr:row>
                    <xdr:rowOff>25400</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25400</xdr:colOff>
                    <xdr:row>24</xdr:row>
                    <xdr:rowOff>139700</xdr:rowOff>
                  </from>
                  <to>
                    <xdr:col>16</xdr:col>
                    <xdr:colOff>330200</xdr:colOff>
                    <xdr:row>26</xdr:row>
                    <xdr:rowOff>25400</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25400</xdr:colOff>
                    <xdr:row>25</xdr:row>
                    <xdr:rowOff>139700</xdr:rowOff>
                  </from>
                  <to>
                    <xdr:col>16</xdr:col>
                    <xdr:colOff>330200</xdr:colOff>
                    <xdr:row>27</xdr:row>
                    <xdr:rowOff>25400</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25400</xdr:colOff>
                    <xdr:row>26</xdr:row>
                    <xdr:rowOff>139700</xdr:rowOff>
                  </from>
                  <to>
                    <xdr:col>16</xdr:col>
                    <xdr:colOff>330200</xdr:colOff>
                    <xdr:row>28</xdr:row>
                    <xdr:rowOff>25400</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25400</xdr:colOff>
                    <xdr:row>27</xdr:row>
                    <xdr:rowOff>139700</xdr:rowOff>
                  </from>
                  <to>
                    <xdr:col>16</xdr:col>
                    <xdr:colOff>330200</xdr:colOff>
                    <xdr:row>29</xdr:row>
                    <xdr:rowOff>25400</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25400</xdr:colOff>
                    <xdr:row>28</xdr:row>
                    <xdr:rowOff>139700</xdr:rowOff>
                  </from>
                  <to>
                    <xdr:col>16</xdr:col>
                    <xdr:colOff>330200</xdr:colOff>
                    <xdr:row>30</xdr:row>
                    <xdr:rowOff>25400</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25400</xdr:colOff>
                    <xdr:row>29</xdr:row>
                    <xdr:rowOff>139700</xdr:rowOff>
                  </from>
                  <to>
                    <xdr:col>16</xdr:col>
                    <xdr:colOff>330200</xdr:colOff>
                    <xdr:row>31</xdr:row>
                    <xdr:rowOff>25400</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25400</xdr:colOff>
                    <xdr:row>30</xdr:row>
                    <xdr:rowOff>139700</xdr:rowOff>
                  </from>
                  <to>
                    <xdr:col>16</xdr:col>
                    <xdr:colOff>330200</xdr:colOff>
                    <xdr:row>32</xdr:row>
                    <xdr:rowOff>25400</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25400</xdr:colOff>
                    <xdr:row>31</xdr:row>
                    <xdr:rowOff>139700</xdr:rowOff>
                  </from>
                  <to>
                    <xdr:col>16</xdr:col>
                    <xdr:colOff>330200</xdr:colOff>
                    <xdr:row>33</xdr:row>
                    <xdr:rowOff>25400</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25400</xdr:colOff>
                    <xdr:row>32</xdr:row>
                    <xdr:rowOff>139700</xdr:rowOff>
                  </from>
                  <to>
                    <xdr:col>16</xdr:col>
                    <xdr:colOff>330200</xdr:colOff>
                    <xdr:row>34</xdr:row>
                    <xdr:rowOff>25400</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25400</xdr:colOff>
                    <xdr:row>33</xdr:row>
                    <xdr:rowOff>139700</xdr:rowOff>
                  </from>
                  <to>
                    <xdr:col>16</xdr:col>
                    <xdr:colOff>330200</xdr:colOff>
                    <xdr:row>35</xdr:row>
                    <xdr:rowOff>25400</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25400</xdr:colOff>
                    <xdr:row>34</xdr:row>
                    <xdr:rowOff>139700</xdr:rowOff>
                  </from>
                  <to>
                    <xdr:col>16</xdr:col>
                    <xdr:colOff>330200</xdr:colOff>
                    <xdr:row>36</xdr:row>
                    <xdr:rowOff>25400</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25400</xdr:colOff>
                    <xdr:row>35</xdr:row>
                    <xdr:rowOff>139700</xdr:rowOff>
                  </from>
                  <to>
                    <xdr:col>16</xdr:col>
                    <xdr:colOff>330200</xdr:colOff>
                    <xdr:row>37</xdr:row>
                    <xdr:rowOff>25400</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25400</xdr:colOff>
                    <xdr:row>36</xdr:row>
                    <xdr:rowOff>139700</xdr:rowOff>
                  </from>
                  <to>
                    <xdr:col>16</xdr:col>
                    <xdr:colOff>330200</xdr:colOff>
                    <xdr:row>38</xdr:row>
                    <xdr:rowOff>25400</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25400</xdr:colOff>
                    <xdr:row>37</xdr:row>
                    <xdr:rowOff>139700</xdr:rowOff>
                  </from>
                  <to>
                    <xdr:col>16</xdr:col>
                    <xdr:colOff>330200</xdr:colOff>
                    <xdr:row>39</xdr:row>
                    <xdr:rowOff>25400</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25400</xdr:colOff>
                    <xdr:row>38</xdr:row>
                    <xdr:rowOff>139700</xdr:rowOff>
                  </from>
                  <to>
                    <xdr:col>16</xdr:col>
                    <xdr:colOff>330200</xdr:colOff>
                    <xdr:row>40</xdr:row>
                    <xdr:rowOff>25400</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25400</xdr:colOff>
                    <xdr:row>39</xdr:row>
                    <xdr:rowOff>139700</xdr:rowOff>
                  </from>
                  <to>
                    <xdr:col>16</xdr:col>
                    <xdr:colOff>330200</xdr:colOff>
                    <xdr:row>41</xdr:row>
                    <xdr:rowOff>25400</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25400</xdr:colOff>
                    <xdr:row>40</xdr:row>
                    <xdr:rowOff>139700</xdr:rowOff>
                  </from>
                  <to>
                    <xdr:col>16</xdr:col>
                    <xdr:colOff>330200</xdr:colOff>
                    <xdr:row>42</xdr:row>
                    <xdr:rowOff>25400</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25400</xdr:colOff>
                    <xdr:row>41</xdr:row>
                    <xdr:rowOff>139700</xdr:rowOff>
                  </from>
                  <to>
                    <xdr:col>16</xdr:col>
                    <xdr:colOff>330200</xdr:colOff>
                    <xdr:row>43</xdr:row>
                    <xdr:rowOff>25400</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25400</xdr:colOff>
                    <xdr:row>42</xdr:row>
                    <xdr:rowOff>139700</xdr:rowOff>
                  </from>
                  <to>
                    <xdr:col>16</xdr:col>
                    <xdr:colOff>330200</xdr:colOff>
                    <xdr:row>44</xdr:row>
                    <xdr:rowOff>25400</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25400</xdr:colOff>
                    <xdr:row>43</xdr:row>
                    <xdr:rowOff>139700</xdr:rowOff>
                  </from>
                  <to>
                    <xdr:col>16</xdr:col>
                    <xdr:colOff>330200</xdr:colOff>
                    <xdr:row>45</xdr:row>
                    <xdr:rowOff>25400</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25400</xdr:colOff>
                    <xdr:row>44</xdr:row>
                    <xdr:rowOff>139700</xdr:rowOff>
                  </from>
                  <to>
                    <xdr:col>16</xdr:col>
                    <xdr:colOff>330200</xdr:colOff>
                    <xdr:row>46</xdr:row>
                    <xdr:rowOff>25400</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25400</xdr:colOff>
                    <xdr:row>45</xdr:row>
                    <xdr:rowOff>139700</xdr:rowOff>
                  </from>
                  <to>
                    <xdr:col>16</xdr:col>
                    <xdr:colOff>330200</xdr:colOff>
                    <xdr:row>47</xdr:row>
                    <xdr:rowOff>25400</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25400</xdr:colOff>
                    <xdr:row>46</xdr:row>
                    <xdr:rowOff>139700</xdr:rowOff>
                  </from>
                  <to>
                    <xdr:col>16</xdr:col>
                    <xdr:colOff>330200</xdr:colOff>
                    <xdr:row>48</xdr:row>
                    <xdr:rowOff>25400</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25400</xdr:colOff>
                    <xdr:row>47</xdr:row>
                    <xdr:rowOff>139700</xdr:rowOff>
                  </from>
                  <to>
                    <xdr:col>16</xdr:col>
                    <xdr:colOff>330200</xdr:colOff>
                    <xdr:row>49</xdr:row>
                    <xdr:rowOff>25400</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25400</xdr:colOff>
                    <xdr:row>48</xdr:row>
                    <xdr:rowOff>139700</xdr:rowOff>
                  </from>
                  <to>
                    <xdr:col>16</xdr:col>
                    <xdr:colOff>330200</xdr:colOff>
                    <xdr:row>50</xdr:row>
                    <xdr:rowOff>25400</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25400</xdr:colOff>
                    <xdr:row>49</xdr:row>
                    <xdr:rowOff>139700</xdr:rowOff>
                  </from>
                  <to>
                    <xdr:col>16</xdr:col>
                    <xdr:colOff>330200</xdr:colOff>
                    <xdr:row>51</xdr:row>
                    <xdr:rowOff>25400</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25400</xdr:colOff>
                    <xdr:row>50</xdr:row>
                    <xdr:rowOff>139700</xdr:rowOff>
                  </from>
                  <to>
                    <xdr:col>16</xdr:col>
                    <xdr:colOff>330200</xdr:colOff>
                    <xdr:row>52</xdr:row>
                    <xdr:rowOff>25400</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25400</xdr:colOff>
                    <xdr:row>51</xdr:row>
                    <xdr:rowOff>139700</xdr:rowOff>
                  </from>
                  <to>
                    <xdr:col>16</xdr:col>
                    <xdr:colOff>330200</xdr:colOff>
                    <xdr:row>53</xdr:row>
                    <xdr:rowOff>25400</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25400</xdr:colOff>
                    <xdr:row>52</xdr:row>
                    <xdr:rowOff>139700</xdr:rowOff>
                  </from>
                  <to>
                    <xdr:col>16</xdr:col>
                    <xdr:colOff>330200</xdr:colOff>
                    <xdr:row>54</xdr:row>
                    <xdr:rowOff>25400</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25400</xdr:colOff>
                    <xdr:row>53</xdr:row>
                    <xdr:rowOff>139700</xdr:rowOff>
                  </from>
                  <to>
                    <xdr:col>16</xdr:col>
                    <xdr:colOff>330200</xdr:colOff>
                    <xdr:row>55</xdr:row>
                    <xdr:rowOff>25400</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25400</xdr:colOff>
                    <xdr:row>54</xdr:row>
                    <xdr:rowOff>139700</xdr:rowOff>
                  </from>
                  <to>
                    <xdr:col>16</xdr:col>
                    <xdr:colOff>330200</xdr:colOff>
                    <xdr:row>56</xdr:row>
                    <xdr:rowOff>25400</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25400</xdr:colOff>
                    <xdr:row>55</xdr:row>
                    <xdr:rowOff>139700</xdr:rowOff>
                  </from>
                  <to>
                    <xdr:col>16</xdr:col>
                    <xdr:colOff>330200</xdr:colOff>
                    <xdr:row>57</xdr:row>
                    <xdr:rowOff>25400</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25400</xdr:colOff>
                    <xdr:row>56</xdr:row>
                    <xdr:rowOff>139700</xdr:rowOff>
                  </from>
                  <to>
                    <xdr:col>16</xdr:col>
                    <xdr:colOff>330200</xdr:colOff>
                    <xdr:row>58</xdr:row>
                    <xdr:rowOff>25400</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25400</xdr:colOff>
                    <xdr:row>57</xdr:row>
                    <xdr:rowOff>139700</xdr:rowOff>
                  </from>
                  <to>
                    <xdr:col>16</xdr:col>
                    <xdr:colOff>330200</xdr:colOff>
                    <xdr:row>59</xdr:row>
                    <xdr:rowOff>25400</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25400</xdr:colOff>
                    <xdr:row>58</xdr:row>
                    <xdr:rowOff>139700</xdr:rowOff>
                  </from>
                  <to>
                    <xdr:col>16</xdr:col>
                    <xdr:colOff>330200</xdr:colOff>
                    <xdr:row>60</xdr:row>
                    <xdr:rowOff>25400</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25400</xdr:colOff>
                    <xdr:row>59</xdr:row>
                    <xdr:rowOff>139700</xdr:rowOff>
                  </from>
                  <to>
                    <xdr:col>16</xdr:col>
                    <xdr:colOff>330200</xdr:colOff>
                    <xdr:row>61</xdr:row>
                    <xdr:rowOff>25400</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25400</xdr:colOff>
                    <xdr:row>60</xdr:row>
                    <xdr:rowOff>139700</xdr:rowOff>
                  </from>
                  <to>
                    <xdr:col>16</xdr:col>
                    <xdr:colOff>330200</xdr:colOff>
                    <xdr:row>62</xdr:row>
                    <xdr:rowOff>25400</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25400</xdr:colOff>
                    <xdr:row>61</xdr:row>
                    <xdr:rowOff>139700</xdr:rowOff>
                  </from>
                  <to>
                    <xdr:col>16</xdr:col>
                    <xdr:colOff>330200</xdr:colOff>
                    <xdr:row>63</xdr:row>
                    <xdr:rowOff>25400</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25400</xdr:colOff>
                    <xdr:row>62</xdr:row>
                    <xdr:rowOff>139700</xdr:rowOff>
                  </from>
                  <to>
                    <xdr:col>16</xdr:col>
                    <xdr:colOff>330200</xdr:colOff>
                    <xdr:row>64</xdr:row>
                    <xdr:rowOff>25400</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25400</xdr:colOff>
                    <xdr:row>63</xdr:row>
                    <xdr:rowOff>139700</xdr:rowOff>
                  </from>
                  <to>
                    <xdr:col>16</xdr:col>
                    <xdr:colOff>330200</xdr:colOff>
                    <xdr:row>65</xdr:row>
                    <xdr:rowOff>25400</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25400</xdr:colOff>
                    <xdr:row>64</xdr:row>
                    <xdr:rowOff>139700</xdr:rowOff>
                  </from>
                  <to>
                    <xdr:col>16</xdr:col>
                    <xdr:colOff>330200</xdr:colOff>
                    <xdr:row>66</xdr:row>
                    <xdr:rowOff>25400</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25400</xdr:colOff>
                    <xdr:row>65</xdr:row>
                    <xdr:rowOff>139700</xdr:rowOff>
                  </from>
                  <to>
                    <xdr:col>16</xdr:col>
                    <xdr:colOff>330200</xdr:colOff>
                    <xdr:row>67</xdr:row>
                    <xdr:rowOff>25400</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25400</xdr:colOff>
                    <xdr:row>66</xdr:row>
                    <xdr:rowOff>139700</xdr:rowOff>
                  </from>
                  <to>
                    <xdr:col>16</xdr:col>
                    <xdr:colOff>330200</xdr:colOff>
                    <xdr:row>68</xdr:row>
                    <xdr:rowOff>25400</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25400</xdr:colOff>
                    <xdr:row>67</xdr:row>
                    <xdr:rowOff>139700</xdr:rowOff>
                  </from>
                  <to>
                    <xdr:col>16</xdr:col>
                    <xdr:colOff>330200</xdr:colOff>
                    <xdr:row>69</xdr:row>
                    <xdr:rowOff>25400</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25400</xdr:colOff>
                    <xdr:row>68</xdr:row>
                    <xdr:rowOff>139700</xdr:rowOff>
                  </from>
                  <to>
                    <xdr:col>16</xdr:col>
                    <xdr:colOff>330200</xdr:colOff>
                    <xdr:row>70</xdr:row>
                    <xdr:rowOff>25400</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25400</xdr:colOff>
                    <xdr:row>69</xdr:row>
                    <xdr:rowOff>139700</xdr:rowOff>
                  </from>
                  <to>
                    <xdr:col>16</xdr:col>
                    <xdr:colOff>330200</xdr:colOff>
                    <xdr:row>71</xdr:row>
                    <xdr:rowOff>25400</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25400</xdr:colOff>
                    <xdr:row>70</xdr:row>
                    <xdr:rowOff>139700</xdr:rowOff>
                  </from>
                  <to>
                    <xdr:col>16</xdr:col>
                    <xdr:colOff>330200</xdr:colOff>
                    <xdr:row>72</xdr:row>
                    <xdr:rowOff>25400</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25400</xdr:colOff>
                    <xdr:row>71</xdr:row>
                    <xdr:rowOff>139700</xdr:rowOff>
                  </from>
                  <to>
                    <xdr:col>16</xdr:col>
                    <xdr:colOff>330200</xdr:colOff>
                    <xdr:row>73</xdr:row>
                    <xdr:rowOff>25400</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25400</xdr:colOff>
                    <xdr:row>72</xdr:row>
                    <xdr:rowOff>139700</xdr:rowOff>
                  </from>
                  <to>
                    <xdr:col>16</xdr:col>
                    <xdr:colOff>330200</xdr:colOff>
                    <xdr:row>74</xdr:row>
                    <xdr:rowOff>25400</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25400</xdr:colOff>
                    <xdr:row>73</xdr:row>
                    <xdr:rowOff>139700</xdr:rowOff>
                  </from>
                  <to>
                    <xdr:col>16</xdr:col>
                    <xdr:colOff>330200</xdr:colOff>
                    <xdr:row>75</xdr:row>
                    <xdr:rowOff>25400</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25400</xdr:colOff>
                    <xdr:row>74</xdr:row>
                    <xdr:rowOff>139700</xdr:rowOff>
                  </from>
                  <to>
                    <xdr:col>16</xdr:col>
                    <xdr:colOff>330200</xdr:colOff>
                    <xdr:row>76</xdr:row>
                    <xdr:rowOff>25400</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25400</xdr:colOff>
                    <xdr:row>75</xdr:row>
                    <xdr:rowOff>139700</xdr:rowOff>
                  </from>
                  <to>
                    <xdr:col>16</xdr:col>
                    <xdr:colOff>330200</xdr:colOff>
                    <xdr:row>77</xdr:row>
                    <xdr:rowOff>25400</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25400</xdr:colOff>
                    <xdr:row>76</xdr:row>
                    <xdr:rowOff>139700</xdr:rowOff>
                  </from>
                  <to>
                    <xdr:col>16</xdr:col>
                    <xdr:colOff>330200</xdr:colOff>
                    <xdr:row>78</xdr:row>
                    <xdr:rowOff>25400</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25400</xdr:colOff>
                    <xdr:row>77</xdr:row>
                    <xdr:rowOff>139700</xdr:rowOff>
                  </from>
                  <to>
                    <xdr:col>16</xdr:col>
                    <xdr:colOff>330200</xdr:colOff>
                    <xdr:row>79</xdr:row>
                    <xdr:rowOff>25400</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25400</xdr:colOff>
                    <xdr:row>78</xdr:row>
                    <xdr:rowOff>139700</xdr:rowOff>
                  </from>
                  <to>
                    <xdr:col>16</xdr:col>
                    <xdr:colOff>330200</xdr:colOff>
                    <xdr:row>80</xdr:row>
                    <xdr:rowOff>25400</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25400</xdr:colOff>
                    <xdr:row>79</xdr:row>
                    <xdr:rowOff>139700</xdr:rowOff>
                  </from>
                  <to>
                    <xdr:col>16</xdr:col>
                    <xdr:colOff>330200</xdr:colOff>
                    <xdr:row>81</xdr:row>
                    <xdr:rowOff>25400</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25400</xdr:colOff>
                    <xdr:row>80</xdr:row>
                    <xdr:rowOff>139700</xdr:rowOff>
                  </from>
                  <to>
                    <xdr:col>16</xdr:col>
                    <xdr:colOff>330200</xdr:colOff>
                    <xdr:row>82</xdr:row>
                    <xdr:rowOff>25400</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25400</xdr:colOff>
                    <xdr:row>81</xdr:row>
                    <xdr:rowOff>139700</xdr:rowOff>
                  </from>
                  <to>
                    <xdr:col>16</xdr:col>
                    <xdr:colOff>330200</xdr:colOff>
                    <xdr:row>83</xdr:row>
                    <xdr:rowOff>25400</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25400</xdr:colOff>
                    <xdr:row>82</xdr:row>
                    <xdr:rowOff>139700</xdr:rowOff>
                  </from>
                  <to>
                    <xdr:col>16</xdr:col>
                    <xdr:colOff>330200</xdr:colOff>
                    <xdr:row>84</xdr:row>
                    <xdr:rowOff>25400</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25400</xdr:colOff>
                    <xdr:row>83</xdr:row>
                    <xdr:rowOff>139700</xdr:rowOff>
                  </from>
                  <to>
                    <xdr:col>16</xdr:col>
                    <xdr:colOff>330200</xdr:colOff>
                    <xdr:row>85</xdr:row>
                    <xdr:rowOff>25400</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25400</xdr:colOff>
                    <xdr:row>84</xdr:row>
                    <xdr:rowOff>139700</xdr:rowOff>
                  </from>
                  <to>
                    <xdr:col>16</xdr:col>
                    <xdr:colOff>330200</xdr:colOff>
                    <xdr:row>86</xdr:row>
                    <xdr:rowOff>25400</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25400</xdr:colOff>
                    <xdr:row>85</xdr:row>
                    <xdr:rowOff>139700</xdr:rowOff>
                  </from>
                  <to>
                    <xdr:col>16</xdr:col>
                    <xdr:colOff>330200</xdr:colOff>
                    <xdr:row>87</xdr:row>
                    <xdr:rowOff>25400</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25400</xdr:colOff>
                    <xdr:row>86</xdr:row>
                    <xdr:rowOff>139700</xdr:rowOff>
                  </from>
                  <to>
                    <xdr:col>16</xdr:col>
                    <xdr:colOff>330200</xdr:colOff>
                    <xdr:row>88</xdr:row>
                    <xdr:rowOff>25400</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25400</xdr:colOff>
                    <xdr:row>87</xdr:row>
                    <xdr:rowOff>139700</xdr:rowOff>
                  </from>
                  <to>
                    <xdr:col>16</xdr:col>
                    <xdr:colOff>330200</xdr:colOff>
                    <xdr:row>89</xdr:row>
                    <xdr:rowOff>25400</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25400</xdr:colOff>
                    <xdr:row>88</xdr:row>
                    <xdr:rowOff>139700</xdr:rowOff>
                  </from>
                  <to>
                    <xdr:col>16</xdr:col>
                    <xdr:colOff>330200</xdr:colOff>
                    <xdr:row>90</xdr:row>
                    <xdr:rowOff>25400</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25400</xdr:colOff>
                    <xdr:row>89</xdr:row>
                    <xdr:rowOff>139700</xdr:rowOff>
                  </from>
                  <to>
                    <xdr:col>16</xdr:col>
                    <xdr:colOff>330200</xdr:colOff>
                    <xdr:row>91</xdr:row>
                    <xdr:rowOff>25400</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25400</xdr:colOff>
                    <xdr:row>90</xdr:row>
                    <xdr:rowOff>139700</xdr:rowOff>
                  </from>
                  <to>
                    <xdr:col>16</xdr:col>
                    <xdr:colOff>330200</xdr:colOff>
                    <xdr:row>92</xdr:row>
                    <xdr:rowOff>25400</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25400</xdr:colOff>
                    <xdr:row>91</xdr:row>
                    <xdr:rowOff>139700</xdr:rowOff>
                  </from>
                  <to>
                    <xdr:col>16</xdr:col>
                    <xdr:colOff>330200</xdr:colOff>
                    <xdr:row>93</xdr:row>
                    <xdr:rowOff>25400</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25400</xdr:colOff>
                    <xdr:row>92</xdr:row>
                    <xdr:rowOff>139700</xdr:rowOff>
                  </from>
                  <to>
                    <xdr:col>16</xdr:col>
                    <xdr:colOff>330200</xdr:colOff>
                    <xdr:row>94</xdr:row>
                    <xdr:rowOff>25400</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25400</xdr:colOff>
                    <xdr:row>93</xdr:row>
                    <xdr:rowOff>139700</xdr:rowOff>
                  </from>
                  <to>
                    <xdr:col>16</xdr:col>
                    <xdr:colOff>330200</xdr:colOff>
                    <xdr:row>95</xdr:row>
                    <xdr:rowOff>25400</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25400</xdr:colOff>
                    <xdr:row>94</xdr:row>
                    <xdr:rowOff>139700</xdr:rowOff>
                  </from>
                  <to>
                    <xdr:col>16</xdr:col>
                    <xdr:colOff>330200</xdr:colOff>
                    <xdr:row>96</xdr:row>
                    <xdr:rowOff>25400</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25400</xdr:colOff>
                    <xdr:row>95</xdr:row>
                    <xdr:rowOff>139700</xdr:rowOff>
                  </from>
                  <to>
                    <xdr:col>16</xdr:col>
                    <xdr:colOff>330200</xdr:colOff>
                    <xdr:row>97</xdr:row>
                    <xdr:rowOff>25400</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25400</xdr:colOff>
                    <xdr:row>96</xdr:row>
                    <xdr:rowOff>139700</xdr:rowOff>
                  </from>
                  <to>
                    <xdr:col>16</xdr:col>
                    <xdr:colOff>330200</xdr:colOff>
                    <xdr:row>98</xdr:row>
                    <xdr:rowOff>25400</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25400</xdr:colOff>
                    <xdr:row>97</xdr:row>
                    <xdr:rowOff>139700</xdr:rowOff>
                  </from>
                  <to>
                    <xdr:col>16</xdr:col>
                    <xdr:colOff>330200</xdr:colOff>
                    <xdr:row>99</xdr:row>
                    <xdr:rowOff>25400</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25400</xdr:colOff>
                    <xdr:row>98</xdr:row>
                    <xdr:rowOff>139700</xdr:rowOff>
                  </from>
                  <to>
                    <xdr:col>16</xdr:col>
                    <xdr:colOff>330200</xdr:colOff>
                    <xdr:row>100</xdr:row>
                    <xdr:rowOff>25400</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25400</xdr:colOff>
                    <xdr:row>99</xdr:row>
                    <xdr:rowOff>139700</xdr:rowOff>
                  </from>
                  <to>
                    <xdr:col>16</xdr:col>
                    <xdr:colOff>330200</xdr:colOff>
                    <xdr:row>101</xdr:row>
                    <xdr:rowOff>25400</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25400</xdr:colOff>
                    <xdr:row>100</xdr:row>
                    <xdr:rowOff>139700</xdr:rowOff>
                  </from>
                  <to>
                    <xdr:col>16</xdr:col>
                    <xdr:colOff>330200</xdr:colOff>
                    <xdr:row>102</xdr:row>
                    <xdr:rowOff>25400</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25400</xdr:colOff>
                    <xdr:row>101</xdr:row>
                    <xdr:rowOff>139700</xdr:rowOff>
                  </from>
                  <to>
                    <xdr:col>16</xdr:col>
                    <xdr:colOff>330200</xdr:colOff>
                    <xdr:row>103</xdr:row>
                    <xdr:rowOff>25400</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25400</xdr:colOff>
                    <xdr:row>2</xdr:row>
                    <xdr:rowOff>139700</xdr:rowOff>
                  </from>
                  <to>
                    <xdr:col>17</xdr:col>
                    <xdr:colOff>330200</xdr:colOff>
                    <xdr:row>4</xdr:row>
                    <xdr:rowOff>25400</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25400</xdr:colOff>
                    <xdr:row>3</xdr:row>
                    <xdr:rowOff>139700</xdr:rowOff>
                  </from>
                  <to>
                    <xdr:col>17</xdr:col>
                    <xdr:colOff>330200</xdr:colOff>
                    <xdr:row>5</xdr:row>
                    <xdr:rowOff>25400</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25400</xdr:colOff>
                    <xdr:row>4</xdr:row>
                    <xdr:rowOff>139700</xdr:rowOff>
                  </from>
                  <to>
                    <xdr:col>17</xdr:col>
                    <xdr:colOff>330200</xdr:colOff>
                    <xdr:row>6</xdr:row>
                    <xdr:rowOff>25400</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25400</xdr:colOff>
                    <xdr:row>5</xdr:row>
                    <xdr:rowOff>139700</xdr:rowOff>
                  </from>
                  <to>
                    <xdr:col>17</xdr:col>
                    <xdr:colOff>330200</xdr:colOff>
                    <xdr:row>7</xdr:row>
                    <xdr:rowOff>25400</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25400</xdr:colOff>
                    <xdr:row>6</xdr:row>
                    <xdr:rowOff>139700</xdr:rowOff>
                  </from>
                  <to>
                    <xdr:col>17</xdr:col>
                    <xdr:colOff>330200</xdr:colOff>
                    <xdr:row>8</xdr:row>
                    <xdr:rowOff>25400</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25400</xdr:colOff>
                    <xdr:row>7</xdr:row>
                    <xdr:rowOff>139700</xdr:rowOff>
                  </from>
                  <to>
                    <xdr:col>17</xdr:col>
                    <xdr:colOff>330200</xdr:colOff>
                    <xdr:row>9</xdr:row>
                    <xdr:rowOff>25400</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25400</xdr:colOff>
                    <xdr:row>8</xdr:row>
                    <xdr:rowOff>139700</xdr:rowOff>
                  </from>
                  <to>
                    <xdr:col>17</xdr:col>
                    <xdr:colOff>330200</xdr:colOff>
                    <xdr:row>10</xdr:row>
                    <xdr:rowOff>25400</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25400</xdr:colOff>
                    <xdr:row>9</xdr:row>
                    <xdr:rowOff>139700</xdr:rowOff>
                  </from>
                  <to>
                    <xdr:col>17</xdr:col>
                    <xdr:colOff>330200</xdr:colOff>
                    <xdr:row>11</xdr:row>
                    <xdr:rowOff>25400</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25400</xdr:colOff>
                    <xdr:row>10</xdr:row>
                    <xdr:rowOff>139700</xdr:rowOff>
                  </from>
                  <to>
                    <xdr:col>17</xdr:col>
                    <xdr:colOff>330200</xdr:colOff>
                    <xdr:row>12</xdr:row>
                    <xdr:rowOff>25400</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25400</xdr:colOff>
                    <xdr:row>11</xdr:row>
                    <xdr:rowOff>139700</xdr:rowOff>
                  </from>
                  <to>
                    <xdr:col>17</xdr:col>
                    <xdr:colOff>330200</xdr:colOff>
                    <xdr:row>13</xdr:row>
                    <xdr:rowOff>25400</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25400</xdr:colOff>
                    <xdr:row>12</xdr:row>
                    <xdr:rowOff>139700</xdr:rowOff>
                  </from>
                  <to>
                    <xdr:col>17</xdr:col>
                    <xdr:colOff>330200</xdr:colOff>
                    <xdr:row>14</xdr:row>
                    <xdr:rowOff>25400</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25400</xdr:colOff>
                    <xdr:row>13</xdr:row>
                    <xdr:rowOff>139700</xdr:rowOff>
                  </from>
                  <to>
                    <xdr:col>17</xdr:col>
                    <xdr:colOff>330200</xdr:colOff>
                    <xdr:row>15</xdr:row>
                    <xdr:rowOff>25400</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25400</xdr:colOff>
                    <xdr:row>14</xdr:row>
                    <xdr:rowOff>139700</xdr:rowOff>
                  </from>
                  <to>
                    <xdr:col>17</xdr:col>
                    <xdr:colOff>330200</xdr:colOff>
                    <xdr:row>16</xdr:row>
                    <xdr:rowOff>25400</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25400</xdr:colOff>
                    <xdr:row>15</xdr:row>
                    <xdr:rowOff>139700</xdr:rowOff>
                  </from>
                  <to>
                    <xdr:col>17</xdr:col>
                    <xdr:colOff>330200</xdr:colOff>
                    <xdr:row>17</xdr:row>
                    <xdr:rowOff>25400</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25400</xdr:colOff>
                    <xdr:row>16</xdr:row>
                    <xdr:rowOff>139700</xdr:rowOff>
                  </from>
                  <to>
                    <xdr:col>17</xdr:col>
                    <xdr:colOff>330200</xdr:colOff>
                    <xdr:row>18</xdr:row>
                    <xdr:rowOff>25400</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25400</xdr:colOff>
                    <xdr:row>17</xdr:row>
                    <xdr:rowOff>139700</xdr:rowOff>
                  </from>
                  <to>
                    <xdr:col>17</xdr:col>
                    <xdr:colOff>330200</xdr:colOff>
                    <xdr:row>19</xdr:row>
                    <xdr:rowOff>25400</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25400</xdr:colOff>
                    <xdr:row>18</xdr:row>
                    <xdr:rowOff>139700</xdr:rowOff>
                  </from>
                  <to>
                    <xdr:col>17</xdr:col>
                    <xdr:colOff>330200</xdr:colOff>
                    <xdr:row>20</xdr:row>
                    <xdr:rowOff>25400</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25400</xdr:colOff>
                    <xdr:row>19</xdr:row>
                    <xdr:rowOff>139700</xdr:rowOff>
                  </from>
                  <to>
                    <xdr:col>17</xdr:col>
                    <xdr:colOff>330200</xdr:colOff>
                    <xdr:row>21</xdr:row>
                    <xdr:rowOff>25400</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25400</xdr:colOff>
                    <xdr:row>20</xdr:row>
                    <xdr:rowOff>139700</xdr:rowOff>
                  </from>
                  <to>
                    <xdr:col>17</xdr:col>
                    <xdr:colOff>330200</xdr:colOff>
                    <xdr:row>22</xdr:row>
                    <xdr:rowOff>25400</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25400</xdr:colOff>
                    <xdr:row>21</xdr:row>
                    <xdr:rowOff>139700</xdr:rowOff>
                  </from>
                  <to>
                    <xdr:col>17</xdr:col>
                    <xdr:colOff>330200</xdr:colOff>
                    <xdr:row>23</xdr:row>
                    <xdr:rowOff>25400</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25400</xdr:colOff>
                    <xdr:row>22</xdr:row>
                    <xdr:rowOff>139700</xdr:rowOff>
                  </from>
                  <to>
                    <xdr:col>17</xdr:col>
                    <xdr:colOff>330200</xdr:colOff>
                    <xdr:row>24</xdr:row>
                    <xdr:rowOff>25400</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25400</xdr:colOff>
                    <xdr:row>23</xdr:row>
                    <xdr:rowOff>139700</xdr:rowOff>
                  </from>
                  <to>
                    <xdr:col>17</xdr:col>
                    <xdr:colOff>330200</xdr:colOff>
                    <xdr:row>25</xdr:row>
                    <xdr:rowOff>25400</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25400</xdr:colOff>
                    <xdr:row>24</xdr:row>
                    <xdr:rowOff>139700</xdr:rowOff>
                  </from>
                  <to>
                    <xdr:col>17</xdr:col>
                    <xdr:colOff>330200</xdr:colOff>
                    <xdr:row>26</xdr:row>
                    <xdr:rowOff>25400</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25400</xdr:colOff>
                    <xdr:row>25</xdr:row>
                    <xdr:rowOff>139700</xdr:rowOff>
                  </from>
                  <to>
                    <xdr:col>17</xdr:col>
                    <xdr:colOff>330200</xdr:colOff>
                    <xdr:row>27</xdr:row>
                    <xdr:rowOff>25400</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25400</xdr:colOff>
                    <xdr:row>26</xdr:row>
                    <xdr:rowOff>139700</xdr:rowOff>
                  </from>
                  <to>
                    <xdr:col>17</xdr:col>
                    <xdr:colOff>330200</xdr:colOff>
                    <xdr:row>28</xdr:row>
                    <xdr:rowOff>25400</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25400</xdr:colOff>
                    <xdr:row>27</xdr:row>
                    <xdr:rowOff>139700</xdr:rowOff>
                  </from>
                  <to>
                    <xdr:col>17</xdr:col>
                    <xdr:colOff>330200</xdr:colOff>
                    <xdr:row>29</xdr:row>
                    <xdr:rowOff>25400</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25400</xdr:colOff>
                    <xdr:row>28</xdr:row>
                    <xdr:rowOff>139700</xdr:rowOff>
                  </from>
                  <to>
                    <xdr:col>17</xdr:col>
                    <xdr:colOff>330200</xdr:colOff>
                    <xdr:row>30</xdr:row>
                    <xdr:rowOff>25400</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25400</xdr:colOff>
                    <xdr:row>29</xdr:row>
                    <xdr:rowOff>139700</xdr:rowOff>
                  </from>
                  <to>
                    <xdr:col>17</xdr:col>
                    <xdr:colOff>330200</xdr:colOff>
                    <xdr:row>31</xdr:row>
                    <xdr:rowOff>25400</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25400</xdr:colOff>
                    <xdr:row>30</xdr:row>
                    <xdr:rowOff>139700</xdr:rowOff>
                  </from>
                  <to>
                    <xdr:col>17</xdr:col>
                    <xdr:colOff>330200</xdr:colOff>
                    <xdr:row>32</xdr:row>
                    <xdr:rowOff>25400</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25400</xdr:colOff>
                    <xdr:row>31</xdr:row>
                    <xdr:rowOff>139700</xdr:rowOff>
                  </from>
                  <to>
                    <xdr:col>17</xdr:col>
                    <xdr:colOff>330200</xdr:colOff>
                    <xdr:row>33</xdr:row>
                    <xdr:rowOff>25400</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25400</xdr:colOff>
                    <xdr:row>32</xdr:row>
                    <xdr:rowOff>139700</xdr:rowOff>
                  </from>
                  <to>
                    <xdr:col>17</xdr:col>
                    <xdr:colOff>330200</xdr:colOff>
                    <xdr:row>34</xdr:row>
                    <xdr:rowOff>25400</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25400</xdr:colOff>
                    <xdr:row>33</xdr:row>
                    <xdr:rowOff>139700</xdr:rowOff>
                  </from>
                  <to>
                    <xdr:col>17</xdr:col>
                    <xdr:colOff>330200</xdr:colOff>
                    <xdr:row>35</xdr:row>
                    <xdr:rowOff>25400</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25400</xdr:colOff>
                    <xdr:row>34</xdr:row>
                    <xdr:rowOff>139700</xdr:rowOff>
                  </from>
                  <to>
                    <xdr:col>17</xdr:col>
                    <xdr:colOff>330200</xdr:colOff>
                    <xdr:row>36</xdr:row>
                    <xdr:rowOff>25400</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25400</xdr:colOff>
                    <xdr:row>35</xdr:row>
                    <xdr:rowOff>139700</xdr:rowOff>
                  </from>
                  <to>
                    <xdr:col>17</xdr:col>
                    <xdr:colOff>330200</xdr:colOff>
                    <xdr:row>37</xdr:row>
                    <xdr:rowOff>25400</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25400</xdr:colOff>
                    <xdr:row>36</xdr:row>
                    <xdr:rowOff>139700</xdr:rowOff>
                  </from>
                  <to>
                    <xdr:col>17</xdr:col>
                    <xdr:colOff>330200</xdr:colOff>
                    <xdr:row>38</xdr:row>
                    <xdr:rowOff>25400</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25400</xdr:colOff>
                    <xdr:row>37</xdr:row>
                    <xdr:rowOff>139700</xdr:rowOff>
                  </from>
                  <to>
                    <xdr:col>17</xdr:col>
                    <xdr:colOff>330200</xdr:colOff>
                    <xdr:row>39</xdr:row>
                    <xdr:rowOff>25400</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25400</xdr:colOff>
                    <xdr:row>38</xdr:row>
                    <xdr:rowOff>139700</xdr:rowOff>
                  </from>
                  <to>
                    <xdr:col>17</xdr:col>
                    <xdr:colOff>330200</xdr:colOff>
                    <xdr:row>40</xdr:row>
                    <xdr:rowOff>25400</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25400</xdr:colOff>
                    <xdr:row>39</xdr:row>
                    <xdr:rowOff>139700</xdr:rowOff>
                  </from>
                  <to>
                    <xdr:col>17</xdr:col>
                    <xdr:colOff>330200</xdr:colOff>
                    <xdr:row>41</xdr:row>
                    <xdr:rowOff>25400</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25400</xdr:colOff>
                    <xdr:row>40</xdr:row>
                    <xdr:rowOff>139700</xdr:rowOff>
                  </from>
                  <to>
                    <xdr:col>17</xdr:col>
                    <xdr:colOff>330200</xdr:colOff>
                    <xdr:row>42</xdr:row>
                    <xdr:rowOff>25400</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25400</xdr:colOff>
                    <xdr:row>41</xdr:row>
                    <xdr:rowOff>139700</xdr:rowOff>
                  </from>
                  <to>
                    <xdr:col>17</xdr:col>
                    <xdr:colOff>330200</xdr:colOff>
                    <xdr:row>43</xdr:row>
                    <xdr:rowOff>25400</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25400</xdr:colOff>
                    <xdr:row>42</xdr:row>
                    <xdr:rowOff>139700</xdr:rowOff>
                  </from>
                  <to>
                    <xdr:col>17</xdr:col>
                    <xdr:colOff>330200</xdr:colOff>
                    <xdr:row>44</xdr:row>
                    <xdr:rowOff>25400</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25400</xdr:colOff>
                    <xdr:row>43</xdr:row>
                    <xdr:rowOff>139700</xdr:rowOff>
                  </from>
                  <to>
                    <xdr:col>17</xdr:col>
                    <xdr:colOff>330200</xdr:colOff>
                    <xdr:row>45</xdr:row>
                    <xdr:rowOff>25400</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25400</xdr:colOff>
                    <xdr:row>44</xdr:row>
                    <xdr:rowOff>139700</xdr:rowOff>
                  </from>
                  <to>
                    <xdr:col>17</xdr:col>
                    <xdr:colOff>330200</xdr:colOff>
                    <xdr:row>46</xdr:row>
                    <xdr:rowOff>25400</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25400</xdr:colOff>
                    <xdr:row>45</xdr:row>
                    <xdr:rowOff>139700</xdr:rowOff>
                  </from>
                  <to>
                    <xdr:col>17</xdr:col>
                    <xdr:colOff>330200</xdr:colOff>
                    <xdr:row>47</xdr:row>
                    <xdr:rowOff>25400</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25400</xdr:colOff>
                    <xdr:row>46</xdr:row>
                    <xdr:rowOff>139700</xdr:rowOff>
                  </from>
                  <to>
                    <xdr:col>17</xdr:col>
                    <xdr:colOff>330200</xdr:colOff>
                    <xdr:row>48</xdr:row>
                    <xdr:rowOff>25400</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25400</xdr:colOff>
                    <xdr:row>47</xdr:row>
                    <xdr:rowOff>139700</xdr:rowOff>
                  </from>
                  <to>
                    <xdr:col>17</xdr:col>
                    <xdr:colOff>330200</xdr:colOff>
                    <xdr:row>49</xdr:row>
                    <xdr:rowOff>25400</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25400</xdr:colOff>
                    <xdr:row>48</xdr:row>
                    <xdr:rowOff>139700</xdr:rowOff>
                  </from>
                  <to>
                    <xdr:col>17</xdr:col>
                    <xdr:colOff>330200</xdr:colOff>
                    <xdr:row>50</xdr:row>
                    <xdr:rowOff>25400</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25400</xdr:colOff>
                    <xdr:row>49</xdr:row>
                    <xdr:rowOff>139700</xdr:rowOff>
                  </from>
                  <to>
                    <xdr:col>17</xdr:col>
                    <xdr:colOff>330200</xdr:colOff>
                    <xdr:row>51</xdr:row>
                    <xdr:rowOff>25400</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25400</xdr:colOff>
                    <xdr:row>50</xdr:row>
                    <xdr:rowOff>139700</xdr:rowOff>
                  </from>
                  <to>
                    <xdr:col>17</xdr:col>
                    <xdr:colOff>330200</xdr:colOff>
                    <xdr:row>52</xdr:row>
                    <xdr:rowOff>25400</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25400</xdr:colOff>
                    <xdr:row>51</xdr:row>
                    <xdr:rowOff>139700</xdr:rowOff>
                  </from>
                  <to>
                    <xdr:col>17</xdr:col>
                    <xdr:colOff>330200</xdr:colOff>
                    <xdr:row>53</xdr:row>
                    <xdr:rowOff>25400</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25400</xdr:colOff>
                    <xdr:row>52</xdr:row>
                    <xdr:rowOff>139700</xdr:rowOff>
                  </from>
                  <to>
                    <xdr:col>17</xdr:col>
                    <xdr:colOff>330200</xdr:colOff>
                    <xdr:row>54</xdr:row>
                    <xdr:rowOff>25400</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25400</xdr:colOff>
                    <xdr:row>53</xdr:row>
                    <xdr:rowOff>139700</xdr:rowOff>
                  </from>
                  <to>
                    <xdr:col>17</xdr:col>
                    <xdr:colOff>330200</xdr:colOff>
                    <xdr:row>55</xdr:row>
                    <xdr:rowOff>25400</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25400</xdr:colOff>
                    <xdr:row>54</xdr:row>
                    <xdr:rowOff>139700</xdr:rowOff>
                  </from>
                  <to>
                    <xdr:col>17</xdr:col>
                    <xdr:colOff>330200</xdr:colOff>
                    <xdr:row>56</xdr:row>
                    <xdr:rowOff>25400</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25400</xdr:colOff>
                    <xdr:row>55</xdr:row>
                    <xdr:rowOff>139700</xdr:rowOff>
                  </from>
                  <to>
                    <xdr:col>17</xdr:col>
                    <xdr:colOff>330200</xdr:colOff>
                    <xdr:row>57</xdr:row>
                    <xdr:rowOff>25400</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25400</xdr:colOff>
                    <xdr:row>56</xdr:row>
                    <xdr:rowOff>139700</xdr:rowOff>
                  </from>
                  <to>
                    <xdr:col>17</xdr:col>
                    <xdr:colOff>330200</xdr:colOff>
                    <xdr:row>58</xdr:row>
                    <xdr:rowOff>25400</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25400</xdr:colOff>
                    <xdr:row>57</xdr:row>
                    <xdr:rowOff>139700</xdr:rowOff>
                  </from>
                  <to>
                    <xdr:col>17</xdr:col>
                    <xdr:colOff>330200</xdr:colOff>
                    <xdr:row>59</xdr:row>
                    <xdr:rowOff>25400</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25400</xdr:colOff>
                    <xdr:row>58</xdr:row>
                    <xdr:rowOff>139700</xdr:rowOff>
                  </from>
                  <to>
                    <xdr:col>17</xdr:col>
                    <xdr:colOff>330200</xdr:colOff>
                    <xdr:row>60</xdr:row>
                    <xdr:rowOff>25400</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25400</xdr:colOff>
                    <xdr:row>59</xdr:row>
                    <xdr:rowOff>139700</xdr:rowOff>
                  </from>
                  <to>
                    <xdr:col>17</xdr:col>
                    <xdr:colOff>330200</xdr:colOff>
                    <xdr:row>61</xdr:row>
                    <xdr:rowOff>25400</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25400</xdr:colOff>
                    <xdr:row>60</xdr:row>
                    <xdr:rowOff>139700</xdr:rowOff>
                  </from>
                  <to>
                    <xdr:col>17</xdr:col>
                    <xdr:colOff>330200</xdr:colOff>
                    <xdr:row>62</xdr:row>
                    <xdr:rowOff>25400</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25400</xdr:colOff>
                    <xdr:row>61</xdr:row>
                    <xdr:rowOff>139700</xdr:rowOff>
                  </from>
                  <to>
                    <xdr:col>17</xdr:col>
                    <xdr:colOff>330200</xdr:colOff>
                    <xdr:row>63</xdr:row>
                    <xdr:rowOff>25400</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25400</xdr:colOff>
                    <xdr:row>62</xdr:row>
                    <xdr:rowOff>139700</xdr:rowOff>
                  </from>
                  <to>
                    <xdr:col>17</xdr:col>
                    <xdr:colOff>330200</xdr:colOff>
                    <xdr:row>64</xdr:row>
                    <xdr:rowOff>25400</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25400</xdr:colOff>
                    <xdr:row>63</xdr:row>
                    <xdr:rowOff>139700</xdr:rowOff>
                  </from>
                  <to>
                    <xdr:col>17</xdr:col>
                    <xdr:colOff>330200</xdr:colOff>
                    <xdr:row>65</xdr:row>
                    <xdr:rowOff>25400</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25400</xdr:colOff>
                    <xdr:row>64</xdr:row>
                    <xdr:rowOff>139700</xdr:rowOff>
                  </from>
                  <to>
                    <xdr:col>17</xdr:col>
                    <xdr:colOff>330200</xdr:colOff>
                    <xdr:row>66</xdr:row>
                    <xdr:rowOff>25400</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25400</xdr:colOff>
                    <xdr:row>65</xdr:row>
                    <xdr:rowOff>139700</xdr:rowOff>
                  </from>
                  <to>
                    <xdr:col>17</xdr:col>
                    <xdr:colOff>330200</xdr:colOff>
                    <xdr:row>67</xdr:row>
                    <xdr:rowOff>25400</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25400</xdr:colOff>
                    <xdr:row>66</xdr:row>
                    <xdr:rowOff>139700</xdr:rowOff>
                  </from>
                  <to>
                    <xdr:col>17</xdr:col>
                    <xdr:colOff>330200</xdr:colOff>
                    <xdr:row>68</xdr:row>
                    <xdr:rowOff>25400</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25400</xdr:colOff>
                    <xdr:row>67</xdr:row>
                    <xdr:rowOff>139700</xdr:rowOff>
                  </from>
                  <to>
                    <xdr:col>17</xdr:col>
                    <xdr:colOff>330200</xdr:colOff>
                    <xdr:row>69</xdr:row>
                    <xdr:rowOff>25400</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25400</xdr:colOff>
                    <xdr:row>68</xdr:row>
                    <xdr:rowOff>139700</xdr:rowOff>
                  </from>
                  <to>
                    <xdr:col>17</xdr:col>
                    <xdr:colOff>330200</xdr:colOff>
                    <xdr:row>70</xdr:row>
                    <xdr:rowOff>25400</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25400</xdr:colOff>
                    <xdr:row>69</xdr:row>
                    <xdr:rowOff>139700</xdr:rowOff>
                  </from>
                  <to>
                    <xdr:col>17</xdr:col>
                    <xdr:colOff>330200</xdr:colOff>
                    <xdr:row>71</xdr:row>
                    <xdr:rowOff>25400</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25400</xdr:colOff>
                    <xdr:row>70</xdr:row>
                    <xdr:rowOff>139700</xdr:rowOff>
                  </from>
                  <to>
                    <xdr:col>17</xdr:col>
                    <xdr:colOff>330200</xdr:colOff>
                    <xdr:row>72</xdr:row>
                    <xdr:rowOff>25400</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25400</xdr:colOff>
                    <xdr:row>71</xdr:row>
                    <xdr:rowOff>139700</xdr:rowOff>
                  </from>
                  <to>
                    <xdr:col>17</xdr:col>
                    <xdr:colOff>330200</xdr:colOff>
                    <xdr:row>73</xdr:row>
                    <xdr:rowOff>25400</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25400</xdr:colOff>
                    <xdr:row>72</xdr:row>
                    <xdr:rowOff>139700</xdr:rowOff>
                  </from>
                  <to>
                    <xdr:col>17</xdr:col>
                    <xdr:colOff>330200</xdr:colOff>
                    <xdr:row>74</xdr:row>
                    <xdr:rowOff>25400</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25400</xdr:colOff>
                    <xdr:row>73</xdr:row>
                    <xdr:rowOff>139700</xdr:rowOff>
                  </from>
                  <to>
                    <xdr:col>17</xdr:col>
                    <xdr:colOff>330200</xdr:colOff>
                    <xdr:row>75</xdr:row>
                    <xdr:rowOff>25400</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25400</xdr:colOff>
                    <xdr:row>74</xdr:row>
                    <xdr:rowOff>139700</xdr:rowOff>
                  </from>
                  <to>
                    <xdr:col>17</xdr:col>
                    <xdr:colOff>330200</xdr:colOff>
                    <xdr:row>76</xdr:row>
                    <xdr:rowOff>25400</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25400</xdr:colOff>
                    <xdr:row>75</xdr:row>
                    <xdr:rowOff>139700</xdr:rowOff>
                  </from>
                  <to>
                    <xdr:col>17</xdr:col>
                    <xdr:colOff>330200</xdr:colOff>
                    <xdr:row>77</xdr:row>
                    <xdr:rowOff>25400</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25400</xdr:colOff>
                    <xdr:row>76</xdr:row>
                    <xdr:rowOff>139700</xdr:rowOff>
                  </from>
                  <to>
                    <xdr:col>17</xdr:col>
                    <xdr:colOff>330200</xdr:colOff>
                    <xdr:row>78</xdr:row>
                    <xdr:rowOff>25400</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25400</xdr:colOff>
                    <xdr:row>77</xdr:row>
                    <xdr:rowOff>139700</xdr:rowOff>
                  </from>
                  <to>
                    <xdr:col>17</xdr:col>
                    <xdr:colOff>330200</xdr:colOff>
                    <xdr:row>79</xdr:row>
                    <xdr:rowOff>25400</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25400</xdr:colOff>
                    <xdr:row>78</xdr:row>
                    <xdr:rowOff>139700</xdr:rowOff>
                  </from>
                  <to>
                    <xdr:col>17</xdr:col>
                    <xdr:colOff>330200</xdr:colOff>
                    <xdr:row>80</xdr:row>
                    <xdr:rowOff>25400</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25400</xdr:colOff>
                    <xdr:row>79</xdr:row>
                    <xdr:rowOff>139700</xdr:rowOff>
                  </from>
                  <to>
                    <xdr:col>17</xdr:col>
                    <xdr:colOff>330200</xdr:colOff>
                    <xdr:row>81</xdr:row>
                    <xdr:rowOff>25400</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25400</xdr:colOff>
                    <xdr:row>80</xdr:row>
                    <xdr:rowOff>139700</xdr:rowOff>
                  </from>
                  <to>
                    <xdr:col>17</xdr:col>
                    <xdr:colOff>330200</xdr:colOff>
                    <xdr:row>82</xdr:row>
                    <xdr:rowOff>25400</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25400</xdr:colOff>
                    <xdr:row>81</xdr:row>
                    <xdr:rowOff>139700</xdr:rowOff>
                  </from>
                  <to>
                    <xdr:col>17</xdr:col>
                    <xdr:colOff>330200</xdr:colOff>
                    <xdr:row>83</xdr:row>
                    <xdr:rowOff>25400</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25400</xdr:colOff>
                    <xdr:row>82</xdr:row>
                    <xdr:rowOff>139700</xdr:rowOff>
                  </from>
                  <to>
                    <xdr:col>17</xdr:col>
                    <xdr:colOff>330200</xdr:colOff>
                    <xdr:row>84</xdr:row>
                    <xdr:rowOff>25400</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25400</xdr:colOff>
                    <xdr:row>83</xdr:row>
                    <xdr:rowOff>139700</xdr:rowOff>
                  </from>
                  <to>
                    <xdr:col>17</xdr:col>
                    <xdr:colOff>330200</xdr:colOff>
                    <xdr:row>85</xdr:row>
                    <xdr:rowOff>25400</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25400</xdr:colOff>
                    <xdr:row>84</xdr:row>
                    <xdr:rowOff>139700</xdr:rowOff>
                  </from>
                  <to>
                    <xdr:col>17</xdr:col>
                    <xdr:colOff>330200</xdr:colOff>
                    <xdr:row>86</xdr:row>
                    <xdr:rowOff>25400</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25400</xdr:colOff>
                    <xdr:row>85</xdr:row>
                    <xdr:rowOff>139700</xdr:rowOff>
                  </from>
                  <to>
                    <xdr:col>17</xdr:col>
                    <xdr:colOff>330200</xdr:colOff>
                    <xdr:row>87</xdr:row>
                    <xdr:rowOff>25400</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25400</xdr:colOff>
                    <xdr:row>86</xdr:row>
                    <xdr:rowOff>139700</xdr:rowOff>
                  </from>
                  <to>
                    <xdr:col>17</xdr:col>
                    <xdr:colOff>330200</xdr:colOff>
                    <xdr:row>88</xdr:row>
                    <xdr:rowOff>25400</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25400</xdr:colOff>
                    <xdr:row>87</xdr:row>
                    <xdr:rowOff>139700</xdr:rowOff>
                  </from>
                  <to>
                    <xdr:col>17</xdr:col>
                    <xdr:colOff>330200</xdr:colOff>
                    <xdr:row>89</xdr:row>
                    <xdr:rowOff>25400</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25400</xdr:colOff>
                    <xdr:row>88</xdr:row>
                    <xdr:rowOff>139700</xdr:rowOff>
                  </from>
                  <to>
                    <xdr:col>17</xdr:col>
                    <xdr:colOff>330200</xdr:colOff>
                    <xdr:row>90</xdr:row>
                    <xdr:rowOff>25400</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25400</xdr:colOff>
                    <xdr:row>89</xdr:row>
                    <xdr:rowOff>139700</xdr:rowOff>
                  </from>
                  <to>
                    <xdr:col>17</xdr:col>
                    <xdr:colOff>330200</xdr:colOff>
                    <xdr:row>91</xdr:row>
                    <xdr:rowOff>25400</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25400</xdr:colOff>
                    <xdr:row>90</xdr:row>
                    <xdr:rowOff>139700</xdr:rowOff>
                  </from>
                  <to>
                    <xdr:col>17</xdr:col>
                    <xdr:colOff>330200</xdr:colOff>
                    <xdr:row>92</xdr:row>
                    <xdr:rowOff>25400</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25400</xdr:colOff>
                    <xdr:row>91</xdr:row>
                    <xdr:rowOff>139700</xdr:rowOff>
                  </from>
                  <to>
                    <xdr:col>17</xdr:col>
                    <xdr:colOff>330200</xdr:colOff>
                    <xdr:row>93</xdr:row>
                    <xdr:rowOff>25400</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25400</xdr:colOff>
                    <xdr:row>92</xdr:row>
                    <xdr:rowOff>139700</xdr:rowOff>
                  </from>
                  <to>
                    <xdr:col>17</xdr:col>
                    <xdr:colOff>330200</xdr:colOff>
                    <xdr:row>94</xdr:row>
                    <xdr:rowOff>25400</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25400</xdr:colOff>
                    <xdr:row>93</xdr:row>
                    <xdr:rowOff>139700</xdr:rowOff>
                  </from>
                  <to>
                    <xdr:col>17</xdr:col>
                    <xdr:colOff>330200</xdr:colOff>
                    <xdr:row>95</xdr:row>
                    <xdr:rowOff>25400</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25400</xdr:colOff>
                    <xdr:row>94</xdr:row>
                    <xdr:rowOff>139700</xdr:rowOff>
                  </from>
                  <to>
                    <xdr:col>17</xdr:col>
                    <xdr:colOff>330200</xdr:colOff>
                    <xdr:row>96</xdr:row>
                    <xdr:rowOff>25400</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25400</xdr:colOff>
                    <xdr:row>95</xdr:row>
                    <xdr:rowOff>139700</xdr:rowOff>
                  </from>
                  <to>
                    <xdr:col>17</xdr:col>
                    <xdr:colOff>330200</xdr:colOff>
                    <xdr:row>97</xdr:row>
                    <xdr:rowOff>25400</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25400</xdr:colOff>
                    <xdr:row>96</xdr:row>
                    <xdr:rowOff>139700</xdr:rowOff>
                  </from>
                  <to>
                    <xdr:col>17</xdr:col>
                    <xdr:colOff>330200</xdr:colOff>
                    <xdr:row>98</xdr:row>
                    <xdr:rowOff>25400</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25400</xdr:colOff>
                    <xdr:row>97</xdr:row>
                    <xdr:rowOff>139700</xdr:rowOff>
                  </from>
                  <to>
                    <xdr:col>17</xdr:col>
                    <xdr:colOff>330200</xdr:colOff>
                    <xdr:row>99</xdr:row>
                    <xdr:rowOff>25400</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25400</xdr:colOff>
                    <xdr:row>98</xdr:row>
                    <xdr:rowOff>139700</xdr:rowOff>
                  </from>
                  <to>
                    <xdr:col>17</xdr:col>
                    <xdr:colOff>330200</xdr:colOff>
                    <xdr:row>100</xdr:row>
                    <xdr:rowOff>25400</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25400</xdr:colOff>
                    <xdr:row>99</xdr:row>
                    <xdr:rowOff>139700</xdr:rowOff>
                  </from>
                  <to>
                    <xdr:col>17</xdr:col>
                    <xdr:colOff>330200</xdr:colOff>
                    <xdr:row>101</xdr:row>
                    <xdr:rowOff>25400</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25400</xdr:colOff>
                    <xdr:row>100</xdr:row>
                    <xdr:rowOff>139700</xdr:rowOff>
                  </from>
                  <to>
                    <xdr:col>17</xdr:col>
                    <xdr:colOff>330200</xdr:colOff>
                    <xdr:row>102</xdr:row>
                    <xdr:rowOff>25400</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25400</xdr:colOff>
                    <xdr:row>101</xdr:row>
                    <xdr:rowOff>139700</xdr:rowOff>
                  </from>
                  <to>
                    <xdr:col>17</xdr:col>
                    <xdr:colOff>330200</xdr:colOff>
                    <xdr:row>103</xdr:row>
                    <xdr:rowOff>25400</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25400</xdr:colOff>
                    <xdr:row>2</xdr:row>
                    <xdr:rowOff>152400</xdr:rowOff>
                  </from>
                  <to>
                    <xdr:col>18</xdr:col>
                    <xdr:colOff>330200</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25400</xdr:colOff>
                    <xdr:row>3</xdr:row>
                    <xdr:rowOff>139700</xdr:rowOff>
                  </from>
                  <to>
                    <xdr:col>18</xdr:col>
                    <xdr:colOff>330200</xdr:colOff>
                    <xdr:row>5</xdr:row>
                    <xdr:rowOff>25400</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25400</xdr:colOff>
                    <xdr:row>4</xdr:row>
                    <xdr:rowOff>139700</xdr:rowOff>
                  </from>
                  <to>
                    <xdr:col>18</xdr:col>
                    <xdr:colOff>330200</xdr:colOff>
                    <xdr:row>6</xdr:row>
                    <xdr:rowOff>25400</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25400</xdr:colOff>
                    <xdr:row>5</xdr:row>
                    <xdr:rowOff>139700</xdr:rowOff>
                  </from>
                  <to>
                    <xdr:col>18</xdr:col>
                    <xdr:colOff>330200</xdr:colOff>
                    <xdr:row>7</xdr:row>
                    <xdr:rowOff>25400</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25400</xdr:colOff>
                    <xdr:row>6</xdr:row>
                    <xdr:rowOff>139700</xdr:rowOff>
                  </from>
                  <to>
                    <xdr:col>18</xdr:col>
                    <xdr:colOff>330200</xdr:colOff>
                    <xdr:row>8</xdr:row>
                    <xdr:rowOff>25400</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25400</xdr:colOff>
                    <xdr:row>7</xdr:row>
                    <xdr:rowOff>139700</xdr:rowOff>
                  </from>
                  <to>
                    <xdr:col>18</xdr:col>
                    <xdr:colOff>330200</xdr:colOff>
                    <xdr:row>9</xdr:row>
                    <xdr:rowOff>25400</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25400</xdr:colOff>
                    <xdr:row>8</xdr:row>
                    <xdr:rowOff>139700</xdr:rowOff>
                  </from>
                  <to>
                    <xdr:col>18</xdr:col>
                    <xdr:colOff>330200</xdr:colOff>
                    <xdr:row>10</xdr:row>
                    <xdr:rowOff>25400</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25400</xdr:colOff>
                    <xdr:row>9</xdr:row>
                    <xdr:rowOff>139700</xdr:rowOff>
                  </from>
                  <to>
                    <xdr:col>18</xdr:col>
                    <xdr:colOff>330200</xdr:colOff>
                    <xdr:row>11</xdr:row>
                    <xdr:rowOff>25400</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25400</xdr:colOff>
                    <xdr:row>10</xdr:row>
                    <xdr:rowOff>139700</xdr:rowOff>
                  </from>
                  <to>
                    <xdr:col>18</xdr:col>
                    <xdr:colOff>330200</xdr:colOff>
                    <xdr:row>12</xdr:row>
                    <xdr:rowOff>25400</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25400</xdr:colOff>
                    <xdr:row>11</xdr:row>
                    <xdr:rowOff>139700</xdr:rowOff>
                  </from>
                  <to>
                    <xdr:col>18</xdr:col>
                    <xdr:colOff>330200</xdr:colOff>
                    <xdr:row>13</xdr:row>
                    <xdr:rowOff>25400</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25400</xdr:colOff>
                    <xdr:row>12</xdr:row>
                    <xdr:rowOff>139700</xdr:rowOff>
                  </from>
                  <to>
                    <xdr:col>18</xdr:col>
                    <xdr:colOff>330200</xdr:colOff>
                    <xdr:row>14</xdr:row>
                    <xdr:rowOff>25400</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25400</xdr:colOff>
                    <xdr:row>13</xdr:row>
                    <xdr:rowOff>139700</xdr:rowOff>
                  </from>
                  <to>
                    <xdr:col>18</xdr:col>
                    <xdr:colOff>330200</xdr:colOff>
                    <xdr:row>15</xdr:row>
                    <xdr:rowOff>25400</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25400</xdr:colOff>
                    <xdr:row>14</xdr:row>
                    <xdr:rowOff>139700</xdr:rowOff>
                  </from>
                  <to>
                    <xdr:col>18</xdr:col>
                    <xdr:colOff>330200</xdr:colOff>
                    <xdr:row>16</xdr:row>
                    <xdr:rowOff>25400</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25400</xdr:colOff>
                    <xdr:row>15</xdr:row>
                    <xdr:rowOff>139700</xdr:rowOff>
                  </from>
                  <to>
                    <xdr:col>18</xdr:col>
                    <xdr:colOff>330200</xdr:colOff>
                    <xdr:row>17</xdr:row>
                    <xdr:rowOff>25400</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25400</xdr:colOff>
                    <xdr:row>16</xdr:row>
                    <xdr:rowOff>139700</xdr:rowOff>
                  </from>
                  <to>
                    <xdr:col>18</xdr:col>
                    <xdr:colOff>330200</xdr:colOff>
                    <xdr:row>18</xdr:row>
                    <xdr:rowOff>25400</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25400</xdr:colOff>
                    <xdr:row>17</xdr:row>
                    <xdr:rowOff>139700</xdr:rowOff>
                  </from>
                  <to>
                    <xdr:col>18</xdr:col>
                    <xdr:colOff>330200</xdr:colOff>
                    <xdr:row>19</xdr:row>
                    <xdr:rowOff>25400</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25400</xdr:colOff>
                    <xdr:row>18</xdr:row>
                    <xdr:rowOff>139700</xdr:rowOff>
                  </from>
                  <to>
                    <xdr:col>18</xdr:col>
                    <xdr:colOff>330200</xdr:colOff>
                    <xdr:row>20</xdr:row>
                    <xdr:rowOff>25400</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25400</xdr:colOff>
                    <xdr:row>19</xdr:row>
                    <xdr:rowOff>139700</xdr:rowOff>
                  </from>
                  <to>
                    <xdr:col>18</xdr:col>
                    <xdr:colOff>330200</xdr:colOff>
                    <xdr:row>21</xdr:row>
                    <xdr:rowOff>25400</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25400</xdr:colOff>
                    <xdr:row>20</xdr:row>
                    <xdr:rowOff>139700</xdr:rowOff>
                  </from>
                  <to>
                    <xdr:col>18</xdr:col>
                    <xdr:colOff>330200</xdr:colOff>
                    <xdr:row>22</xdr:row>
                    <xdr:rowOff>25400</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25400</xdr:colOff>
                    <xdr:row>21</xdr:row>
                    <xdr:rowOff>139700</xdr:rowOff>
                  </from>
                  <to>
                    <xdr:col>18</xdr:col>
                    <xdr:colOff>330200</xdr:colOff>
                    <xdr:row>23</xdr:row>
                    <xdr:rowOff>25400</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25400</xdr:colOff>
                    <xdr:row>22</xdr:row>
                    <xdr:rowOff>139700</xdr:rowOff>
                  </from>
                  <to>
                    <xdr:col>18</xdr:col>
                    <xdr:colOff>330200</xdr:colOff>
                    <xdr:row>24</xdr:row>
                    <xdr:rowOff>25400</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25400</xdr:colOff>
                    <xdr:row>23</xdr:row>
                    <xdr:rowOff>139700</xdr:rowOff>
                  </from>
                  <to>
                    <xdr:col>18</xdr:col>
                    <xdr:colOff>330200</xdr:colOff>
                    <xdr:row>25</xdr:row>
                    <xdr:rowOff>25400</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25400</xdr:colOff>
                    <xdr:row>24</xdr:row>
                    <xdr:rowOff>139700</xdr:rowOff>
                  </from>
                  <to>
                    <xdr:col>18</xdr:col>
                    <xdr:colOff>330200</xdr:colOff>
                    <xdr:row>26</xdr:row>
                    <xdr:rowOff>25400</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25400</xdr:colOff>
                    <xdr:row>25</xdr:row>
                    <xdr:rowOff>139700</xdr:rowOff>
                  </from>
                  <to>
                    <xdr:col>18</xdr:col>
                    <xdr:colOff>330200</xdr:colOff>
                    <xdr:row>27</xdr:row>
                    <xdr:rowOff>25400</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25400</xdr:colOff>
                    <xdr:row>26</xdr:row>
                    <xdr:rowOff>139700</xdr:rowOff>
                  </from>
                  <to>
                    <xdr:col>18</xdr:col>
                    <xdr:colOff>330200</xdr:colOff>
                    <xdr:row>28</xdr:row>
                    <xdr:rowOff>25400</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25400</xdr:colOff>
                    <xdr:row>27</xdr:row>
                    <xdr:rowOff>139700</xdr:rowOff>
                  </from>
                  <to>
                    <xdr:col>18</xdr:col>
                    <xdr:colOff>330200</xdr:colOff>
                    <xdr:row>29</xdr:row>
                    <xdr:rowOff>25400</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25400</xdr:colOff>
                    <xdr:row>28</xdr:row>
                    <xdr:rowOff>139700</xdr:rowOff>
                  </from>
                  <to>
                    <xdr:col>18</xdr:col>
                    <xdr:colOff>330200</xdr:colOff>
                    <xdr:row>30</xdr:row>
                    <xdr:rowOff>25400</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25400</xdr:colOff>
                    <xdr:row>29</xdr:row>
                    <xdr:rowOff>139700</xdr:rowOff>
                  </from>
                  <to>
                    <xdr:col>18</xdr:col>
                    <xdr:colOff>330200</xdr:colOff>
                    <xdr:row>31</xdr:row>
                    <xdr:rowOff>25400</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25400</xdr:colOff>
                    <xdr:row>30</xdr:row>
                    <xdr:rowOff>139700</xdr:rowOff>
                  </from>
                  <to>
                    <xdr:col>18</xdr:col>
                    <xdr:colOff>330200</xdr:colOff>
                    <xdr:row>32</xdr:row>
                    <xdr:rowOff>25400</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25400</xdr:colOff>
                    <xdr:row>31</xdr:row>
                    <xdr:rowOff>139700</xdr:rowOff>
                  </from>
                  <to>
                    <xdr:col>18</xdr:col>
                    <xdr:colOff>330200</xdr:colOff>
                    <xdr:row>33</xdr:row>
                    <xdr:rowOff>25400</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25400</xdr:colOff>
                    <xdr:row>32</xdr:row>
                    <xdr:rowOff>139700</xdr:rowOff>
                  </from>
                  <to>
                    <xdr:col>18</xdr:col>
                    <xdr:colOff>330200</xdr:colOff>
                    <xdr:row>34</xdr:row>
                    <xdr:rowOff>25400</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25400</xdr:colOff>
                    <xdr:row>33</xdr:row>
                    <xdr:rowOff>139700</xdr:rowOff>
                  </from>
                  <to>
                    <xdr:col>18</xdr:col>
                    <xdr:colOff>330200</xdr:colOff>
                    <xdr:row>35</xdr:row>
                    <xdr:rowOff>25400</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25400</xdr:colOff>
                    <xdr:row>34</xdr:row>
                    <xdr:rowOff>139700</xdr:rowOff>
                  </from>
                  <to>
                    <xdr:col>18</xdr:col>
                    <xdr:colOff>330200</xdr:colOff>
                    <xdr:row>36</xdr:row>
                    <xdr:rowOff>25400</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25400</xdr:colOff>
                    <xdr:row>35</xdr:row>
                    <xdr:rowOff>139700</xdr:rowOff>
                  </from>
                  <to>
                    <xdr:col>18</xdr:col>
                    <xdr:colOff>330200</xdr:colOff>
                    <xdr:row>37</xdr:row>
                    <xdr:rowOff>25400</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25400</xdr:colOff>
                    <xdr:row>36</xdr:row>
                    <xdr:rowOff>139700</xdr:rowOff>
                  </from>
                  <to>
                    <xdr:col>18</xdr:col>
                    <xdr:colOff>330200</xdr:colOff>
                    <xdr:row>38</xdr:row>
                    <xdr:rowOff>25400</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25400</xdr:colOff>
                    <xdr:row>37</xdr:row>
                    <xdr:rowOff>139700</xdr:rowOff>
                  </from>
                  <to>
                    <xdr:col>18</xdr:col>
                    <xdr:colOff>330200</xdr:colOff>
                    <xdr:row>39</xdr:row>
                    <xdr:rowOff>25400</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25400</xdr:colOff>
                    <xdr:row>38</xdr:row>
                    <xdr:rowOff>139700</xdr:rowOff>
                  </from>
                  <to>
                    <xdr:col>18</xdr:col>
                    <xdr:colOff>330200</xdr:colOff>
                    <xdr:row>40</xdr:row>
                    <xdr:rowOff>25400</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25400</xdr:colOff>
                    <xdr:row>39</xdr:row>
                    <xdr:rowOff>139700</xdr:rowOff>
                  </from>
                  <to>
                    <xdr:col>18</xdr:col>
                    <xdr:colOff>330200</xdr:colOff>
                    <xdr:row>41</xdr:row>
                    <xdr:rowOff>25400</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25400</xdr:colOff>
                    <xdr:row>40</xdr:row>
                    <xdr:rowOff>139700</xdr:rowOff>
                  </from>
                  <to>
                    <xdr:col>18</xdr:col>
                    <xdr:colOff>330200</xdr:colOff>
                    <xdr:row>42</xdr:row>
                    <xdr:rowOff>25400</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25400</xdr:colOff>
                    <xdr:row>41</xdr:row>
                    <xdr:rowOff>139700</xdr:rowOff>
                  </from>
                  <to>
                    <xdr:col>18</xdr:col>
                    <xdr:colOff>330200</xdr:colOff>
                    <xdr:row>43</xdr:row>
                    <xdr:rowOff>25400</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25400</xdr:colOff>
                    <xdr:row>42</xdr:row>
                    <xdr:rowOff>139700</xdr:rowOff>
                  </from>
                  <to>
                    <xdr:col>18</xdr:col>
                    <xdr:colOff>330200</xdr:colOff>
                    <xdr:row>44</xdr:row>
                    <xdr:rowOff>25400</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25400</xdr:colOff>
                    <xdr:row>43</xdr:row>
                    <xdr:rowOff>139700</xdr:rowOff>
                  </from>
                  <to>
                    <xdr:col>18</xdr:col>
                    <xdr:colOff>330200</xdr:colOff>
                    <xdr:row>45</xdr:row>
                    <xdr:rowOff>25400</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25400</xdr:colOff>
                    <xdr:row>44</xdr:row>
                    <xdr:rowOff>139700</xdr:rowOff>
                  </from>
                  <to>
                    <xdr:col>18</xdr:col>
                    <xdr:colOff>330200</xdr:colOff>
                    <xdr:row>46</xdr:row>
                    <xdr:rowOff>25400</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25400</xdr:colOff>
                    <xdr:row>45</xdr:row>
                    <xdr:rowOff>139700</xdr:rowOff>
                  </from>
                  <to>
                    <xdr:col>18</xdr:col>
                    <xdr:colOff>330200</xdr:colOff>
                    <xdr:row>47</xdr:row>
                    <xdr:rowOff>25400</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25400</xdr:colOff>
                    <xdr:row>46</xdr:row>
                    <xdr:rowOff>139700</xdr:rowOff>
                  </from>
                  <to>
                    <xdr:col>18</xdr:col>
                    <xdr:colOff>330200</xdr:colOff>
                    <xdr:row>48</xdr:row>
                    <xdr:rowOff>25400</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25400</xdr:colOff>
                    <xdr:row>47</xdr:row>
                    <xdr:rowOff>139700</xdr:rowOff>
                  </from>
                  <to>
                    <xdr:col>18</xdr:col>
                    <xdr:colOff>330200</xdr:colOff>
                    <xdr:row>49</xdr:row>
                    <xdr:rowOff>25400</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25400</xdr:colOff>
                    <xdr:row>48</xdr:row>
                    <xdr:rowOff>139700</xdr:rowOff>
                  </from>
                  <to>
                    <xdr:col>18</xdr:col>
                    <xdr:colOff>330200</xdr:colOff>
                    <xdr:row>50</xdr:row>
                    <xdr:rowOff>25400</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25400</xdr:colOff>
                    <xdr:row>49</xdr:row>
                    <xdr:rowOff>139700</xdr:rowOff>
                  </from>
                  <to>
                    <xdr:col>18</xdr:col>
                    <xdr:colOff>330200</xdr:colOff>
                    <xdr:row>51</xdr:row>
                    <xdr:rowOff>25400</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25400</xdr:colOff>
                    <xdr:row>50</xdr:row>
                    <xdr:rowOff>139700</xdr:rowOff>
                  </from>
                  <to>
                    <xdr:col>18</xdr:col>
                    <xdr:colOff>330200</xdr:colOff>
                    <xdr:row>52</xdr:row>
                    <xdr:rowOff>25400</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25400</xdr:colOff>
                    <xdr:row>51</xdr:row>
                    <xdr:rowOff>139700</xdr:rowOff>
                  </from>
                  <to>
                    <xdr:col>18</xdr:col>
                    <xdr:colOff>330200</xdr:colOff>
                    <xdr:row>53</xdr:row>
                    <xdr:rowOff>25400</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25400</xdr:colOff>
                    <xdr:row>52</xdr:row>
                    <xdr:rowOff>139700</xdr:rowOff>
                  </from>
                  <to>
                    <xdr:col>18</xdr:col>
                    <xdr:colOff>330200</xdr:colOff>
                    <xdr:row>54</xdr:row>
                    <xdr:rowOff>25400</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25400</xdr:colOff>
                    <xdr:row>53</xdr:row>
                    <xdr:rowOff>139700</xdr:rowOff>
                  </from>
                  <to>
                    <xdr:col>18</xdr:col>
                    <xdr:colOff>330200</xdr:colOff>
                    <xdr:row>55</xdr:row>
                    <xdr:rowOff>25400</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25400</xdr:colOff>
                    <xdr:row>54</xdr:row>
                    <xdr:rowOff>139700</xdr:rowOff>
                  </from>
                  <to>
                    <xdr:col>18</xdr:col>
                    <xdr:colOff>330200</xdr:colOff>
                    <xdr:row>56</xdr:row>
                    <xdr:rowOff>25400</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25400</xdr:colOff>
                    <xdr:row>55</xdr:row>
                    <xdr:rowOff>139700</xdr:rowOff>
                  </from>
                  <to>
                    <xdr:col>18</xdr:col>
                    <xdr:colOff>330200</xdr:colOff>
                    <xdr:row>57</xdr:row>
                    <xdr:rowOff>25400</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25400</xdr:colOff>
                    <xdr:row>56</xdr:row>
                    <xdr:rowOff>139700</xdr:rowOff>
                  </from>
                  <to>
                    <xdr:col>18</xdr:col>
                    <xdr:colOff>330200</xdr:colOff>
                    <xdr:row>58</xdr:row>
                    <xdr:rowOff>25400</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25400</xdr:colOff>
                    <xdr:row>57</xdr:row>
                    <xdr:rowOff>139700</xdr:rowOff>
                  </from>
                  <to>
                    <xdr:col>18</xdr:col>
                    <xdr:colOff>330200</xdr:colOff>
                    <xdr:row>59</xdr:row>
                    <xdr:rowOff>25400</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25400</xdr:colOff>
                    <xdr:row>58</xdr:row>
                    <xdr:rowOff>139700</xdr:rowOff>
                  </from>
                  <to>
                    <xdr:col>18</xdr:col>
                    <xdr:colOff>330200</xdr:colOff>
                    <xdr:row>60</xdr:row>
                    <xdr:rowOff>25400</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25400</xdr:colOff>
                    <xdr:row>59</xdr:row>
                    <xdr:rowOff>139700</xdr:rowOff>
                  </from>
                  <to>
                    <xdr:col>18</xdr:col>
                    <xdr:colOff>330200</xdr:colOff>
                    <xdr:row>61</xdr:row>
                    <xdr:rowOff>25400</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25400</xdr:colOff>
                    <xdr:row>60</xdr:row>
                    <xdr:rowOff>139700</xdr:rowOff>
                  </from>
                  <to>
                    <xdr:col>18</xdr:col>
                    <xdr:colOff>330200</xdr:colOff>
                    <xdr:row>62</xdr:row>
                    <xdr:rowOff>25400</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25400</xdr:colOff>
                    <xdr:row>61</xdr:row>
                    <xdr:rowOff>139700</xdr:rowOff>
                  </from>
                  <to>
                    <xdr:col>18</xdr:col>
                    <xdr:colOff>330200</xdr:colOff>
                    <xdr:row>63</xdr:row>
                    <xdr:rowOff>25400</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25400</xdr:colOff>
                    <xdr:row>62</xdr:row>
                    <xdr:rowOff>139700</xdr:rowOff>
                  </from>
                  <to>
                    <xdr:col>18</xdr:col>
                    <xdr:colOff>330200</xdr:colOff>
                    <xdr:row>64</xdr:row>
                    <xdr:rowOff>25400</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25400</xdr:colOff>
                    <xdr:row>63</xdr:row>
                    <xdr:rowOff>139700</xdr:rowOff>
                  </from>
                  <to>
                    <xdr:col>18</xdr:col>
                    <xdr:colOff>330200</xdr:colOff>
                    <xdr:row>65</xdr:row>
                    <xdr:rowOff>25400</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25400</xdr:colOff>
                    <xdr:row>64</xdr:row>
                    <xdr:rowOff>139700</xdr:rowOff>
                  </from>
                  <to>
                    <xdr:col>18</xdr:col>
                    <xdr:colOff>330200</xdr:colOff>
                    <xdr:row>66</xdr:row>
                    <xdr:rowOff>25400</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25400</xdr:colOff>
                    <xdr:row>65</xdr:row>
                    <xdr:rowOff>139700</xdr:rowOff>
                  </from>
                  <to>
                    <xdr:col>18</xdr:col>
                    <xdr:colOff>330200</xdr:colOff>
                    <xdr:row>67</xdr:row>
                    <xdr:rowOff>25400</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25400</xdr:colOff>
                    <xdr:row>66</xdr:row>
                    <xdr:rowOff>139700</xdr:rowOff>
                  </from>
                  <to>
                    <xdr:col>18</xdr:col>
                    <xdr:colOff>330200</xdr:colOff>
                    <xdr:row>68</xdr:row>
                    <xdr:rowOff>25400</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25400</xdr:colOff>
                    <xdr:row>67</xdr:row>
                    <xdr:rowOff>139700</xdr:rowOff>
                  </from>
                  <to>
                    <xdr:col>18</xdr:col>
                    <xdr:colOff>330200</xdr:colOff>
                    <xdr:row>69</xdr:row>
                    <xdr:rowOff>25400</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25400</xdr:colOff>
                    <xdr:row>68</xdr:row>
                    <xdr:rowOff>139700</xdr:rowOff>
                  </from>
                  <to>
                    <xdr:col>18</xdr:col>
                    <xdr:colOff>330200</xdr:colOff>
                    <xdr:row>70</xdr:row>
                    <xdr:rowOff>25400</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25400</xdr:colOff>
                    <xdr:row>69</xdr:row>
                    <xdr:rowOff>139700</xdr:rowOff>
                  </from>
                  <to>
                    <xdr:col>18</xdr:col>
                    <xdr:colOff>330200</xdr:colOff>
                    <xdr:row>71</xdr:row>
                    <xdr:rowOff>25400</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25400</xdr:colOff>
                    <xdr:row>70</xdr:row>
                    <xdr:rowOff>139700</xdr:rowOff>
                  </from>
                  <to>
                    <xdr:col>18</xdr:col>
                    <xdr:colOff>330200</xdr:colOff>
                    <xdr:row>72</xdr:row>
                    <xdr:rowOff>25400</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25400</xdr:colOff>
                    <xdr:row>71</xdr:row>
                    <xdr:rowOff>139700</xdr:rowOff>
                  </from>
                  <to>
                    <xdr:col>18</xdr:col>
                    <xdr:colOff>330200</xdr:colOff>
                    <xdr:row>73</xdr:row>
                    <xdr:rowOff>25400</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25400</xdr:colOff>
                    <xdr:row>72</xdr:row>
                    <xdr:rowOff>139700</xdr:rowOff>
                  </from>
                  <to>
                    <xdr:col>18</xdr:col>
                    <xdr:colOff>330200</xdr:colOff>
                    <xdr:row>74</xdr:row>
                    <xdr:rowOff>25400</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25400</xdr:colOff>
                    <xdr:row>73</xdr:row>
                    <xdr:rowOff>139700</xdr:rowOff>
                  </from>
                  <to>
                    <xdr:col>18</xdr:col>
                    <xdr:colOff>330200</xdr:colOff>
                    <xdr:row>75</xdr:row>
                    <xdr:rowOff>25400</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25400</xdr:colOff>
                    <xdr:row>74</xdr:row>
                    <xdr:rowOff>139700</xdr:rowOff>
                  </from>
                  <to>
                    <xdr:col>18</xdr:col>
                    <xdr:colOff>330200</xdr:colOff>
                    <xdr:row>76</xdr:row>
                    <xdr:rowOff>25400</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25400</xdr:colOff>
                    <xdr:row>75</xdr:row>
                    <xdr:rowOff>139700</xdr:rowOff>
                  </from>
                  <to>
                    <xdr:col>18</xdr:col>
                    <xdr:colOff>330200</xdr:colOff>
                    <xdr:row>77</xdr:row>
                    <xdr:rowOff>25400</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25400</xdr:colOff>
                    <xdr:row>76</xdr:row>
                    <xdr:rowOff>139700</xdr:rowOff>
                  </from>
                  <to>
                    <xdr:col>18</xdr:col>
                    <xdr:colOff>330200</xdr:colOff>
                    <xdr:row>78</xdr:row>
                    <xdr:rowOff>25400</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25400</xdr:colOff>
                    <xdr:row>77</xdr:row>
                    <xdr:rowOff>139700</xdr:rowOff>
                  </from>
                  <to>
                    <xdr:col>18</xdr:col>
                    <xdr:colOff>330200</xdr:colOff>
                    <xdr:row>79</xdr:row>
                    <xdr:rowOff>25400</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25400</xdr:colOff>
                    <xdr:row>78</xdr:row>
                    <xdr:rowOff>139700</xdr:rowOff>
                  </from>
                  <to>
                    <xdr:col>18</xdr:col>
                    <xdr:colOff>330200</xdr:colOff>
                    <xdr:row>80</xdr:row>
                    <xdr:rowOff>25400</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25400</xdr:colOff>
                    <xdr:row>79</xdr:row>
                    <xdr:rowOff>139700</xdr:rowOff>
                  </from>
                  <to>
                    <xdr:col>18</xdr:col>
                    <xdr:colOff>330200</xdr:colOff>
                    <xdr:row>81</xdr:row>
                    <xdr:rowOff>25400</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25400</xdr:colOff>
                    <xdr:row>80</xdr:row>
                    <xdr:rowOff>139700</xdr:rowOff>
                  </from>
                  <to>
                    <xdr:col>18</xdr:col>
                    <xdr:colOff>330200</xdr:colOff>
                    <xdr:row>82</xdr:row>
                    <xdr:rowOff>25400</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25400</xdr:colOff>
                    <xdr:row>81</xdr:row>
                    <xdr:rowOff>139700</xdr:rowOff>
                  </from>
                  <to>
                    <xdr:col>18</xdr:col>
                    <xdr:colOff>330200</xdr:colOff>
                    <xdr:row>83</xdr:row>
                    <xdr:rowOff>25400</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25400</xdr:colOff>
                    <xdr:row>82</xdr:row>
                    <xdr:rowOff>139700</xdr:rowOff>
                  </from>
                  <to>
                    <xdr:col>18</xdr:col>
                    <xdr:colOff>330200</xdr:colOff>
                    <xdr:row>84</xdr:row>
                    <xdr:rowOff>25400</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25400</xdr:colOff>
                    <xdr:row>83</xdr:row>
                    <xdr:rowOff>139700</xdr:rowOff>
                  </from>
                  <to>
                    <xdr:col>18</xdr:col>
                    <xdr:colOff>330200</xdr:colOff>
                    <xdr:row>85</xdr:row>
                    <xdr:rowOff>25400</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25400</xdr:colOff>
                    <xdr:row>84</xdr:row>
                    <xdr:rowOff>139700</xdr:rowOff>
                  </from>
                  <to>
                    <xdr:col>18</xdr:col>
                    <xdr:colOff>330200</xdr:colOff>
                    <xdr:row>86</xdr:row>
                    <xdr:rowOff>25400</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25400</xdr:colOff>
                    <xdr:row>85</xdr:row>
                    <xdr:rowOff>139700</xdr:rowOff>
                  </from>
                  <to>
                    <xdr:col>18</xdr:col>
                    <xdr:colOff>330200</xdr:colOff>
                    <xdr:row>87</xdr:row>
                    <xdr:rowOff>25400</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25400</xdr:colOff>
                    <xdr:row>86</xdr:row>
                    <xdr:rowOff>139700</xdr:rowOff>
                  </from>
                  <to>
                    <xdr:col>18</xdr:col>
                    <xdr:colOff>330200</xdr:colOff>
                    <xdr:row>88</xdr:row>
                    <xdr:rowOff>25400</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25400</xdr:colOff>
                    <xdr:row>87</xdr:row>
                    <xdr:rowOff>139700</xdr:rowOff>
                  </from>
                  <to>
                    <xdr:col>18</xdr:col>
                    <xdr:colOff>330200</xdr:colOff>
                    <xdr:row>89</xdr:row>
                    <xdr:rowOff>25400</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25400</xdr:colOff>
                    <xdr:row>88</xdr:row>
                    <xdr:rowOff>139700</xdr:rowOff>
                  </from>
                  <to>
                    <xdr:col>18</xdr:col>
                    <xdr:colOff>330200</xdr:colOff>
                    <xdr:row>90</xdr:row>
                    <xdr:rowOff>25400</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25400</xdr:colOff>
                    <xdr:row>89</xdr:row>
                    <xdr:rowOff>139700</xdr:rowOff>
                  </from>
                  <to>
                    <xdr:col>18</xdr:col>
                    <xdr:colOff>330200</xdr:colOff>
                    <xdr:row>91</xdr:row>
                    <xdr:rowOff>25400</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25400</xdr:colOff>
                    <xdr:row>90</xdr:row>
                    <xdr:rowOff>139700</xdr:rowOff>
                  </from>
                  <to>
                    <xdr:col>18</xdr:col>
                    <xdr:colOff>330200</xdr:colOff>
                    <xdr:row>92</xdr:row>
                    <xdr:rowOff>25400</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25400</xdr:colOff>
                    <xdr:row>91</xdr:row>
                    <xdr:rowOff>139700</xdr:rowOff>
                  </from>
                  <to>
                    <xdr:col>18</xdr:col>
                    <xdr:colOff>330200</xdr:colOff>
                    <xdr:row>93</xdr:row>
                    <xdr:rowOff>25400</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25400</xdr:colOff>
                    <xdr:row>92</xdr:row>
                    <xdr:rowOff>139700</xdr:rowOff>
                  </from>
                  <to>
                    <xdr:col>18</xdr:col>
                    <xdr:colOff>330200</xdr:colOff>
                    <xdr:row>94</xdr:row>
                    <xdr:rowOff>25400</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25400</xdr:colOff>
                    <xdr:row>93</xdr:row>
                    <xdr:rowOff>139700</xdr:rowOff>
                  </from>
                  <to>
                    <xdr:col>18</xdr:col>
                    <xdr:colOff>330200</xdr:colOff>
                    <xdr:row>95</xdr:row>
                    <xdr:rowOff>25400</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25400</xdr:colOff>
                    <xdr:row>94</xdr:row>
                    <xdr:rowOff>139700</xdr:rowOff>
                  </from>
                  <to>
                    <xdr:col>18</xdr:col>
                    <xdr:colOff>330200</xdr:colOff>
                    <xdr:row>96</xdr:row>
                    <xdr:rowOff>25400</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25400</xdr:colOff>
                    <xdr:row>95</xdr:row>
                    <xdr:rowOff>139700</xdr:rowOff>
                  </from>
                  <to>
                    <xdr:col>18</xdr:col>
                    <xdr:colOff>330200</xdr:colOff>
                    <xdr:row>97</xdr:row>
                    <xdr:rowOff>25400</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25400</xdr:colOff>
                    <xdr:row>96</xdr:row>
                    <xdr:rowOff>139700</xdr:rowOff>
                  </from>
                  <to>
                    <xdr:col>18</xdr:col>
                    <xdr:colOff>330200</xdr:colOff>
                    <xdr:row>98</xdr:row>
                    <xdr:rowOff>25400</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25400</xdr:colOff>
                    <xdr:row>97</xdr:row>
                    <xdr:rowOff>139700</xdr:rowOff>
                  </from>
                  <to>
                    <xdr:col>18</xdr:col>
                    <xdr:colOff>330200</xdr:colOff>
                    <xdr:row>99</xdr:row>
                    <xdr:rowOff>25400</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25400</xdr:colOff>
                    <xdr:row>98</xdr:row>
                    <xdr:rowOff>139700</xdr:rowOff>
                  </from>
                  <to>
                    <xdr:col>18</xdr:col>
                    <xdr:colOff>330200</xdr:colOff>
                    <xdr:row>100</xdr:row>
                    <xdr:rowOff>25400</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25400</xdr:colOff>
                    <xdr:row>99</xdr:row>
                    <xdr:rowOff>139700</xdr:rowOff>
                  </from>
                  <to>
                    <xdr:col>18</xdr:col>
                    <xdr:colOff>330200</xdr:colOff>
                    <xdr:row>101</xdr:row>
                    <xdr:rowOff>25400</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25400</xdr:colOff>
                    <xdr:row>100</xdr:row>
                    <xdr:rowOff>139700</xdr:rowOff>
                  </from>
                  <to>
                    <xdr:col>18</xdr:col>
                    <xdr:colOff>330200</xdr:colOff>
                    <xdr:row>102</xdr:row>
                    <xdr:rowOff>25400</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25400</xdr:colOff>
                    <xdr:row>101</xdr:row>
                    <xdr:rowOff>139700</xdr:rowOff>
                  </from>
                  <to>
                    <xdr:col>18</xdr:col>
                    <xdr:colOff>330200</xdr:colOff>
                    <xdr:row>103</xdr:row>
                    <xdr:rowOff>25400</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25400</xdr:colOff>
                    <xdr:row>2</xdr:row>
                    <xdr:rowOff>152400</xdr:rowOff>
                  </from>
                  <to>
                    <xdr:col>19</xdr:col>
                    <xdr:colOff>330200</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25400</xdr:colOff>
                    <xdr:row>3</xdr:row>
                    <xdr:rowOff>139700</xdr:rowOff>
                  </from>
                  <to>
                    <xdr:col>19</xdr:col>
                    <xdr:colOff>330200</xdr:colOff>
                    <xdr:row>5</xdr:row>
                    <xdr:rowOff>25400</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25400</xdr:colOff>
                    <xdr:row>4</xdr:row>
                    <xdr:rowOff>139700</xdr:rowOff>
                  </from>
                  <to>
                    <xdr:col>19</xdr:col>
                    <xdr:colOff>330200</xdr:colOff>
                    <xdr:row>6</xdr:row>
                    <xdr:rowOff>25400</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25400</xdr:colOff>
                    <xdr:row>5</xdr:row>
                    <xdr:rowOff>139700</xdr:rowOff>
                  </from>
                  <to>
                    <xdr:col>19</xdr:col>
                    <xdr:colOff>330200</xdr:colOff>
                    <xdr:row>7</xdr:row>
                    <xdr:rowOff>25400</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25400</xdr:colOff>
                    <xdr:row>6</xdr:row>
                    <xdr:rowOff>139700</xdr:rowOff>
                  </from>
                  <to>
                    <xdr:col>19</xdr:col>
                    <xdr:colOff>330200</xdr:colOff>
                    <xdr:row>8</xdr:row>
                    <xdr:rowOff>25400</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25400</xdr:colOff>
                    <xdr:row>7</xdr:row>
                    <xdr:rowOff>139700</xdr:rowOff>
                  </from>
                  <to>
                    <xdr:col>19</xdr:col>
                    <xdr:colOff>330200</xdr:colOff>
                    <xdr:row>9</xdr:row>
                    <xdr:rowOff>25400</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25400</xdr:colOff>
                    <xdr:row>8</xdr:row>
                    <xdr:rowOff>139700</xdr:rowOff>
                  </from>
                  <to>
                    <xdr:col>19</xdr:col>
                    <xdr:colOff>330200</xdr:colOff>
                    <xdr:row>10</xdr:row>
                    <xdr:rowOff>25400</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25400</xdr:colOff>
                    <xdr:row>9</xdr:row>
                    <xdr:rowOff>139700</xdr:rowOff>
                  </from>
                  <to>
                    <xdr:col>19</xdr:col>
                    <xdr:colOff>330200</xdr:colOff>
                    <xdr:row>11</xdr:row>
                    <xdr:rowOff>25400</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25400</xdr:colOff>
                    <xdr:row>10</xdr:row>
                    <xdr:rowOff>139700</xdr:rowOff>
                  </from>
                  <to>
                    <xdr:col>19</xdr:col>
                    <xdr:colOff>330200</xdr:colOff>
                    <xdr:row>12</xdr:row>
                    <xdr:rowOff>25400</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25400</xdr:colOff>
                    <xdr:row>11</xdr:row>
                    <xdr:rowOff>139700</xdr:rowOff>
                  </from>
                  <to>
                    <xdr:col>19</xdr:col>
                    <xdr:colOff>330200</xdr:colOff>
                    <xdr:row>13</xdr:row>
                    <xdr:rowOff>25400</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25400</xdr:colOff>
                    <xdr:row>12</xdr:row>
                    <xdr:rowOff>139700</xdr:rowOff>
                  </from>
                  <to>
                    <xdr:col>19</xdr:col>
                    <xdr:colOff>330200</xdr:colOff>
                    <xdr:row>14</xdr:row>
                    <xdr:rowOff>25400</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25400</xdr:colOff>
                    <xdr:row>13</xdr:row>
                    <xdr:rowOff>139700</xdr:rowOff>
                  </from>
                  <to>
                    <xdr:col>19</xdr:col>
                    <xdr:colOff>330200</xdr:colOff>
                    <xdr:row>15</xdr:row>
                    <xdr:rowOff>25400</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25400</xdr:colOff>
                    <xdr:row>14</xdr:row>
                    <xdr:rowOff>139700</xdr:rowOff>
                  </from>
                  <to>
                    <xdr:col>19</xdr:col>
                    <xdr:colOff>330200</xdr:colOff>
                    <xdr:row>16</xdr:row>
                    <xdr:rowOff>25400</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25400</xdr:colOff>
                    <xdr:row>15</xdr:row>
                    <xdr:rowOff>139700</xdr:rowOff>
                  </from>
                  <to>
                    <xdr:col>19</xdr:col>
                    <xdr:colOff>330200</xdr:colOff>
                    <xdr:row>17</xdr:row>
                    <xdr:rowOff>25400</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25400</xdr:colOff>
                    <xdr:row>16</xdr:row>
                    <xdr:rowOff>139700</xdr:rowOff>
                  </from>
                  <to>
                    <xdr:col>19</xdr:col>
                    <xdr:colOff>330200</xdr:colOff>
                    <xdr:row>18</xdr:row>
                    <xdr:rowOff>25400</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25400</xdr:colOff>
                    <xdr:row>17</xdr:row>
                    <xdr:rowOff>139700</xdr:rowOff>
                  </from>
                  <to>
                    <xdr:col>19</xdr:col>
                    <xdr:colOff>330200</xdr:colOff>
                    <xdr:row>19</xdr:row>
                    <xdr:rowOff>25400</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25400</xdr:colOff>
                    <xdr:row>18</xdr:row>
                    <xdr:rowOff>139700</xdr:rowOff>
                  </from>
                  <to>
                    <xdr:col>19</xdr:col>
                    <xdr:colOff>330200</xdr:colOff>
                    <xdr:row>20</xdr:row>
                    <xdr:rowOff>25400</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25400</xdr:colOff>
                    <xdr:row>19</xdr:row>
                    <xdr:rowOff>139700</xdr:rowOff>
                  </from>
                  <to>
                    <xdr:col>19</xdr:col>
                    <xdr:colOff>330200</xdr:colOff>
                    <xdr:row>21</xdr:row>
                    <xdr:rowOff>25400</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25400</xdr:colOff>
                    <xdr:row>20</xdr:row>
                    <xdr:rowOff>139700</xdr:rowOff>
                  </from>
                  <to>
                    <xdr:col>19</xdr:col>
                    <xdr:colOff>330200</xdr:colOff>
                    <xdr:row>22</xdr:row>
                    <xdr:rowOff>25400</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25400</xdr:colOff>
                    <xdr:row>21</xdr:row>
                    <xdr:rowOff>139700</xdr:rowOff>
                  </from>
                  <to>
                    <xdr:col>19</xdr:col>
                    <xdr:colOff>330200</xdr:colOff>
                    <xdr:row>23</xdr:row>
                    <xdr:rowOff>25400</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25400</xdr:colOff>
                    <xdr:row>22</xdr:row>
                    <xdr:rowOff>139700</xdr:rowOff>
                  </from>
                  <to>
                    <xdr:col>19</xdr:col>
                    <xdr:colOff>330200</xdr:colOff>
                    <xdr:row>24</xdr:row>
                    <xdr:rowOff>25400</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25400</xdr:colOff>
                    <xdr:row>23</xdr:row>
                    <xdr:rowOff>139700</xdr:rowOff>
                  </from>
                  <to>
                    <xdr:col>19</xdr:col>
                    <xdr:colOff>330200</xdr:colOff>
                    <xdr:row>25</xdr:row>
                    <xdr:rowOff>25400</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25400</xdr:colOff>
                    <xdr:row>24</xdr:row>
                    <xdr:rowOff>139700</xdr:rowOff>
                  </from>
                  <to>
                    <xdr:col>19</xdr:col>
                    <xdr:colOff>330200</xdr:colOff>
                    <xdr:row>26</xdr:row>
                    <xdr:rowOff>25400</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25400</xdr:colOff>
                    <xdr:row>25</xdr:row>
                    <xdr:rowOff>139700</xdr:rowOff>
                  </from>
                  <to>
                    <xdr:col>19</xdr:col>
                    <xdr:colOff>330200</xdr:colOff>
                    <xdr:row>27</xdr:row>
                    <xdr:rowOff>25400</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25400</xdr:colOff>
                    <xdr:row>26</xdr:row>
                    <xdr:rowOff>139700</xdr:rowOff>
                  </from>
                  <to>
                    <xdr:col>19</xdr:col>
                    <xdr:colOff>330200</xdr:colOff>
                    <xdr:row>28</xdr:row>
                    <xdr:rowOff>25400</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25400</xdr:colOff>
                    <xdr:row>27</xdr:row>
                    <xdr:rowOff>139700</xdr:rowOff>
                  </from>
                  <to>
                    <xdr:col>19</xdr:col>
                    <xdr:colOff>330200</xdr:colOff>
                    <xdr:row>29</xdr:row>
                    <xdr:rowOff>25400</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25400</xdr:colOff>
                    <xdr:row>28</xdr:row>
                    <xdr:rowOff>139700</xdr:rowOff>
                  </from>
                  <to>
                    <xdr:col>19</xdr:col>
                    <xdr:colOff>330200</xdr:colOff>
                    <xdr:row>30</xdr:row>
                    <xdr:rowOff>25400</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25400</xdr:colOff>
                    <xdr:row>29</xdr:row>
                    <xdr:rowOff>139700</xdr:rowOff>
                  </from>
                  <to>
                    <xdr:col>19</xdr:col>
                    <xdr:colOff>330200</xdr:colOff>
                    <xdr:row>31</xdr:row>
                    <xdr:rowOff>25400</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25400</xdr:colOff>
                    <xdr:row>30</xdr:row>
                    <xdr:rowOff>139700</xdr:rowOff>
                  </from>
                  <to>
                    <xdr:col>19</xdr:col>
                    <xdr:colOff>330200</xdr:colOff>
                    <xdr:row>32</xdr:row>
                    <xdr:rowOff>25400</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25400</xdr:colOff>
                    <xdr:row>31</xdr:row>
                    <xdr:rowOff>139700</xdr:rowOff>
                  </from>
                  <to>
                    <xdr:col>19</xdr:col>
                    <xdr:colOff>330200</xdr:colOff>
                    <xdr:row>33</xdr:row>
                    <xdr:rowOff>25400</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25400</xdr:colOff>
                    <xdr:row>32</xdr:row>
                    <xdr:rowOff>139700</xdr:rowOff>
                  </from>
                  <to>
                    <xdr:col>19</xdr:col>
                    <xdr:colOff>330200</xdr:colOff>
                    <xdr:row>34</xdr:row>
                    <xdr:rowOff>25400</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25400</xdr:colOff>
                    <xdr:row>33</xdr:row>
                    <xdr:rowOff>139700</xdr:rowOff>
                  </from>
                  <to>
                    <xdr:col>19</xdr:col>
                    <xdr:colOff>330200</xdr:colOff>
                    <xdr:row>35</xdr:row>
                    <xdr:rowOff>25400</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25400</xdr:colOff>
                    <xdr:row>34</xdr:row>
                    <xdr:rowOff>139700</xdr:rowOff>
                  </from>
                  <to>
                    <xdr:col>19</xdr:col>
                    <xdr:colOff>330200</xdr:colOff>
                    <xdr:row>36</xdr:row>
                    <xdr:rowOff>25400</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25400</xdr:colOff>
                    <xdr:row>35</xdr:row>
                    <xdr:rowOff>139700</xdr:rowOff>
                  </from>
                  <to>
                    <xdr:col>19</xdr:col>
                    <xdr:colOff>330200</xdr:colOff>
                    <xdr:row>37</xdr:row>
                    <xdr:rowOff>25400</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25400</xdr:colOff>
                    <xdr:row>36</xdr:row>
                    <xdr:rowOff>139700</xdr:rowOff>
                  </from>
                  <to>
                    <xdr:col>19</xdr:col>
                    <xdr:colOff>330200</xdr:colOff>
                    <xdr:row>38</xdr:row>
                    <xdr:rowOff>25400</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25400</xdr:colOff>
                    <xdr:row>37</xdr:row>
                    <xdr:rowOff>139700</xdr:rowOff>
                  </from>
                  <to>
                    <xdr:col>19</xdr:col>
                    <xdr:colOff>330200</xdr:colOff>
                    <xdr:row>39</xdr:row>
                    <xdr:rowOff>25400</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25400</xdr:colOff>
                    <xdr:row>38</xdr:row>
                    <xdr:rowOff>139700</xdr:rowOff>
                  </from>
                  <to>
                    <xdr:col>19</xdr:col>
                    <xdr:colOff>330200</xdr:colOff>
                    <xdr:row>40</xdr:row>
                    <xdr:rowOff>25400</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25400</xdr:colOff>
                    <xdr:row>39</xdr:row>
                    <xdr:rowOff>139700</xdr:rowOff>
                  </from>
                  <to>
                    <xdr:col>19</xdr:col>
                    <xdr:colOff>330200</xdr:colOff>
                    <xdr:row>41</xdr:row>
                    <xdr:rowOff>25400</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25400</xdr:colOff>
                    <xdr:row>40</xdr:row>
                    <xdr:rowOff>139700</xdr:rowOff>
                  </from>
                  <to>
                    <xdr:col>19</xdr:col>
                    <xdr:colOff>330200</xdr:colOff>
                    <xdr:row>42</xdr:row>
                    <xdr:rowOff>25400</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25400</xdr:colOff>
                    <xdr:row>41</xdr:row>
                    <xdr:rowOff>139700</xdr:rowOff>
                  </from>
                  <to>
                    <xdr:col>19</xdr:col>
                    <xdr:colOff>330200</xdr:colOff>
                    <xdr:row>43</xdr:row>
                    <xdr:rowOff>25400</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25400</xdr:colOff>
                    <xdr:row>42</xdr:row>
                    <xdr:rowOff>139700</xdr:rowOff>
                  </from>
                  <to>
                    <xdr:col>19</xdr:col>
                    <xdr:colOff>330200</xdr:colOff>
                    <xdr:row>44</xdr:row>
                    <xdr:rowOff>25400</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25400</xdr:colOff>
                    <xdr:row>43</xdr:row>
                    <xdr:rowOff>139700</xdr:rowOff>
                  </from>
                  <to>
                    <xdr:col>19</xdr:col>
                    <xdr:colOff>330200</xdr:colOff>
                    <xdr:row>45</xdr:row>
                    <xdr:rowOff>25400</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25400</xdr:colOff>
                    <xdr:row>44</xdr:row>
                    <xdr:rowOff>139700</xdr:rowOff>
                  </from>
                  <to>
                    <xdr:col>19</xdr:col>
                    <xdr:colOff>330200</xdr:colOff>
                    <xdr:row>46</xdr:row>
                    <xdr:rowOff>25400</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25400</xdr:colOff>
                    <xdr:row>45</xdr:row>
                    <xdr:rowOff>139700</xdr:rowOff>
                  </from>
                  <to>
                    <xdr:col>19</xdr:col>
                    <xdr:colOff>330200</xdr:colOff>
                    <xdr:row>47</xdr:row>
                    <xdr:rowOff>25400</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25400</xdr:colOff>
                    <xdr:row>46</xdr:row>
                    <xdr:rowOff>139700</xdr:rowOff>
                  </from>
                  <to>
                    <xdr:col>19</xdr:col>
                    <xdr:colOff>330200</xdr:colOff>
                    <xdr:row>48</xdr:row>
                    <xdr:rowOff>25400</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25400</xdr:colOff>
                    <xdr:row>47</xdr:row>
                    <xdr:rowOff>139700</xdr:rowOff>
                  </from>
                  <to>
                    <xdr:col>19</xdr:col>
                    <xdr:colOff>330200</xdr:colOff>
                    <xdr:row>49</xdr:row>
                    <xdr:rowOff>25400</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25400</xdr:colOff>
                    <xdr:row>48</xdr:row>
                    <xdr:rowOff>139700</xdr:rowOff>
                  </from>
                  <to>
                    <xdr:col>19</xdr:col>
                    <xdr:colOff>330200</xdr:colOff>
                    <xdr:row>50</xdr:row>
                    <xdr:rowOff>25400</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25400</xdr:colOff>
                    <xdr:row>49</xdr:row>
                    <xdr:rowOff>139700</xdr:rowOff>
                  </from>
                  <to>
                    <xdr:col>19</xdr:col>
                    <xdr:colOff>330200</xdr:colOff>
                    <xdr:row>51</xdr:row>
                    <xdr:rowOff>25400</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25400</xdr:colOff>
                    <xdr:row>50</xdr:row>
                    <xdr:rowOff>139700</xdr:rowOff>
                  </from>
                  <to>
                    <xdr:col>19</xdr:col>
                    <xdr:colOff>330200</xdr:colOff>
                    <xdr:row>52</xdr:row>
                    <xdr:rowOff>25400</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25400</xdr:colOff>
                    <xdr:row>51</xdr:row>
                    <xdr:rowOff>139700</xdr:rowOff>
                  </from>
                  <to>
                    <xdr:col>19</xdr:col>
                    <xdr:colOff>330200</xdr:colOff>
                    <xdr:row>53</xdr:row>
                    <xdr:rowOff>25400</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25400</xdr:colOff>
                    <xdr:row>52</xdr:row>
                    <xdr:rowOff>139700</xdr:rowOff>
                  </from>
                  <to>
                    <xdr:col>19</xdr:col>
                    <xdr:colOff>330200</xdr:colOff>
                    <xdr:row>54</xdr:row>
                    <xdr:rowOff>25400</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25400</xdr:colOff>
                    <xdr:row>53</xdr:row>
                    <xdr:rowOff>139700</xdr:rowOff>
                  </from>
                  <to>
                    <xdr:col>19</xdr:col>
                    <xdr:colOff>330200</xdr:colOff>
                    <xdr:row>55</xdr:row>
                    <xdr:rowOff>25400</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25400</xdr:colOff>
                    <xdr:row>54</xdr:row>
                    <xdr:rowOff>139700</xdr:rowOff>
                  </from>
                  <to>
                    <xdr:col>19</xdr:col>
                    <xdr:colOff>330200</xdr:colOff>
                    <xdr:row>56</xdr:row>
                    <xdr:rowOff>25400</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25400</xdr:colOff>
                    <xdr:row>55</xdr:row>
                    <xdr:rowOff>139700</xdr:rowOff>
                  </from>
                  <to>
                    <xdr:col>19</xdr:col>
                    <xdr:colOff>330200</xdr:colOff>
                    <xdr:row>57</xdr:row>
                    <xdr:rowOff>25400</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25400</xdr:colOff>
                    <xdr:row>56</xdr:row>
                    <xdr:rowOff>139700</xdr:rowOff>
                  </from>
                  <to>
                    <xdr:col>19</xdr:col>
                    <xdr:colOff>330200</xdr:colOff>
                    <xdr:row>58</xdr:row>
                    <xdr:rowOff>25400</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25400</xdr:colOff>
                    <xdr:row>57</xdr:row>
                    <xdr:rowOff>139700</xdr:rowOff>
                  </from>
                  <to>
                    <xdr:col>19</xdr:col>
                    <xdr:colOff>330200</xdr:colOff>
                    <xdr:row>59</xdr:row>
                    <xdr:rowOff>25400</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25400</xdr:colOff>
                    <xdr:row>58</xdr:row>
                    <xdr:rowOff>139700</xdr:rowOff>
                  </from>
                  <to>
                    <xdr:col>19</xdr:col>
                    <xdr:colOff>330200</xdr:colOff>
                    <xdr:row>60</xdr:row>
                    <xdr:rowOff>25400</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25400</xdr:colOff>
                    <xdr:row>59</xdr:row>
                    <xdr:rowOff>139700</xdr:rowOff>
                  </from>
                  <to>
                    <xdr:col>19</xdr:col>
                    <xdr:colOff>330200</xdr:colOff>
                    <xdr:row>61</xdr:row>
                    <xdr:rowOff>25400</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25400</xdr:colOff>
                    <xdr:row>60</xdr:row>
                    <xdr:rowOff>139700</xdr:rowOff>
                  </from>
                  <to>
                    <xdr:col>19</xdr:col>
                    <xdr:colOff>330200</xdr:colOff>
                    <xdr:row>62</xdr:row>
                    <xdr:rowOff>25400</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25400</xdr:colOff>
                    <xdr:row>61</xdr:row>
                    <xdr:rowOff>139700</xdr:rowOff>
                  </from>
                  <to>
                    <xdr:col>19</xdr:col>
                    <xdr:colOff>330200</xdr:colOff>
                    <xdr:row>63</xdr:row>
                    <xdr:rowOff>25400</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25400</xdr:colOff>
                    <xdr:row>62</xdr:row>
                    <xdr:rowOff>139700</xdr:rowOff>
                  </from>
                  <to>
                    <xdr:col>19</xdr:col>
                    <xdr:colOff>330200</xdr:colOff>
                    <xdr:row>64</xdr:row>
                    <xdr:rowOff>25400</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25400</xdr:colOff>
                    <xdr:row>63</xdr:row>
                    <xdr:rowOff>139700</xdr:rowOff>
                  </from>
                  <to>
                    <xdr:col>19</xdr:col>
                    <xdr:colOff>330200</xdr:colOff>
                    <xdr:row>65</xdr:row>
                    <xdr:rowOff>25400</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25400</xdr:colOff>
                    <xdr:row>64</xdr:row>
                    <xdr:rowOff>139700</xdr:rowOff>
                  </from>
                  <to>
                    <xdr:col>19</xdr:col>
                    <xdr:colOff>330200</xdr:colOff>
                    <xdr:row>66</xdr:row>
                    <xdr:rowOff>25400</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25400</xdr:colOff>
                    <xdr:row>65</xdr:row>
                    <xdr:rowOff>139700</xdr:rowOff>
                  </from>
                  <to>
                    <xdr:col>19</xdr:col>
                    <xdr:colOff>330200</xdr:colOff>
                    <xdr:row>67</xdr:row>
                    <xdr:rowOff>25400</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25400</xdr:colOff>
                    <xdr:row>66</xdr:row>
                    <xdr:rowOff>139700</xdr:rowOff>
                  </from>
                  <to>
                    <xdr:col>19</xdr:col>
                    <xdr:colOff>330200</xdr:colOff>
                    <xdr:row>68</xdr:row>
                    <xdr:rowOff>25400</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25400</xdr:colOff>
                    <xdr:row>67</xdr:row>
                    <xdr:rowOff>139700</xdr:rowOff>
                  </from>
                  <to>
                    <xdr:col>19</xdr:col>
                    <xdr:colOff>330200</xdr:colOff>
                    <xdr:row>69</xdr:row>
                    <xdr:rowOff>25400</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25400</xdr:colOff>
                    <xdr:row>68</xdr:row>
                    <xdr:rowOff>139700</xdr:rowOff>
                  </from>
                  <to>
                    <xdr:col>19</xdr:col>
                    <xdr:colOff>330200</xdr:colOff>
                    <xdr:row>70</xdr:row>
                    <xdr:rowOff>25400</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25400</xdr:colOff>
                    <xdr:row>69</xdr:row>
                    <xdr:rowOff>139700</xdr:rowOff>
                  </from>
                  <to>
                    <xdr:col>19</xdr:col>
                    <xdr:colOff>330200</xdr:colOff>
                    <xdr:row>71</xdr:row>
                    <xdr:rowOff>25400</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25400</xdr:colOff>
                    <xdr:row>70</xdr:row>
                    <xdr:rowOff>139700</xdr:rowOff>
                  </from>
                  <to>
                    <xdr:col>19</xdr:col>
                    <xdr:colOff>330200</xdr:colOff>
                    <xdr:row>72</xdr:row>
                    <xdr:rowOff>25400</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25400</xdr:colOff>
                    <xdr:row>71</xdr:row>
                    <xdr:rowOff>139700</xdr:rowOff>
                  </from>
                  <to>
                    <xdr:col>19</xdr:col>
                    <xdr:colOff>330200</xdr:colOff>
                    <xdr:row>73</xdr:row>
                    <xdr:rowOff>25400</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25400</xdr:colOff>
                    <xdr:row>72</xdr:row>
                    <xdr:rowOff>139700</xdr:rowOff>
                  </from>
                  <to>
                    <xdr:col>19</xdr:col>
                    <xdr:colOff>330200</xdr:colOff>
                    <xdr:row>74</xdr:row>
                    <xdr:rowOff>25400</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25400</xdr:colOff>
                    <xdr:row>73</xdr:row>
                    <xdr:rowOff>139700</xdr:rowOff>
                  </from>
                  <to>
                    <xdr:col>19</xdr:col>
                    <xdr:colOff>330200</xdr:colOff>
                    <xdr:row>75</xdr:row>
                    <xdr:rowOff>25400</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25400</xdr:colOff>
                    <xdr:row>74</xdr:row>
                    <xdr:rowOff>139700</xdr:rowOff>
                  </from>
                  <to>
                    <xdr:col>19</xdr:col>
                    <xdr:colOff>330200</xdr:colOff>
                    <xdr:row>76</xdr:row>
                    <xdr:rowOff>25400</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25400</xdr:colOff>
                    <xdr:row>75</xdr:row>
                    <xdr:rowOff>139700</xdr:rowOff>
                  </from>
                  <to>
                    <xdr:col>19</xdr:col>
                    <xdr:colOff>330200</xdr:colOff>
                    <xdr:row>77</xdr:row>
                    <xdr:rowOff>25400</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25400</xdr:colOff>
                    <xdr:row>76</xdr:row>
                    <xdr:rowOff>139700</xdr:rowOff>
                  </from>
                  <to>
                    <xdr:col>19</xdr:col>
                    <xdr:colOff>330200</xdr:colOff>
                    <xdr:row>78</xdr:row>
                    <xdr:rowOff>25400</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25400</xdr:colOff>
                    <xdr:row>77</xdr:row>
                    <xdr:rowOff>139700</xdr:rowOff>
                  </from>
                  <to>
                    <xdr:col>19</xdr:col>
                    <xdr:colOff>330200</xdr:colOff>
                    <xdr:row>79</xdr:row>
                    <xdr:rowOff>25400</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25400</xdr:colOff>
                    <xdr:row>78</xdr:row>
                    <xdr:rowOff>139700</xdr:rowOff>
                  </from>
                  <to>
                    <xdr:col>19</xdr:col>
                    <xdr:colOff>330200</xdr:colOff>
                    <xdr:row>80</xdr:row>
                    <xdr:rowOff>25400</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25400</xdr:colOff>
                    <xdr:row>79</xdr:row>
                    <xdr:rowOff>139700</xdr:rowOff>
                  </from>
                  <to>
                    <xdr:col>19</xdr:col>
                    <xdr:colOff>330200</xdr:colOff>
                    <xdr:row>81</xdr:row>
                    <xdr:rowOff>25400</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25400</xdr:colOff>
                    <xdr:row>80</xdr:row>
                    <xdr:rowOff>139700</xdr:rowOff>
                  </from>
                  <to>
                    <xdr:col>19</xdr:col>
                    <xdr:colOff>330200</xdr:colOff>
                    <xdr:row>82</xdr:row>
                    <xdr:rowOff>25400</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25400</xdr:colOff>
                    <xdr:row>81</xdr:row>
                    <xdr:rowOff>139700</xdr:rowOff>
                  </from>
                  <to>
                    <xdr:col>19</xdr:col>
                    <xdr:colOff>330200</xdr:colOff>
                    <xdr:row>83</xdr:row>
                    <xdr:rowOff>25400</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25400</xdr:colOff>
                    <xdr:row>82</xdr:row>
                    <xdr:rowOff>139700</xdr:rowOff>
                  </from>
                  <to>
                    <xdr:col>19</xdr:col>
                    <xdr:colOff>330200</xdr:colOff>
                    <xdr:row>84</xdr:row>
                    <xdr:rowOff>25400</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25400</xdr:colOff>
                    <xdr:row>83</xdr:row>
                    <xdr:rowOff>139700</xdr:rowOff>
                  </from>
                  <to>
                    <xdr:col>19</xdr:col>
                    <xdr:colOff>330200</xdr:colOff>
                    <xdr:row>85</xdr:row>
                    <xdr:rowOff>25400</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25400</xdr:colOff>
                    <xdr:row>84</xdr:row>
                    <xdr:rowOff>139700</xdr:rowOff>
                  </from>
                  <to>
                    <xdr:col>19</xdr:col>
                    <xdr:colOff>330200</xdr:colOff>
                    <xdr:row>86</xdr:row>
                    <xdr:rowOff>25400</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25400</xdr:colOff>
                    <xdr:row>85</xdr:row>
                    <xdr:rowOff>139700</xdr:rowOff>
                  </from>
                  <to>
                    <xdr:col>19</xdr:col>
                    <xdr:colOff>330200</xdr:colOff>
                    <xdr:row>87</xdr:row>
                    <xdr:rowOff>25400</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25400</xdr:colOff>
                    <xdr:row>86</xdr:row>
                    <xdr:rowOff>139700</xdr:rowOff>
                  </from>
                  <to>
                    <xdr:col>19</xdr:col>
                    <xdr:colOff>330200</xdr:colOff>
                    <xdr:row>88</xdr:row>
                    <xdr:rowOff>25400</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25400</xdr:colOff>
                    <xdr:row>87</xdr:row>
                    <xdr:rowOff>139700</xdr:rowOff>
                  </from>
                  <to>
                    <xdr:col>19</xdr:col>
                    <xdr:colOff>330200</xdr:colOff>
                    <xdr:row>89</xdr:row>
                    <xdr:rowOff>25400</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25400</xdr:colOff>
                    <xdr:row>88</xdr:row>
                    <xdr:rowOff>139700</xdr:rowOff>
                  </from>
                  <to>
                    <xdr:col>19</xdr:col>
                    <xdr:colOff>330200</xdr:colOff>
                    <xdr:row>90</xdr:row>
                    <xdr:rowOff>25400</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25400</xdr:colOff>
                    <xdr:row>89</xdr:row>
                    <xdr:rowOff>139700</xdr:rowOff>
                  </from>
                  <to>
                    <xdr:col>19</xdr:col>
                    <xdr:colOff>330200</xdr:colOff>
                    <xdr:row>91</xdr:row>
                    <xdr:rowOff>25400</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25400</xdr:colOff>
                    <xdr:row>90</xdr:row>
                    <xdr:rowOff>139700</xdr:rowOff>
                  </from>
                  <to>
                    <xdr:col>19</xdr:col>
                    <xdr:colOff>330200</xdr:colOff>
                    <xdr:row>92</xdr:row>
                    <xdr:rowOff>25400</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25400</xdr:colOff>
                    <xdr:row>91</xdr:row>
                    <xdr:rowOff>139700</xdr:rowOff>
                  </from>
                  <to>
                    <xdr:col>19</xdr:col>
                    <xdr:colOff>330200</xdr:colOff>
                    <xdr:row>93</xdr:row>
                    <xdr:rowOff>25400</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25400</xdr:colOff>
                    <xdr:row>92</xdr:row>
                    <xdr:rowOff>139700</xdr:rowOff>
                  </from>
                  <to>
                    <xdr:col>19</xdr:col>
                    <xdr:colOff>330200</xdr:colOff>
                    <xdr:row>94</xdr:row>
                    <xdr:rowOff>25400</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25400</xdr:colOff>
                    <xdr:row>93</xdr:row>
                    <xdr:rowOff>139700</xdr:rowOff>
                  </from>
                  <to>
                    <xdr:col>19</xdr:col>
                    <xdr:colOff>330200</xdr:colOff>
                    <xdr:row>95</xdr:row>
                    <xdr:rowOff>25400</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25400</xdr:colOff>
                    <xdr:row>94</xdr:row>
                    <xdr:rowOff>139700</xdr:rowOff>
                  </from>
                  <to>
                    <xdr:col>19</xdr:col>
                    <xdr:colOff>330200</xdr:colOff>
                    <xdr:row>96</xdr:row>
                    <xdr:rowOff>25400</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25400</xdr:colOff>
                    <xdr:row>95</xdr:row>
                    <xdr:rowOff>139700</xdr:rowOff>
                  </from>
                  <to>
                    <xdr:col>19</xdr:col>
                    <xdr:colOff>330200</xdr:colOff>
                    <xdr:row>97</xdr:row>
                    <xdr:rowOff>25400</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25400</xdr:colOff>
                    <xdr:row>96</xdr:row>
                    <xdr:rowOff>139700</xdr:rowOff>
                  </from>
                  <to>
                    <xdr:col>19</xdr:col>
                    <xdr:colOff>330200</xdr:colOff>
                    <xdr:row>98</xdr:row>
                    <xdr:rowOff>25400</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25400</xdr:colOff>
                    <xdr:row>97</xdr:row>
                    <xdr:rowOff>139700</xdr:rowOff>
                  </from>
                  <to>
                    <xdr:col>19</xdr:col>
                    <xdr:colOff>330200</xdr:colOff>
                    <xdr:row>99</xdr:row>
                    <xdr:rowOff>25400</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25400</xdr:colOff>
                    <xdr:row>98</xdr:row>
                    <xdr:rowOff>139700</xdr:rowOff>
                  </from>
                  <to>
                    <xdr:col>19</xdr:col>
                    <xdr:colOff>330200</xdr:colOff>
                    <xdr:row>100</xdr:row>
                    <xdr:rowOff>25400</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25400</xdr:colOff>
                    <xdr:row>99</xdr:row>
                    <xdr:rowOff>139700</xdr:rowOff>
                  </from>
                  <to>
                    <xdr:col>19</xdr:col>
                    <xdr:colOff>330200</xdr:colOff>
                    <xdr:row>101</xdr:row>
                    <xdr:rowOff>25400</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25400</xdr:colOff>
                    <xdr:row>100</xdr:row>
                    <xdr:rowOff>139700</xdr:rowOff>
                  </from>
                  <to>
                    <xdr:col>19</xdr:col>
                    <xdr:colOff>330200</xdr:colOff>
                    <xdr:row>102</xdr:row>
                    <xdr:rowOff>25400</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25400</xdr:colOff>
                    <xdr:row>101</xdr:row>
                    <xdr:rowOff>139700</xdr:rowOff>
                  </from>
                  <to>
                    <xdr:col>19</xdr:col>
                    <xdr:colOff>330200</xdr:colOff>
                    <xdr:row>103</xdr:row>
                    <xdr:rowOff>25400</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25400</xdr:colOff>
                    <xdr:row>2</xdr:row>
                    <xdr:rowOff>152400</xdr:rowOff>
                  </from>
                  <to>
                    <xdr:col>20</xdr:col>
                    <xdr:colOff>330200</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25400</xdr:colOff>
                    <xdr:row>3</xdr:row>
                    <xdr:rowOff>139700</xdr:rowOff>
                  </from>
                  <to>
                    <xdr:col>20</xdr:col>
                    <xdr:colOff>330200</xdr:colOff>
                    <xdr:row>5</xdr:row>
                    <xdr:rowOff>25400</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25400</xdr:colOff>
                    <xdr:row>4</xdr:row>
                    <xdr:rowOff>139700</xdr:rowOff>
                  </from>
                  <to>
                    <xdr:col>20</xdr:col>
                    <xdr:colOff>330200</xdr:colOff>
                    <xdr:row>6</xdr:row>
                    <xdr:rowOff>25400</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25400</xdr:colOff>
                    <xdr:row>5</xdr:row>
                    <xdr:rowOff>139700</xdr:rowOff>
                  </from>
                  <to>
                    <xdr:col>20</xdr:col>
                    <xdr:colOff>330200</xdr:colOff>
                    <xdr:row>7</xdr:row>
                    <xdr:rowOff>25400</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25400</xdr:colOff>
                    <xdr:row>6</xdr:row>
                    <xdr:rowOff>139700</xdr:rowOff>
                  </from>
                  <to>
                    <xdr:col>20</xdr:col>
                    <xdr:colOff>330200</xdr:colOff>
                    <xdr:row>8</xdr:row>
                    <xdr:rowOff>25400</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25400</xdr:colOff>
                    <xdr:row>7</xdr:row>
                    <xdr:rowOff>139700</xdr:rowOff>
                  </from>
                  <to>
                    <xdr:col>20</xdr:col>
                    <xdr:colOff>330200</xdr:colOff>
                    <xdr:row>9</xdr:row>
                    <xdr:rowOff>25400</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25400</xdr:colOff>
                    <xdr:row>8</xdr:row>
                    <xdr:rowOff>139700</xdr:rowOff>
                  </from>
                  <to>
                    <xdr:col>20</xdr:col>
                    <xdr:colOff>330200</xdr:colOff>
                    <xdr:row>10</xdr:row>
                    <xdr:rowOff>25400</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25400</xdr:colOff>
                    <xdr:row>9</xdr:row>
                    <xdr:rowOff>139700</xdr:rowOff>
                  </from>
                  <to>
                    <xdr:col>20</xdr:col>
                    <xdr:colOff>330200</xdr:colOff>
                    <xdr:row>11</xdr:row>
                    <xdr:rowOff>25400</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25400</xdr:colOff>
                    <xdr:row>10</xdr:row>
                    <xdr:rowOff>139700</xdr:rowOff>
                  </from>
                  <to>
                    <xdr:col>20</xdr:col>
                    <xdr:colOff>330200</xdr:colOff>
                    <xdr:row>12</xdr:row>
                    <xdr:rowOff>25400</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25400</xdr:colOff>
                    <xdr:row>11</xdr:row>
                    <xdr:rowOff>139700</xdr:rowOff>
                  </from>
                  <to>
                    <xdr:col>20</xdr:col>
                    <xdr:colOff>330200</xdr:colOff>
                    <xdr:row>13</xdr:row>
                    <xdr:rowOff>25400</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25400</xdr:colOff>
                    <xdr:row>12</xdr:row>
                    <xdr:rowOff>139700</xdr:rowOff>
                  </from>
                  <to>
                    <xdr:col>20</xdr:col>
                    <xdr:colOff>330200</xdr:colOff>
                    <xdr:row>14</xdr:row>
                    <xdr:rowOff>25400</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25400</xdr:colOff>
                    <xdr:row>13</xdr:row>
                    <xdr:rowOff>139700</xdr:rowOff>
                  </from>
                  <to>
                    <xdr:col>20</xdr:col>
                    <xdr:colOff>330200</xdr:colOff>
                    <xdr:row>15</xdr:row>
                    <xdr:rowOff>25400</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25400</xdr:colOff>
                    <xdr:row>14</xdr:row>
                    <xdr:rowOff>139700</xdr:rowOff>
                  </from>
                  <to>
                    <xdr:col>20</xdr:col>
                    <xdr:colOff>330200</xdr:colOff>
                    <xdr:row>16</xdr:row>
                    <xdr:rowOff>25400</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25400</xdr:colOff>
                    <xdr:row>15</xdr:row>
                    <xdr:rowOff>139700</xdr:rowOff>
                  </from>
                  <to>
                    <xdr:col>20</xdr:col>
                    <xdr:colOff>330200</xdr:colOff>
                    <xdr:row>17</xdr:row>
                    <xdr:rowOff>25400</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25400</xdr:colOff>
                    <xdr:row>16</xdr:row>
                    <xdr:rowOff>139700</xdr:rowOff>
                  </from>
                  <to>
                    <xdr:col>20</xdr:col>
                    <xdr:colOff>330200</xdr:colOff>
                    <xdr:row>18</xdr:row>
                    <xdr:rowOff>25400</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25400</xdr:colOff>
                    <xdr:row>17</xdr:row>
                    <xdr:rowOff>139700</xdr:rowOff>
                  </from>
                  <to>
                    <xdr:col>20</xdr:col>
                    <xdr:colOff>330200</xdr:colOff>
                    <xdr:row>19</xdr:row>
                    <xdr:rowOff>25400</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25400</xdr:colOff>
                    <xdr:row>18</xdr:row>
                    <xdr:rowOff>139700</xdr:rowOff>
                  </from>
                  <to>
                    <xdr:col>20</xdr:col>
                    <xdr:colOff>330200</xdr:colOff>
                    <xdr:row>20</xdr:row>
                    <xdr:rowOff>25400</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25400</xdr:colOff>
                    <xdr:row>19</xdr:row>
                    <xdr:rowOff>139700</xdr:rowOff>
                  </from>
                  <to>
                    <xdr:col>20</xdr:col>
                    <xdr:colOff>330200</xdr:colOff>
                    <xdr:row>21</xdr:row>
                    <xdr:rowOff>25400</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25400</xdr:colOff>
                    <xdr:row>20</xdr:row>
                    <xdr:rowOff>139700</xdr:rowOff>
                  </from>
                  <to>
                    <xdr:col>20</xdr:col>
                    <xdr:colOff>330200</xdr:colOff>
                    <xdr:row>22</xdr:row>
                    <xdr:rowOff>25400</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25400</xdr:colOff>
                    <xdr:row>21</xdr:row>
                    <xdr:rowOff>139700</xdr:rowOff>
                  </from>
                  <to>
                    <xdr:col>20</xdr:col>
                    <xdr:colOff>330200</xdr:colOff>
                    <xdr:row>23</xdr:row>
                    <xdr:rowOff>25400</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25400</xdr:colOff>
                    <xdr:row>22</xdr:row>
                    <xdr:rowOff>139700</xdr:rowOff>
                  </from>
                  <to>
                    <xdr:col>20</xdr:col>
                    <xdr:colOff>330200</xdr:colOff>
                    <xdr:row>24</xdr:row>
                    <xdr:rowOff>25400</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25400</xdr:colOff>
                    <xdr:row>23</xdr:row>
                    <xdr:rowOff>139700</xdr:rowOff>
                  </from>
                  <to>
                    <xdr:col>20</xdr:col>
                    <xdr:colOff>330200</xdr:colOff>
                    <xdr:row>25</xdr:row>
                    <xdr:rowOff>25400</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25400</xdr:colOff>
                    <xdr:row>24</xdr:row>
                    <xdr:rowOff>139700</xdr:rowOff>
                  </from>
                  <to>
                    <xdr:col>20</xdr:col>
                    <xdr:colOff>330200</xdr:colOff>
                    <xdr:row>26</xdr:row>
                    <xdr:rowOff>25400</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25400</xdr:colOff>
                    <xdr:row>25</xdr:row>
                    <xdr:rowOff>139700</xdr:rowOff>
                  </from>
                  <to>
                    <xdr:col>20</xdr:col>
                    <xdr:colOff>330200</xdr:colOff>
                    <xdr:row>27</xdr:row>
                    <xdr:rowOff>25400</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25400</xdr:colOff>
                    <xdr:row>26</xdr:row>
                    <xdr:rowOff>139700</xdr:rowOff>
                  </from>
                  <to>
                    <xdr:col>20</xdr:col>
                    <xdr:colOff>330200</xdr:colOff>
                    <xdr:row>28</xdr:row>
                    <xdr:rowOff>25400</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25400</xdr:colOff>
                    <xdr:row>27</xdr:row>
                    <xdr:rowOff>139700</xdr:rowOff>
                  </from>
                  <to>
                    <xdr:col>20</xdr:col>
                    <xdr:colOff>330200</xdr:colOff>
                    <xdr:row>29</xdr:row>
                    <xdr:rowOff>25400</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25400</xdr:colOff>
                    <xdr:row>28</xdr:row>
                    <xdr:rowOff>139700</xdr:rowOff>
                  </from>
                  <to>
                    <xdr:col>20</xdr:col>
                    <xdr:colOff>330200</xdr:colOff>
                    <xdr:row>30</xdr:row>
                    <xdr:rowOff>25400</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25400</xdr:colOff>
                    <xdr:row>29</xdr:row>
                    <xdr:rowOff>139700</xdr:rowOff>
                  </from>
                  <to>
                    <xdr:col>20</xdr:col>
                    <xdr:colOff>330200</xdr:colOff>
                    <xdr:row>31</xdr:row>
                    <xdr:rowOff>25400</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25400</xdr:colOff>
                    <xdr:row>30</xdr:row>
                    <xdr:rowOff>139700</xdr:rowOff>
                  </from>
                  <to>
                    <xdr:col>20</xdr:col>
                    <xdr:colOff>330200</xdr:colOff>
                    <xdr:row>32</xdr:row>
                    <xdr:rowOff>25400</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25400</xdr:colOff>
                    <xdr:row>31</xdr:row>
                    <xdr:rowOff>139700</xdr:rowOff>
                  </from>
                  <to>
                    <xdr:col>20</xdr:col>
                    <xdr:colOff>330200</xdr:colOff>
                    <xdr:row>33</xdr:row>
                    <xdr:rowOff>25400</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25400</xdr:colOff>
                    <xdr:row>32</xdr:row>
                    <xdr:rowOff>139700</xdr:rowOff>
                  </from>
                  <to>
                    <xdr:col>20</xdr:col>
                    <xdr:colOff>330200</xdr:colOff>
                    <xdr:row>34</xdr:row>
                    <xdr:rowOff>25400</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25400</xdr:colOff>
                    <xdr:row>33</xdr:row>
                    <xdr:rowOff>139700</xdr:rowOff>
                  </from>
                  <to>
                    <xdr:col>20</xdr:col>
                    <xdr:colOff>330200</xdr:colOff>
                    <xdr:row>35</xdr:row>
                    <xdr:rowOff>25400</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25400</xdr:colOff>
                    <xdr:row>34</xdr:row>
                    <xdr:rowOff>139700</xdr:rowOff>
                  </from>
                  <to>
                    <xdr:col>20</xdr:col>
                    <xdr:colOff>330200</xdr:colOff>
                    <xdr:row>36</xdr:row>
                    <xdr:rowOff>25400</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25400</xdr:colOff>
                    <xdr:row>35</xdr:row>
                    <xdr:rowOff>139700</xdr:rowOff>
                  </from>
                  <to>
                    <xdr:col>20</xdr:col>
                    <xdr:colOff>330200</xdr:colOff>
                    <xdr:row>37</xdr:row>
                    <xdr:rowOff>25400</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25400</xdr:colOff>
                    <xdr:row>36</xdr:row>
                    <xdr:rowOff>139700</xdr:rowOff>
                  </from>
                  <to>
                    <xdr:col>20</xdr:col>
                    <xdr:colOff>330200</xdr:colOff>
                    <xdr:row>38</xdr:row>
                    <xdr:rowOff>25400</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25400</xdr:colOff>
                    <xdr:row>37</xdr:row>
                    <xdr:rowOff>139700</xdr:rowOff>
                  </from>
                  <to>
                    <xdr:col>20</xdr:col>
                    <xdr:colOff>330200</xdr:colOff>
                    <xdr:row>39</xdr:row>
                    <xdr:rowOff>25400</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25400</xdr:colOff>
                    <xdr:row>38</xdr:row>
                    <xdr:rowOff>139700</xdr:rowOff>
                  </from>
                  <to>
                    <xdr:col>20</xdr:col>
                    <xdr:colOff>330200</xdr:colOff>
                    <xdr:row>40</xdr:row>
                    <xdr:rowOff>25400</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25400</xdr:colOff>
                    <xdr:row>39</xdr:row>
                    <xdr:rowOff>139700</xdr:rowOff>
                  </from>
                  <to>
                    <xdr:col>20</xdr:col>
                    <xdr:colOff>330200</xdr:colOff>
                    <xdr:row>41</xdr:row>
                    <xdr:rowOff>25400</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25400</xdr:colOff>
                    <xdr:row>40</xdr:row>
                    <xdr:rowOff>139700</xdr:rowOff>
                  </from>
                  <to>
                    <xdr:col>20</xdr:col>
                    <xdr:colOff>330200</xdr:colOff>
                    <xdr:row>42</xdr:row>
                    <xdr:rowOff>25400</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25400</xdr:colOff>
                    <xdr:row>41</xdr:row>
                    <xdr:rowOff>139700</xdr:rowOff>
                  </from>
                  <to>
                    <xdr:col>20</xdr:col>
                    <xdr:colOff>330200</xdr:colOff>
                    <xdr:row>43</xdr:row>
                    <xdr:rowOff>25400</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25400</xdr:colOff>
                    <xdr:row>42</xdr:row>
                    <xdr:rowOff>139700</xdr:rowOff>
                  </from>
                  <to>
                    <xdr:col>20</xdr:col>
                    <xdr:colOff>330200</xdr:colOff>
                    <xdr:row>44</xdr:row>
                    <xdr:rowOff>25400</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25400</xdr:colOff>
                    <xdr:row>43</xdr:row>
                    <xdr:rowOff>139700</xdr:rowOff>
                  </from>
                  <to>
                    <xdr:col>20</xdr:col>
                    <xdr:colOff>330200</xdr:colOff>
                    <xdr:row>45</xdr:row>
                    <xdr:rowOff>25400</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25400</xdr:colOff>
                    <xdr:row>44</xdr:row>
                    <xdr:rowOff>139700</xdr:rowOff>
                  </from>
                  <to>
                    <xdr:col>20</xdr:col>
                    <xdr:colOff>330200</xdr:colOff>
                    <xdr:row>46</xdr:row>
                    <xdr:rowOff>25400</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25400</xdr:colOff>
                    <xdr:row>45</xdr:row>
                    <xdr:rowOff>139700</xdr:rowOff>
                  </from>
                  <to>
                    <xdr:col>20</xdr:col>
                    <xdr:colOff>330200</xdr:colOff>
                    <xdr:row>47</xdr:row>
                    <xdr:rowOff>25400</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25400</xdr:colOff>
                    <xdr:row>46</xdr:row>
                    <xdr:rowOff>139700</xdr:rowOff>
                  </from>
                  <to>
                    <xdr:col>20</xdr:col>
                    <xdr:colOff>330200</xdr:colOff>
                    <xdr:row>48</xdr:row>
                    <xdr:rowOff>25400</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25400</xdr:colOff>
                    <xdr:row>47</xdr:row>
                    <xdr:rowOff>139700</xdr:rowOff>
                  </from>
                  <to>
                    <xdr:col>20</xdr:col>
                    <xdr:colOff>330200</xdr:colOff>
                    <xdr:row>49</xdr:row>
                    <xdr:rowOff>25400</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25400</xdr:colOff>
                    <xdr:row>48</xdr:row>
                    <xdr:rowOff>139700</xdr:rowOff>
                  </from>
                  <to>
                    <xdr:col>20</xdr:col>
                    <xdr:colOff>330200</xdr:colOff>
                    <xdr:row>50</xdr:row>
                    <xdr:rowOff>25400</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25400</xdr:colOff>
                    <xdr:row>49</xdr:row>
                    <xdr:rowOff>139700</xdr:rowOff>
                  </from>
                  <to>
                    <xdr:col>20</xdr:col>
                    <xdr:colOff>330200</xdr:colOff>
                    <xdr:row>51</xdr:row>
                    <xdr:rowOff>25400</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25400</xdr:colOff>
                    <xdr:row>50</xdr:row>
                    <xdr:rowOff>139700</xdr:rowOff>
                  </from>
                  <to>
                    <xdr:col>20</xdr:col>
                    <xdr:colOff>330200</xdr:colOff>
                    <xdr:row>52</xdr:row>
                    <xdr:rowOff>25400</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25400</xdr:colOff>
                    <xdr:row>51</xdr:row>
                    <xdr:rowOff>139700</xdr:rowOff>
                  </from>
                  <to>
                    <xdr:col>20</xdr:col>
                    <xdr:colOff>330200</xdr:colOff>
                    <xdr:row>53</xdr:row>
                    <xdr:rowOff>25400</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25400</xdr:colOff>
                    <xdr:row>52</xdr:row>
                    <xdr:rowOff>139700</xdr:rowOff>
                  </from>
                  <to>
                    <xdr:col>20</xdr:col>
                    <xdr:colOff>330200</xdr:colOff>
                    <xdr:row>54</xdr:row>
                    <xdr:rowOff>25400</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25400</xdr:colOff>
                    <xdr:row>53</xdr:row>
                    <xdr:rowOff>139700</xdr:rowOff>
                  </from>
                  <to>
                    <xdr:col>20</xdr:col>
                    <xdr:colOff>330200</xdr:colOff>
                    <xdr:row>55</xdr:row>
                    <xdr:rowOff>25400</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25400</xdr:colOff>
                    <xdr:row>54</xdr:row>
                    <xdr:rowOff>139700</xdr:rowOff>
                  </from>
                  <to>
                    <xdr:col>20</xdr:col>
                    <xdr:colOff>330200</xdr:colOff>
                    <xdr:row>56</xdr:row>
                    <xdr:rowOff>25400</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25400</xdr:colOff>
                    <xdr:row>55</xdr:row>
                    <xdr:rowOff>139700</xdr:rowOff>
                  </from>
                  <to>
                    <xdr:col>20</xdr:col>
                    <xdr:colOff>330200</xdr:colOff>
                    <xdr:row>57</xdr:row>
                    <xdr:rowOff>25400</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25400</xdr:colOff>
                    <xdr:row>56</xdr:row>
                    <xdr:rowOff>139700</xdr:rowOff>
                  </from>
                  <to>
                    <xdr:col>20</xdr:col>
                    <xdr:colOff>330200</xdr:colOff>
                    <xdr:row>58</xdr:row>
                    <xdr:rowOff>25400</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25400</xdr:colOff>
                    <xdr:row>57</xdr:row>
                    <xdr:rowOff>139700</xdr:rowOff>
                  </from>
                  <to>
                    <xdr:col>20</xdr:col>
                    <xdr:colOff>330200</xdr:colOff>
                    <xdr:row>59</xdr:row>
                    <xdr:rowOff>25400</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25400</xdr:colOff>
                    <xdr:row>58</xdr:row>
                    <xdr:rowOff>139700</xdr:rowOff>
                  </from>
                  <to>
                    <xdr:col>20</xdr:col>
                    <xdr:colOff>330200</xdr:colOff>
                    <xdr:row>60</xdr:row>
                    <xdr:rowOff>25400</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25400</xdr:colOff>
                    <xdr:row>59</xdr:row>
                    <xdr:rowOff>139700</xdr:rowOff>
                  </from>
                  <to>
                    <xdr:col>20</xdr:col>
                    <xdr:colOff>330200</xdr:colOff>
                    <xdr:row>61</xdr:row>
                    <xdr:rowOff>25400</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25400</xdr:colOff>
                    <xdr:row>60</xdr:row>
                    <xdr:rowOff>139700</xdr:rowOff>
                  </from>
                  <to>
                    <xdr:col>20</xdr:col>
                    <xdr:colOff>330200</xdr:colOff>
                    <xdr:row>62</xdr:row>
                    <xdr:rowOff>25400</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25400</xdr:colOff>
                    <xdr:row>61</xdr:row>
                    <xdr:rowOff>139700</xdr:rowOff>
                  </from>
                  <to>
                    <xdr:col>20</xdr:col>
                    <xdr:colOff>330200</xdr:colOff>
                    <xdr:row>63</xdr:row>
                    <xdr:rowOff>25400</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25400</xdr:colOff>
                    <xdr:row>62</xdr:row>
                    <xdr:rowOff>139700</xdr:rowOff>
                  </from>
                  <to>
                    <xdr:col>20</xdr:col>
                    <xdr:colOff>330200</xdr:colOff>
                    <xdr:row>64</xdr:row>
                    <xdr:rowOff>25400</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25400</xdr:colOff>
                    <xdr:row>63</xdr:row>
                    <xdr:rowOff>139700</xdr:rowOff>
                  </from>
                  <to>
                    <xdr:col>20</xdr:col>
                    <xdr:colOff>330200</xdr:colOff>
                    <xdr:row>65</xdr:row>
                    <xdr:rowOff>25400</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25400</xdr:colOff>
                    <xdr:row>64</xdr:row>
                    <xdr:rowOff>139700</xdr:rowOff>
                  </from>
                  <to>
                    <xdr:col>20</xdr:col>
                    <xdr:colOff>330200</xdr:colOff>
                    <xdr:row>66</xdr:row>
                    <xdr:rowOff>25400</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25400</xdr:colOff>
                    <xdr:row>65</xdr:row>
                    <xdr:rowOff>139700</xdr:rowOff>
                  </from>
                  <to>
                    <xdr:col>20</xdr:col>
                    <xdr:colOff>330200</xdr:colOff>
                    <xdr:row>67</xdr:row>
                    <xdr:rowOff>25400</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25400</xdr:colOff>
                    <xdr:row>66</xdr:row>
                    <xdr:rowOff>139700</xdr:rowOff>
                  </from>
                  <to>
                    <xdr:col>20</xdr:col>
                    <xdr:colOff>330200</xdr:colOff>
                    <xdr:row>68</xdr:row>
                    <xdr:rowOff>25400</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25400</xdr:colOff>
                    <xdr:row>67</xdr:row>
                    <xdr:rowOff>139700</xdr:rowOff>
                  </from>
                  <to>
                    <xdr:col>20</xdr:col>
                    <xdr:colOff>330200</xdr:colOff>
                    <xdr:row>69</xdr:row>
                    <xdr:rowOff>25400</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25400</xdr:colOff>
                    <xdr:row>68</xdr:row>
                    <xdr:rowOff>139700</xdr:rowOff>
                  </from>
                  <to>
                    <xdr:col>20</xdr:col>
                    <xdr:colOff>330200</xdr:colOff>
                    <xdr:row>70</xdr:row>
                    <xdr:rowOff>25400</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25400</xdr:colOff>
                    <xdr:row>69</xdr:row>
                    <xdr:rowOff>139700</xdr:rowOff>
                  </from>
                  <to>
                    <xdr:col>20</xdr:col>
                    <xdr:colOff>330200</xdr:colOff>
                    <xdr:row>71</xdr:row>
                    <xdr:rowOff>25400</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25400</xdr:colOff>
                    <xdr:row>70</xdr:row>
                    <xdr:rowOff>139700</xdr:rowOff>
                  </from>
                  <to>
                    <xdr:col>20</xdr:col>
                    <xdr:colOff>330200</xdr:colOff>
                    <xdr:row>72</xdr:row>
                    <xdr:rowOff>25400</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25400</xdr:colOff>
                    <xdr:row>71</xdr:row>
                    <xdr:rowOff>139700</xdr:rowOff>
                  </from>
                  <to>
                    <xdr:col>20</xdr:col>
                    <xdr:colOff>330200</xdr:colOff>
                    <xdr:row>73</xdr:row>
                    <xdr:rowOff>25400</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25400</xdr:colOff>
                    <xdr:row>72</xdr:row>
                    <xdr:rowOff>139700</xdr:rowOff>
                  </from>
                  <to>
                    <xdr:col>20</xdr:col>
                    <xdr:colOff>330200</xdr:colOff>
                    <xdr:row>74</xdr:row>
                    <xdr:rowOff>25400</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25400</xdr:colOff>
                    <xdr:row>73</xdr:row>
                    <xdr:rowOff>139700</xdr:rowOff>
                  </from>
                  <to>
                    <xdr:col>20</xdr:col>
                    <xdr:colOff>330200</xdr:colOff>
                    <xdr:row>75</xdr:row>
                    <xdr:rowOff>25400</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25400</xdr:colOff>
                    <xdr:row>74</xdr:row>
                    <xdr:rowOff>139700</xdr:rowOff>
                  </from>
                  <to>
                    <xdr:col>20</xdr:col>
                    <xdr:colOff>330200</xdr:colOff>
                    <xdr:row>76</xdr:row>
                    <xdr:rowOff>25400</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25400</xdr:colOff>
                    <xdr:row>75</xdr:row>
                    <xdr:rowOff>139700</xdr:rowOff>
                  </from>
                  <to>
                    <xdr:col>20</xdr:col>
                    <xdr:colOff>330200</xdr:colOff>
                    <xdr:row>77</xdr:row>
                    <xdr:rowOff>25400</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25400</xdr:colOff>
                    <xdr:row>76</xdr:row>
                    <xdr:rowOff>139700</xdr:rowOff>
                  </from>
                  <to>
                    <xdr:col>20</xdr:col>
                    <xdr:colOff>330200</xdr:colOff>
                    <xdr:row>78</xdr:row>
                    <xdr:rowOff>25400</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25400</xdr:colOff>
                    <xdr:row>77</xdr:row>
                    <xdr:rowOff>139700</xdr:rowOff>
                  </from>
                  <to>
                    <xdr:col>20</xdr:col>
                    <xdr:colOff>330200</xdr:colOff>
                    <xdr:row>79</xdr:row>
                    <xdr:rowOff>25400</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25400</xdr:colOff>
                    <xdr:row>78</xdr:row>
                    <xdr:rowOff>139700</xdr:rowOff>
                  </from>
                  <to>
                    <xdr:col>20</xdr:col>
                    <xdr:colOff>330200</xdr:colOff>
                    <xdr:row>80</xdr:row>
                    <xdr:rowOff>25400</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25400</xdr:colOff>
                    <xdr:row>79</xdr:row>
                    <xdr:rowOff>139700</xdr:rowOff>
                  </from>
                  <to>
                    <xdr:col>20</xdr:col>
                    <xdr:colOff>330200</xdr:colOff>
                    <xdr:row>81</xdr:row>
                    <xdr:rowOff>25400</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25400</xdr:colOff>
                    <xdr:row>80</xdr:row>
                    <xdr:rowOff>139700</xdr:rowOff>
                  </from>
                  <to>
                    <xdr:col>20</xdr:col>
                    <xdr:colOff>330200</xdr:colOff>
                    <xdr:row>82</xdr:row>
                    <xdr:rowOff>25400</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25400</xdr:colOff>
                    <xdr:row>81</xdr:row>
                    <xdr:rowOff>139700</xdr:rowOff>
                  </from>
                  <to>
                    <xdr:col>20</xdr:col>
                    <xdr:colOff>330200</xdr:colOff>
                    <xdr:row>83</xdr:row>
                    <xdr:rowOff>25400</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25400</xdr:colOff>
                    <xdr:row>82</xdr:row>
                    <xdr:rowOff>139700</xdr:rowOff>
                  </from>
                  <to>
                    <xdr:col>20</xdr:col>
                    <xdr:colOff>330200</xdr:colOff>
                    <xdr:row>84</xdr:row>
                    <xdr:rowOff>25400</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25400</xdr:colOff>
                    <xdr:row>83</xdr:row>
                    <xdr:rowOff>139700</xdr:rowOff>
                  </from>
                  <to>
                    <xdr:col>20</xdr:col>
                    <xdr:colOff>330200</xdr:colOff>
                    <xdr:row>85</xdr:row>
                    <xdr:rowOff>25400</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25400</xdr:colOff>
                    <xdr:row>84</xdr:row>
                    <xdr:rowOff>139700</xdr:rowOff>
                  </from>
                  <to>
                    <xdr:col>20</xdr:col>
                    <xdr:colOff>330200</xdr:colOff>
                    <xdr:row>86</xdr:row>
                    <xdr:rowOff>25400</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25400</xdr:colOff>
                    <xdr:row>85</xdr:row>
                    <xdr:rowOff>139700</xdr:rowOff>
                  </from>
                  <to>
                    <xdr:col>20</xdr:col>
                    <xdr:colOff>330200</xdr:colOff>
                    <xdr:row>87</xdr:row>
                    <xdr:rowOff>25400</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25400</xdr:colOff>
                    <xdr:row>86</xdr:row>
                    <xdr:rowOff>139700</xdr:rowOff>
                  </from>
                  <to>
                    <xdr:col>20</xdr:col>
                    <xdr:colOff>330200</xdr:colOff>
                    <xdr:row>88</xdr:row>
                    <xdr:rowOff>25400</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25400</xdr:colOff>
                    <xdr:row>87</xdr:row>
                    <xdr:rowOff>139700</xdr:rowOff>
                  </from>
                  <to>
                    <xdr:col>20</xdr:col>
                    <xdr:colOff>330200</xdr:colOff>
                    <xdr:row>89</xdr:row>
                    <xdr:rowOff>25400</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25400</xdr:colOff>
                    <xdr:row>88</xdr:row>
                    <xdr:rowOff>139700</xdr:rowOff>
                  </from>
                  <to>
                    <xdr:col>20</xdr:col>
                    <xdr:colOff>330200</xdr:colOff>
                    <xdr:row>90</xdr:row>
                    <xdr:rowOff>25400</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25400</xdr:colOff>
                    <xdr:row>89</xdr:row>
                    <xdr:rowOff>139700</xdr:rowOff>
                  </from>
                  <to>
                    <xdr:col>20</xdr:col>
                    <xdr:colOff>330200</xdr:colOff>
                    <xdr:row>91</xdr:row>
                    <xdr:rowOff>25400</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25400</xdr:colOff>
                    <xdr:row>90</xdr:row>
                    <xdr:rowOff>139700</xdr:rowOff>
                  </from>
                  <to>
                    <xdr:col>20</xdr:col>
                    <xdr:colOff>330200</xdr:colOff>
                    <xdr:row>92</xdr:row>
                    <xdr:rowOff>25400</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25400</xdr:colOff>
                    <xdr:row>91</xdr:row>
                    <xdr:rowOff>139700</xdr:rowOff>
                  </from>
                  <to>
                    <xdr:col>20</xdr:col>
                    <xdr:colOff>330200</xdr:colOff>
                    <xdr:row>93</xdr:row>
                    <xdr:rowOff>25400</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25400</xdr:colOff>
                    <xdr:row>92</xdr:row>
                    <xdr:rowOff>139700</xdr:rowOff>
                  </from>
                  <to>
                    <xdr:col>20</xdr:col>
                    <xdr:colOff>330200</xdr:colOff>
                    <xdr:row>94</xdr:row>
                    <xdr:rowOff>25400</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25400</xdr:colOff>
                    <xdr:row>93</xdr:row>
                    <xdr:rowOff>139700</xdr:rowOff>
                  </from>
                  <to>
                    <xdr:col>20</xdr:col>
                    <xdr:colOff>330200</xdr:colOff>
                    <xdr:row>95</xdr:row>
                    <xdr:rowOff>25400</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25400</xdr:colOff>
                    <xdr:row>94</xdr:row>
                    <xdr:rowOff>139700</xdr:rowOff>
                  </from>
                  <to>
                    <xdr:col>20</xdr:col>
                    <xdr:colOff>330200</xdr:colOff>
                    <xdr:row>96</xdr:row>
                    <xdr:rowOff>25400</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25400</xdr:colOff>
                    <xdr:row>95</xdr:row>
                    <xdr:rowOff>139700</xdr:rowOff>
                  </from>
                  <to>
                    <xdr:col>20</xdr:col>
                    <xdr:colOff>330200</xdr:colOff>
                    <xdr:row>97</xdr:row>
                    <xdr:rowOff>25400</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25400</xdr:colOff>
                    <xdr:row>96</xdr:row>
                    <xdr:rowOff>139700</xdr:rowOff>
                  </from>
                  <to>
                    <xdr:col>20</xdr:col>
                    <xdr:colOff>330200</xdr:colOff>
                    <xdr:row>98</xdr:row>
                    <xdr:rowOff>25400</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25400</xdr:colOff>
                    <xdr:row>97</xdr:row>
                    <xdr:rowOff>139700</xdr:rowOff>
                  </from>
                  <to>
                    <xdr:col>20</xdr:col>
                    <xdr:colOff>330200</xdr:colOff>
                    <xdr:row>99</xdr:row>
                    <xdr:rowOff>25400</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25400</xdr:colOff>
                    <xdr:row>98</xdr:row>
                    <xdr:rowOff>139700</xdr:rowOff>
                  </from>
                  <to>
                    <xdr:col>20</xdr:col>
                    <xdr:colOff>330200</xdr:colOff>
                    <xdr:row>100</xdr:row>
                    <xdr:rowOff>25400</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25400</xdr:colOff>
                    <xdr:row>99</xdr:row>
                    <xdr:rowOff>139700</xdr:rowOff>
                  </from>
                  <to>
                    <xdr:col>20</xdr:col>
                    <xdr:colOff>330200</xdr:colOff>
                    <xdr:row>101</xdr:row>
                    <xdr:rowOff>25400</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25400</xdr:colOff>
                    <xdr:row>100</xdr:row>
                    <xdr:rowOff>139700</xdr:rowOff>
                  </from>
                  <to>
                    <xdr:col>20</xdr:col>
                    <xdr:colOff>330200</xdr:colOff>
                    <xdr:row>102</xdr:row>
                    <xdr:rowOff>25400</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25400</xdr:colOff>
                    <xdr:row>101</xdr:row>
                    <xdr:rowOff>139700</xdr:rowOff>
                  </from>
                  <to>
                    <xdr:col>20</xdr:col>
                    <xdr:colOff>330200</xdr:colOff>
                    <xdr:row>103</xdr:row>
                    <xdr:rowOff>25400</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25400</xdr:colOff>
                    <xdr:row>2</xdr:row>
                    <xdr:rowOff>152400</xdr:rowOff>
                  </from>
                  <to>
                    <xdr:col>21</xdr:col>
                    <xdr:colOff>330200</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25400</xdr:colOff>
                    <xdr:row>3</xdr:row>
                    <xdr:rowOff>139700</xdr:rowOff>
                  </from>
                  <to>
                    <xdr:col>21</xdr:col>
                    <xdr:colOff>330200</xdr:colOff>
                    <xdr:row>5</xdr:row>
                    <xdr:rowOff>25400</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25400</xdr:colOff>
                    <xdr:row>4</xdr:row>
                    <xdr:rowOff>139700</xdr:rowOff>
                  </from>
                  <to>
                    <xdr:col>21</xdr:col>
                    <xdr:colOff>330200</xdr:colOff>
                    <xdr:row>6</xdr:row>
                    <xdr:rowOff>25400</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25400</xdr:colOff>
                    <xdr:row>5</xdr:row>
                    <xdr:rowOff>139700</xdr:rowOff>
                  </from>
                  <to>
                    <xdr:col>21</xdr:col>
                    <xdr:colOff>330200</xdr:colOff>
                    <xdr:row>7</xdr:row>
                    <xdr:rowOff>25400</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25400</xdr:colOff>
                    <xdr:row>6</xdr:row>
                    <xdr:rowOff>139700</xdr:rowOff>
                  </from>
                  <to>
                    <xdr:col>21</xdr:col>
                    <xdr:colOff>330200</xdr:colOff>
                    <xdr:row>8</xdr:row>
                    <xdr:rowOff>25400</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25400</xdr:colOff>
                    <xdr:row>7</xdr:row>
                    <xdr:rowOff>139700</xdr:rowOff>
                  </from>
                  <to>
                    <xdr:col>21</xdr:col>
                    <xdr:colOff>330200</xdr:colOff>
                    <xdr:row>9</xdr:row>
                    <xdr:rowOff>25400</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25400</xdr:colOff>
                    <xdr:row>8</xdr:row>
                    <xdr:rowOff>139700</xdr:rowOff>
                  </from>
                  <to>
                    <xdr:col>21</xdr:col>
                    <xdr:colOff>330200</xdr:colOff>
                    <xdr:row>10</xdr:row>
                    <xdr:rowOff>25400</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25400</xdr:colOff>
                    <xdr:row>9</xdr:row>
                    <xdr:rowOff>139700</xdr:rowOff>
                  </from>
                  <to>
                    <xdr:col>21</xdr:col>
                    <xdr:colOff>330200</xdr:colOff>
                    <xdr:row>11</xdr:row>
                    <xdr:rowOff>25400</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25400</xdr:colOff>
                    <xdr:row>10</xdr:row>
                    <xdr:rowOff>139700</xdr:rowOff>
                  </from>
                  <to>
                    <xdr:col>21</xdr:col>
                    <xdr:colOff>330200</xdr:colOff>
                    <xdr:row>12</xdr:row>
                    <xdr:rowOff>25400</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25400</xdr:colOff>
                    <xdr:row>11</xdr:row>
                    <xdr:rowOff>139700</xdr:rowOff>
                  </from>
                  <to>
                    <xdr:col>21</xdr:col>
                    <xdr:colOff>330200</xdr:colOff>
                    <xdr:row>13</xdr:row>
                    <xdr:rowOff>25400</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25400</xdr:colOff>
                    <xdr:row>12</xdr:row>
                    <xdr:rowOff>139700</xdr:rowOff>
                  </from>
                  <to>
                    <xdr:col>21</xdr:col>
                    <xdr:colOff>330200</xdr:colOff>
                    <xdr:row>14</xdr:row>
                    <xdr:rowOff>25400</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25400</xdr:colOff>
                    <xdr:row>13</xdr:row>
                    <xdr:rowOff>139700</xdr:rowOff>
                  </from>
                  <to>
                    <xdr:col>21</xdr:col>
                    <xdr:colOff>330200</xdr:colOff>
                    <xdr:row>15</xdr:row>
                    <xdr:rowOff>25400</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25400</xdr:colOff>
                    <xdr:row>14</xdr:row>
                    <xdr:rowOff>139700</xdr:rowOff>
                  </from>
                  <to>
                    <xdr:col>21</xdr:col>
                    <xdr:colOff>330200</xdr:colOff>
                    <xdr:row>16</xdr:row>
                    <xdr:rowOff>25400</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25400</xdr:colOff>
                    <xdr:row>15</xdr:row>
                    <xdr:rowOff>139700</xdr:rowOff>
                  </from>
                  <to>
                    <xdr:col>21</xdr:col>
                    <xdr:colOff>330200</xdr:colOff>
                    <xdr:row>17</xdr:row>
                    <xdr:rowOff>25400</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25400</xdr:colOff>
                    <xdr:row>16</xdr:row>
                    <xdr:rowOff>139700</xdr:rowOff>
                  </from>
                  <to>
                    <xdr:col>21</xdr:col>
                    <xdr:colOff>330200</xdr:colOff>
                    <xdr:row>18</xdr:row>
                    <xdr:rowOff>25400</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25400</xdr:colOff>
                    <xdr:row>17</xdr:row>
                    <xdr:rowOff>139700</xdr:rowOff>
                  </from>
                  <to>
                    <xdr:col>21</xdr:col>
                    <xdr:colOff>330200</xdr:colOff>
                    <xdr:row>19</xdr:row>
                    <xdr:rowOff>25400</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25400</xdr:colOff>
                    <xdr:row>18</xdr:row>
                    <xdr:rowOff>139700</xdr:rowOff>
                  </from>
                  <to>
                    <xdr:col>21</xdr:col>
                    <xdr:colOff>330200</xdr:colOff>
                    <xdr:row>20</xdr:row>
                    <xdr:rowOff>25400</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25400</xdr:colOff>
                    <xdr:row>19</xdr:row>
                    <xdr:rowOff>139700</xdr:rowOff>
                  </from>
                  <to>
                    <xdr:col>21</xdr:col>
                    <xdr:colOff>330200</xdr:colOff>
                    <xdr:row>21</xdr:row>
                    <xdr:rowOff>25400</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25400</xdr:colOff>
                    <xdr:row>20</xdr:row>
                    <xdr:rowOff>139700</xdr:rowOff>
                  </from>
                  <to>
                    <xdr:col>21</xdr:col>
                    <xdr:colOff>330200</xdr:colOff>
                    <xdr:row>22</xdr:row>
                    <xdr:rowOff>25400</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25400</xdr:colOff>
                    <xdr:row>21</xdr:row>
                    <xdr:rowOff>139700</xdr:rowOff>
                  </from>
                  <to>
                    <xdr:col>21</xdr:col>
                    <xdr:colOff>330200</xdr:colOff>
                    <xdr:row>23</xdr:row>
                    <xdr:rowOff>25400</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25400</xdr:colOff>
                    <xdr:row>22</xdr:row>
                    <xdr:rowOff>139700</xdr:rowOff>
                  </from>
                  <to>
                    <xdr:col>21</xdr:col>
                    <xdr:colOff>330200</xdr:colOff>
                    <xdr:row>24</xdr:row>
                    <xdr:rowOff>25400</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25400</xdr:colOff>
                    <xdr:row>23</xdr:row>
                    <xdr:rowOff>139700</xdr:rowOff>
                  </from>
                  <to>
                    <xdr:col>21</xdr:col>
                    <xdr:colOff>330200</xdr:colOff>
                    <xdr:row>25</xdr:row>
                    <xdr:rowOff>25400</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25400</xdr:colOff>
                    <xdr:row>24</xdr:row>
                    <xdr:rowOff>139700</xdr:rowOff>
                  </from>
                  <to>
                    <xdr:col>21</xdr:col>
                    <xdr:colOff>330200</xdr:colOff>
                    <xdr:row>26</xdr:row>
                    <xdr:rowOff>25400</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25400</xdr:colOff>
                    <xdr:row>25</xdr:row>
                    <xdr:rowOff>139700</xdr:rowOff>
                  </from>
                  <to>
                    <xdr:col>21</xdr:col>
                    <xdr:colOff>330200</xdr:colOff>
                    <xdr:row>27</xdr:row>
                    <xdr:rowOff>25400</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25400</xdr:colOff>
                    <xdr:row>26</xdr:row>
                    <xdr:rowOff>139700</xdr:rowOff>
                  </from>
                  <to>
                    <xdr:col>21</xdr:col>
                    <xdr:colOff>330200</xdr:colOff>
                    <xdr:row>28</xdr:row>
                    <xdr:rowOff>25400</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25400</xdr:colOff>
                    <xdr:row>27</xdr:row>
                    <xdr:rowOff>139700</xdr:rowOff>
                  </from>
                  <to>
                    <xdr:col>21</xdr:col>
                    <xdr:colOff>330200</xdr:colOff>
                    <xdr:row>29</xdr:row>
                    <xdr:rowOff>25400</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25400</xdr:colOff>
                    <xdr:row>28</xdr:row>
                    <xdr:rowOff>139700</xdr:rowOff>
                  </from>
                  <to>
                    <xdr:col>21</xdr:col>
                    <xdr:colOff>330200</xdr:colOff>
                    <xdr:row>30</xdr:row>
                    <xdr:rowOff>25400</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25400</xdr:colOff>
                    <xdr:row>29</xdr:row>
                    <xdr:rowOff>139700</xdr:rowOff>
                  </from>
                  <to>
                    <xdr:col>21</xdr:col>
                    <xdr:colOff>330200</xdr:colOff>
                    <xdr:row>31</xdr:row>
                    <xdr:rowOff>25400</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25400</xdr:colOff>
                    <xdr:row>30</xdr:row>
                    <xdr:rowOff>139700</xdr:rowOff>
                  </from>
                  <to>
                    <xdr:col>21</xdr:col>
                    <xdr:colOff>330200</xdr:colOff>
                    <xdr:row>32</xdr:row>
                    <xdr:rowOff>25400</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25400</xdr:colOff>
                    <xdr:row>31</xdr:row>
                    <xdr:rowOff>139700</xdr:rowOff>
                  </from>
                  <to>
                    <xdr:col>21</xdr:col>
                    <xdr:colOff>330200</xdr:colOff>
                    <xdr:row>33</xdr:row>
                    <xdr:rowOff>25400</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25400</xdr:colOff>
                    <xdr:row>32</xdr:row>
                    <xdr:rowOff>139700</xdr:rowOff>
                  </from>
                  <to>
                    <xdr:col>21</xdr:col>
                    <xdr:colOff>330200</xdr:colOff>
                    <xdr:row>34</xdr:row>
                    <xdr:rowOff>25400</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25400</xdr:colOff>
                    <xdr:row>33</xdr:row>
                    <xdr:rowOff>139700</xdr:rowOff>
                  </from>
                  <to>
                    <xdr:col>21</xdr:col>
                    <xdr:colOff>330200</xdr:colOff>
                    <xdr:row>35</xdr:row>
                    <xdr:rowOff>25400</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25400</xdr:colOff>
                    <xdr:row>34</xdr:row>
                    <xdr:rowOff>139700</xdr:rowOff>
                  </from>
                  <to>
                    <xdr:col>21</xdr:col>
                    <xdr:colOff>330200</xdr:colOff>
                    <xdr:row>36</xdr:row>
                    <xdr:rowOff>25400</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25400</xdr:colOff>
                    <xdr:row>35</xdr:row>
                    <xdr:rowOff>139700</xdr:rowOff>
                  </from>
                  <to>
                    <xdr:col>21</xdr:col>
                    <xdr:colOff>330200</xdr:colOff>
                    <xdr:row>37</xdr:row>
                    <xdr:rowOff>25400</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25400</xdr:colOff>
                    <xdr:row>36</xdr:row>
                    <xdr:rowOff>139700</xdr:rowOff>
                  </from>
                  <to>
                    <xdr:col>21</xdr:col>
                    <xdr:colOff>330200</xdr:colOff>
                    <xdr:row>38</xdr:row>
                    <xdr:rowOff>25400</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25400</xdr:colOff>
                    <xdr:row>37</xdr:row>
                    <xdr:rowOff>139700</xdr:rowOff>
                  </from>
                  <to>
                    <xdr:col>21</xdr:col>
                    <xdr:colOff>330200</xdr:colOff>
                    <xdr:row>39</xdr:row>
                    <xdr:rowOff>25400</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25400</xdr:colOff>
                    <xdr:row>38</xdr:row>
                    <xdr:rowOff>139700</xdr:rowOff>
                  </from>
                  <to>
                    <xdr:col>21</xdr:col>
                    <xdr:colOff>330200</xdr:colOff>
                    <xdr:row>40</xdr:row>
                    <xdr:rowOff>25400</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25400</xdr:colOff>
                    <xdr:row>39</xdr:row>
                    <xdr:rowOff>139700</xdr:rowOff>
                  </from>
                  <to>
                    <xdr:col>21</xdr:col>
                    <xdr:colOff>330200</xdr:colOff>
                    <xdr:row>41</xdr:row>
                    <xdr:rowOff>25400</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25400</xdr:colOff>
                    <xdr:row>40</xdr:row>
                    <xdr:rowOff>139700</xdr:rowOff>
                  </from>
                  <to>
                    <xdr:col>21</xdr:col>
                    <xdr:colOff>330200</xdr:colOff>
                    <xdr:row>42</xdr:row>
                    <xdr:rowOff>25400</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25400</xdr:colOff>
                    <xdr:row>41</xdr:row>
                    <xdr:rowOff>139700</xdr:rowOff>
                  </from>
                  <to>
                    <xdr:col>21</xdr:col>
                    <xdr:colOff>330200</xdr:colOff>
                    <xdr:row>43</xdr:row>
                    <xdr:rowOff>25400</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25400</xdr:colOff>
                    <xdr:row>42</xdr:row>
                    <xdr:rowOff>139700</xdr:rowOff>
                  </from>
                  <to>
                    <xdr:col>21</xdr:col>
                    <xdr:colOff>330200</xdr:colOff>
                    <xdr:row>44</xdr:row>
                    <xdr:rowOff>25400</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25400</xdr:colOff>
                    <xdr:row>43</xdr:row>
                    <xdr:rowOff>139700</xdr:rowOff>
                  </from>
                  <to>
                    <xdr:col>21</xdr:col>
                    <xdr:colOff>330200</xdr:colOff>
                    <xdr:row>45</xdr:row>
                    <xdr:rowOff>25400</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25400</xdr:colOff>
                    <xdr:row>44</xdr:row>
                    <xdr:rowOff>139700</xdr:rowOff>
                  </from>
                  <to>
                    <xdr:col>21</xdr:col>
                    <xdr:colOff>330200</xdr:colOff>
                    <xdr:row>46</xdr:row>
                    <xdr:rowOff>25400</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25400</xdr:colOff>
                    <xdr:row>45</xdr:row>
                    <xdr:rowOff>139700</xdr:rowOff>
                  </from>
                  <to>
                    <xdr:col>21</xdr:col>
                    <xdr:colOff>330200</xdr:colOff>
                    <xdr:row>47</xdr:row>
                    <xdr:rowOff>25400</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25400</xdr:colOff>
                    <xdr:row>46</xdr:row>
                    <xdr:rowOff>139700</xdr:rowOff>
                  </from>
                  <to>
                    <xdr:col>21</xdr:col>
                    <xdr:colOff>330200</xdr:colOff>
                    <xdr:row>48</xdr:row>
                    <xdr:rowOff>25400</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25400</xdr:colOff>
                    <xdr:row>47</xdr:row>
                    <xdr:rowOff>139700</xdr:rowOff>
                  </from>
                  <to>
                    <xdr:col>21</xdr:col>
                    <xdr:colOff>330200</xdr:colOff>
                    <xdr:row>49</xdr:row>
                    <xdr:rowOff>25400</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25400</xdr:colOff>
                    <xdr:row>48</xdr:row>
                    <xdr:rowOff>139700</xdr:rowOff>
                  </from>
                  <to>
                    <xdr:col>21</xdr:col>
                    <xdr:colOff>330200</xdr:colOff>
                    <xdr:row>50</xdr:row>
                    <xdr:rowOff>25400</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25400</xdr:colOff>
                    <xdr:row>49</xdr:row>
                    <xdr:rowOff>139700</xdr:rowOff>
                  </from>
                  <to>
                    <xdr:col>21</xdr:col>
                    <xdr:colOff>330200</xdr:colOff>
                    <xdr:row>51</xdr:row>
                    <xdr:rowOff>25400</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25400</xdr:colOff>
                    <xdr:row>50</xdr:row>
                    <xdr:rowOff>139700</xdr:rowOff>
                  </from>
                  <to>
                    <xdr:col>21</xdr:col>
                    <xdr:colOff>330200</xdr:colOff>
                    <xdr:row>52</xdr:row>
                    <xdr:rowOff>25400</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25400</xdr:colOff>
                    <xdr:row>51</xdr:row>
                    <xdr:rowOff>139700</xdr:rowOff>
                  </from>
                  <to>
                    <xdr:col>21</xdr:col>
                    <xdr:colOff>330200</xdr:colOff>
                    <xdr:row>53</xdr:row>
                    <xdr:rowOff>25400</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25400</xdr:colOff>
                    <xdr:row>52</xdr:row>
                    <xdr:rowOff>139700</xdr:rowOff>
                  </from>
                  <to>
                    <xdr:col>21</xdr:col>
                    <xdr:colOff>330200</xdr:colOff>
                    <xdr:row>54</xdr:row>
                    <xdr:rowOff>25400</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25400</xdr:colOff>
                    <xdr:row>53</xdr:row>
                    <xdr:rowOff>139700</xdr:rowOff>
                  </from>
                  <to>
                    <xdr:col>21</xdr:col>
                    <xdr:colOff>330200</xdr:colOff>
                    <xdr:row>55</xdr:row>
                    <xdr:rowOff>25400</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25400</xdr:colOff>
                    <xdr:row>54</xdr:row>
                    <xdr:rowOff>139700</xdr:rowOff>
                  </from>
                  <to>
                    <xdr:col>21</xdr:col>
                    <xdr:colOff>330200</xdr:colOff>
                    <xdr:row>56</xdr:row>
                    <xdr:rowOff>25400</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25400</xdr:colOff>
                    <xdr:row>55</xdr:row>
                    <xdr:rowOff>139700</xdr:rowOff>
                  </from>
                  <to>
                    <xdr:col>21</xdr:col>
                    <xdr:colOff>330200</xdr:colOff>
                    <xdr:row>57</xdr:row>
                    <xdr:rowOff>25400</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25400</xdr:colOff>
                    <xdr:row>56</xdr:row>
                    <xdr:rowOff>139700</xdr:rowOff>
                  </from>
                  <to>
                    <xdr:col>21</xdr:col>
                    <xdr:colOff>330200</xdr:colOff>
                    <xdr:row>58</xdr:row>
                    <xdr:rowOff>25400</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25400</xdr:colOff>
                    <xdr:row>57</xdr:row>
                    <xdr:rowOff>139700</xdr:rowOff>
                  </from>
                  <to>
                    <xdr:col>21</xdr:col>
                    <xdr:colOff>330200</xdr:colOff>
                    <xdr:row>59</xdr:row>
                    <xdr:rowOff>25400</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25400</xdr:colOff>
                    <xdr:row>58</xdr:row>
                    <xdr:rowOff>139700</xdr:rowOff>
                  </from>
                  <to>
                    <xdr:col>21</xdr:col>
                    <xdr:colOff>330200</xdr:colOff>
                    <xdr:row>60</xdr:row>
                    <xdr:rowOff>25400</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25400</xdr:colOff>
                    <xdr:row>59</xdr:row>
                    <xdr:rowOff>139700</xdr:rowOff>
                  </from>
                  <to>
                    <xdr:col>21</xdr:col>
                    <xdr:colOff>330200</xdr:colOff>
                    <xdr:row>61</xdr:row>
                    <xdr:rowOff>25400</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25400</xdr:colOff>
                    <xdr:row>60</xdr:row>
                    <xdr:rowOff>139700</xdr:rowOff>
                  </from>
                  <to>
                    <xdr:col>21</xdr:col>
                    <xdr:colOff>330200</xdr:colOff>
                    <xdr:row>62</xdr:row>
                    <xdr:rowOff>25400</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25400</xdr:colOff>
                    <xdr:row>61</xdr:row>
                    <xdr:rowOff>139700</xdr:rowOff>
                  </from>
                  <to>
                    <xdr:col>21</xdr:col>
                    <xdr:colOff>330200</xdr:colOff>
                    <xdr:row>63</xdr:row>
                    <xdr:rowOff>25400</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25400</xdr:colOff>
                    <xdr:row>62</xdr:row>
                    <xdr:rowOff>139700</xdr:rowOff>
                  </from>
                  <to>
                    <xdr:col>21</xdr:col>
                    <xdr:colOff>330200</xdr:colOff>
                    <xdr:row>64</xdr:row>
                    <xdr:rowOff>25400</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25400</xdr:colOff>
                    <xdr:row>63</xdr:row>
                    <xdr:rowOff>139700</xdr:rowOff>
                  </from>
                  <to>
                    <xdr:col>21</xdr:col>
                    <xdr:colOff>330200</xdr:colOff>
                    <xdr:row>65</xdr:row>
                    <xdr:rowOff>25400</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25400</xdr:colOff>
                    <xdr:row>64</xdr:row>
                    <xdr:rowOff>139700</xdr:rowOff>
                  </from>
                  <to>
                    <xdr:col>21</xdr:col>
                    <xdr:colOff>330200</xdr:colOff>
                    <xdr:row>66</xdr:row>
                    <xdr:rowOff>25400</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25400</xdr:colOff>
                    <xdr:row>65</xdr:row>
                    <xdr:rowOff>139700</xdr:rowOff>
                  </from>
                  <to>
                    <xdr:col>21</xdr:col>
                    <xdr:colOff>330200</xdr:colOff>
                    <xdr:row>67</xdr:row>
                    <xdr:rowOff>25400</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25400</xdr:colOff>
                    <xdr:row>66</xdr:row>
                    <xdr:rowOff>139700</xdr:rowOff>
                  </from>
                  <to>
                    <xdr:col>21</xdr:col>
                    <xdr:colOff>330200</xdr:colOff>
                    <xdr:row>68</xdr:row>
                    <xdr:rowOff>25400</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25400</xdr:colOff>
                    <xdr:row>67</xdr:row>
                    <xdr:rowOff>139700</xdr:rowOff>
                  </from>
                  <to>
                    <xdr:col>21</xdr:col>
                    <xdr:colOff>330200</xdr:colOff>
                    <xdr:row>69</xdr:row>
                    <xdr:rowOff>25400</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25400</xdr:colOff>
                    <xdr:row>68</xdr:row>
                    <xdr:rowOff>139700</xdr:rowOff>
                  </from>
                  <to>
                    <xdr:col>21</xdr:col>
                    <xdr:colOff>330200</xdr:colOff>
                    <xdr:row>70</xdr:row>
                    <xdr:rowOff>25400</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25400</xdr:colOff>
                    <xdr:row>69</xdr:row>
                    <xdr:rowOff>139700</xdr:rowOff>
                  </from>
                  <to>
                    <xdr:col>21</xdr:col>
                    <xdr:colOff>330200</xdr:colOff>
                    <xdr:row>71</xdr:row>
                    <xdr:rowOff>25400</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25400</xdr:colOff>
                    <xdr:row>70</xdr:row>
                    <xdr:rowOff>139700</xdr:rowOff>
                  </from>
                  <to>
                    <xdr:col>21</xdr:col>
                    <xdr:colOff>330200</xdr:colOff>
                    <xdr:row>72</xdr:row>
                    <xdr:rowOff>25400</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25400</xdr:colOff>
                    <xdr:row>71</xdr:row>
                    <xdr:rowOff>139700</xdr:rowOff>
                  </from>
                  <to>
                    <xdr:col>21</xdr:col>
                    <xdr:colOff>330200</xdr:colOff>
                    <xdr:row>73</xdr:row>
                    <xdr:rowOff>25400</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25400</xdr:colOff>
                    <xdr:row>72</xdr:row>
                    <xdr:rowOff>139700</xdr:rowOff>
                  </from>
                  <to>
                    <xdr:col>21</xdr:col>
                    <xdr:colOff>330200</xdr:colOff>
                    <xdr:row>74</xdr:row>
                    <xdr:rowOff>25400</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25400</xdr:colOff>
                    <xdr:row>73</xdr:row>
                    <xdr:rowOff>139700</xdr:rowOff>
                  </from>
                  <to>
                    <xdr:col>21</xdr:col>
                    <xdr:colOff>330200</xdr:colOff>
                    <xdr:row>75</xdr:row>
                    <xdr:rowOff>25400</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25400</xdr:colOff>
                    <xdr:row>74</xdr:row>
                    <xdr:rowOff>139700</xdr:rowOff>
                  </from>
                  <to>
                    <xdr:col>21</xdr:col>
                    <xdr:colOff>330200</xdr:colOff>
                    <xdr:row>76</xdr:row>
                    <xdr:rowOff>25400</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25400</xdr:colOff>
                    <xdr:row>75</xdr:row>
                    <xdr:rowOff>139700</xdr:rowOff>
                  </from>
                  <to>
                    <xdr:col>21</xdr:col>
                    <xdr:colOff>330200</xdr:colOff>
                    <xdr:row>77</xdr:row>
                    <xdr:rowOff>25400</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25400</xdr:colOff>
                    <xdr:row>76</xdr:row>
                    <xdr:rowOff>139700</xdr:rowOff>
                  </from>
                  <to>
                    <xdr:col>21</xdr:col>
                    <xdr:colOff>330200</xdr:colOff>
                    <xdr:row>78</xdr:row>
                    <xdr:rowOff>25400</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25400</xdr:colOff>
                    <xdr:row>77</xdr:row>
                    <xdr:rowOff>139700</xdr:rowOff>
                  </from>
                  <to>
                    <xdr:col>21</xdr:col>
                    <xdr:colOff>330200</xdr:colOff>
                    <xdr:row>79</xdr:row>
                    <xdr:rowOff>25400</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25400</xdr:colOff>
                    <xdr:row>78</xdr:row>
                    <xdr:rowOff>139700</xdr:rowOff>
                  </from>
                  <to>
                    <xdr:col>21</xdr:col>
                    <xdr:colOff>330200</xdr:colOff>
                    <xdr:row>80</xdr:row>
                    <xdr:rowOff>25400</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25400</xdr:colOff>
                    <xdr:row>79</xdr:row>
                    <xdr:rowOff>139700</xdr:rowOff>
                  </from>
                  <to>
                    <xdr:col>21</xdr:col>
                    <xdr:colOff>330200</xdr:colOff>
                    <xdr:row>81</xdr:row>
                    <xdr:rowOff>25400</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25400</xdr:colOff>
                    <xdr:row>80</xdr:row>
                    <xdr:rowOff>139700</xdr:rowOff>
                  </from>
                  <to>
                    <xdr:col>21</xdr:col>
                    <xdr:colOff>330200</xdr:colOff>
                    <xdr:row>82</xdr:row>
                    <xdr:rowOff>25400</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25400</xdr:colOff>
                    <xdr:row>81</xdr:row>
                    <xdr:rowOff>139700</xdr:rowOff>
                  </from>
                  <to>
                    <xdr:col>21</xdr:col>
                    <xdr:colOff>330200</xdr:colOff>
                    <xdr:row>83</xdr:row>
                    <xdr:rowOff>25400</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25400</xdr:colOff>
                    <xdr:row>82</xdr:row>
                    <xdr:rowOff>139700</xdr:rowOff>
                  </from>
                  <to>
                    <xdr:col>21</xdr:col>
                    <xdr:colOff>330200</xdr:colOff>
                    <xdr:row>84</xdr:row>
                    <xdr:rowOff>25400</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25400</xdr:colOff>
                    <xdr:row>83</xdr:row>
                    <xdr:rowOff>139700</xdr:rowOff>
                  </from>
                  <to>
                    <xdr:col>21</xdr:col>
                    <xdr:colOff>330200</xdr:colOff>
                    <xdr:row>85</xdr:row>
                    <xdr:rowOff>25400</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25400</xdr:colOff>
                    <xdr:row>84</xdr:row>
                    <xdr:rowOff>139700</xdr:rowOff>
                  </from>
                  <to>
                    <xdr:col>21</xdr:col>
                    <xdr:colOff>330200</xdr:colOff>
                    <xdr:row>86</xdr:row>
                    <xdr:rowOff>25400</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25400</xdr:colOff>
                    <xdr:row>85</xdr:row>
                    <xdr:rowOff>139700</xdr:rowOff>
                  </from>
                  <to>
                    <xdr:col>21</xdr:col>
                    <xdr:colOff>330200</xdr:colOff>
                    <xdr:row>87</xdr:row>
                    <xdr:rowOff>25400</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25400</xdr:colOff>
                    <xdr:row>86</xdr:row>
                    <xdr:rowOff>139700</xdr:rowOff>
                  </from>
                  <to>
                    <xdr:col>21</xdr:col>
                    <xdr:colOff>330200</xdr:colOff>
                    <xdr:row>88</xdr:row>
                    <xdr:rowOff>25400</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25400</xdr:colOff>
                    <xdr:row>87</xdr:row>
                    <xdr:rowOff>139700</xdr:rowOff>
                  </from>
                  <to>
                    <xdr:col>21</xdr:col>
                    <xdr:colOff>330200</xdr:colOff>
                    <xdr:row>89</xdr:row>
                    <xdr:rowOff>25400</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25400</xdr:colOff>
                    <xdr:row>88</xdr:row>
                    <xdr:rowOff>139700</xdr:rowOff>
                  </from>
                  <to>
                    <xdr:col>21</xdr:col>
                    <xdr:colOff>330200</xdr:colOff>
                    <xdr:row>90</xdr:row>
                    <xdr:rowOff>25400</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25400</xdr:colOff>
                    <xdr:row>89</xdr:row>
                    <xdr:rowOff>139700</xdr:rowOff>
                  </from>
                  <to>
                    <xdr:col>21</xdr:col>
                    <xdr:colOff>330200</xdr:colOff>
                    <xdr:row>91</xdr:row>
                    <xdr:rowOff>25400</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25400</xdr:colOff>
                    <xdr:row>90</xdr:row>
                    <xdr:rowOff>139700</xdr:rowOff>
                  </from>
                  <to>
                    <xdr:col>21</xdr:col>
                    <xdr:colOff>330200</xdr:colOff>
                    <xdr:row>92</xdr:row>
                    <xdr:rowOff>25400</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25400</xdr:colOff>
                    <xdr:row>91</xdr:row>
                    <xdr:rowOff>139700</xdr:rowOff>
                  </from>
                  <to>
                    <xdr:col>21</xdr:col>
                    <xdr:colOff>330200</xdr:colOff>
                    <xdr:row>93</xdr:row>
                    <xdr:rowOff>25400</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25400</xdr:colOff>
                    <xdr:row>92</xdr:row>
                    <xdr:rowOff>139700</xdr:rowOff>
                  </from>
                  <to>
                    <xdr:col>21</xdr:col>
                    <xdr:colOff>330200</xdr:colOff>
                    <xdr:row>94</xdr:row>
                    <xdr:rowOff>25400</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25400</xdr:colOff>
                    <xdr:row>93</xdr:row>
                    <xdr:rowOff>139700</xdr:rowOff>
                  </from>
                  <to>
                    <xdr:col>21</xdr:col>
                    <xdr:colOff>330200</xdr:colOff>
                    <xdr:row>95</xdr:row>
                    <xdr:rowOff>25400</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25400</xdr:colOff>
                    <xdr:row>94</xdr:row>
                    <xdr:rowOff>139700</xdr:rowOff>
                  </from>
                  <to>
                    <xdr:col>21</xdr:col>
                    <xdr:colOff>330200</xdr:colOff>
                    <xdr:row>96</xdr:row>
                    <xdr:rowOff>25400</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25400</xdr:colOff>
                    <xdr:row>95</xdr:row>
                    <xdr:rowOff>139700</xdr:rowOff>
                  </from>
                  <to>
                    <xdr:col>21</xdr:col>
                    <xdr:colOff>330200</xdr:colOff>
                    <xdr:row>97</xdr:row>
                    <xdr:rowOff>25400</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25400</xdr:colOff>
                    <xdr:row>96</xdr:row>
                    <xdr:rowOff>139700</xdr:rowOff>
                  </from>
                  <to>
                    <xdr:col>21</xdr:col>
                    <xdr:colOff>330200</xdr:colOff>
                    <xdr:row>98</xdr:row>
                    <xdr:rowOff>25400</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25400</xdr:colOff>
                    <xdr:row>97</xdr:row>
                    <xdr:rowOff>139700</xdr:rowOff>
                  </from>
                  <to>
                    <xdr:col>21</xdr:col>
                    <xdr:colOff>330200</xdr:colOff>
                    <xdr:row>99</xdr:row>
                    <xdr:rowOff>25400</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25400</xdr:colOff>
                    <xdr:row>98</xdr:row>
                    <xdr:rowOff>139700</xdr:rowOff>
                  </from>
                  <to>
                    <xdr:col>21</xdr:col>
                    <xdr:colOff>330200</xdr:colOff>
                    <xdr:row>100</xdr:row>
                    <xdr:rowOff>25400</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25400</xdr:colOff>
                    <xdr:row>99</xdr:row>
                    <xdr:rowOff>139700</xdr:rowOff>
                  </from>
                  <to>
                    <xdr:col>21</xdr:col>
                    <xdr:colOff>330200</xdr:colOff>
                    <xdr:row>101</xdr:row>
                    <xdr:rowOff>25400</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25400</xdr:colOff>
                    <xdr:row>100</xdr:row>
                    <xdr:rowOff>139700</xdr:rowOff>
                  </from>
                  <to>
                    <xdr:col>21</xdr:col>
                    <xdr:colOff>330200</xdr:colOff>
                    <xdr:row>102</xdr:row>
                    <xdr:rowOff>25400</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25400</xdr:colOff>
                    <xdr:row>101</xdr:row>
                    <xdr:rowOff>139700</xdr:rowOff>
                  </from>
                  <to>
                    <xdr:col>21</xdr:col>
                    <xdr:colOff>330200</xdr:colOff>
                    <xdr:row>103</xdr:row>
                    <xdr:rowOff>25400</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25400</xdr:colOff>
                    <xdr:row>2</xdr:row>
                    <xdr:rowOff>152400</xdr:rowOff>
                  </from>
                  <to>
                    <xdr:col>22</xdr:col>
                    <xdr:colOff>330200</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25400</xdr:colOff>
                    <xdr:row>3</xdr:row>
                    <xdr:rowOff>139700</xdr:rowOff>
                  </from>
                  <to>
                    <xdr:col>22</xdr:col>
                    <xdr:colOff>330200</xdr:colOff>
                    <xdr:row>5</xdr:row>
                    <xdr:rowOff>25400</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25400</xdr:colOff>
                    <xdr:row>4</xdr:row>
                    <xdr:rowOff>139700</xdr:rowOff>
                  </from>
                  <to>
                    <xdr:col>22</xdr:col>
                    <xdr:colOff>330200</xdr:colOff>
                    <xdr:row>6</xdr:row>
                    <xdr:rowOff>25400</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25400</xdr:colOff>
                    <xdr:row>5</xdr:row>
                    <xdr:rowOff>139700</xdr:rowOff>
                  </from>
                  <to>
                    <xdr:col>22</xdr:col>
                    <xdr:colOff>330200</xdr:colOff>
                    <xdr:row>7</xdr:row>
                    <xdr:rowOff>25400</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25400</xdr:colOff>
                    <xdr:row>6</xdr:row>
                    <xdr:rowOff>139700</xdr:rowOff>
                  </from>
                  <to>
                    <xdr:col>22</xdr:col>
                    <xdr:colOff>330200</xdr:colOff>
                    <xdr:row>8</xdr:row>
                    <xdr:rowOff>25400</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25400</xdr:colOff>
                    <xdr:row>7</xdr:row>
                    <xdr:rowOff>139700</xdr:rowOff>
                  </from>
                  <to>
                    <xdr:col>22</xdr:col>
                    <xdr:colOff>330200</xdr:colOff>
                    <xdr:row>9</xdr:row>
                    <xdr:rowOff>25400</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25400</xdr:colOff>
                    <xdr:row>8</xdr:row>
                    <xdr:rowOff>139700</xdr:rowOff>
                  </from>
                  <to>
                    <xdr:col>22</xdr:col>
                    <xdr:colOff>330200</xdr:colOff>
                    <xdr:row>10</xdr:row>
                    <xdr:rowOff>25400</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25400</xdr:colOff>
                    <xdr:row>9</xdr:row>
                    <xdr:rowOff>139700</xdr:rowOff>
                  </from>
                  <to>
                    <xdr:col>22</xdr:col>
                    <xdr:colOff>330200</xdr:colOff>
                    <xdr:row>11</xdr:row>
                    <xdr:rowOff>25400</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25400</xdr:colOff>
                    <xdr:row>10</xdr:row>
                    <xdr:rowOff>139700</xdr:rowOff>
                  </from>
                  <to>
                    <xdr:col>22</xdr:col>
                    <xdr:colOff>330200</xdr:colOff>
                    <xdr:row>12</xdr:row>
                    <xdr:rowOff>25400</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25400</xdr:colOff>
                    <xdr:row>11</xdr:row>
                    <xdr:rowOff>139700</xdr:rowOff>
                  </from>
                  <to>
                    <xdr:col>22</xdr:col>
                    <xdr:colOff>330200</xdr:colOff>
                    <xdr:row>13</xdr:row>
                    <xdr:rowOff>25400</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25400</xdr:colOff>
                    <xdr:row>12</xdr:row>
                    <xdr:rowOff>139700</xdr:rowOff>
                  </from>
                  <to>
                    <xdr:col>22</xdr:col>
                    <xdr:colOff>330200</xdr:colOff>
                    <xdr:row>14</xdr:row>
                    <xdr:rowOff>25400</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25400</xdr:colOff>
                    <xdr:row>13</xdr:row>
                    <xdr:rowOff>139700</xdr:rowOff>
                  </from>
                  <to>
                    <xdr:col>22</xdr:col>
                    <xdr:colOff>330200</xdr:colOff>
                    <xdr:row>15</xdr:row>
                    <xdr:rowOff>25400</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25400</xdr:colOff>
                    <xdr:row>14</xdr:row>
                    <xdr:rowOff>139700</xdr:rowOff>
                  </from>
                  <to>
                    <xdr:col>22</xdr:col>
                    <xdr:colOff>330200</xdr:colOff>
                    <xdr:row>16</xdr:row>
                    <xdr:rowOff>25400</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25400</xdr:colOff>
                    <xdr:row>15</xdr:row>
                    <xdr:rowOff>139700</xdr:rowOff>
                  </from>
                  <to>
                    <xdr:col>22</xdr:col>
                    <xdr:colOff>330200</xdr:colOff>
                    <xdr:row>17</xdr:row>
                    <xdr:rowOff>25400</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25400</xdr:colOff>
                    <xdr:row>16</xdr:row>
                    <xdr:rowOff>139700</xdr:rowOff>
                  </from>
                  <to>
                    <xdr:col>22</xdr:col>
                    <xdr:colOff>330200</xdr:colOff>
                    <xdr:row>18</xdr:row>
                    <xdr:rowOff>25400</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25400</xdr:colOff>
                    <xdr:row>17</xdr:row>
                    <xdr:rowOff>139700</xdr:rowOff>
                  </from>
                  <to>
                    <xdr:col>22</xdr:col>
                    <xdr:colOff>330200</xdr:colOff>
                    <xdr:row>19</xdr:row>
                    <xdr:rowOff>25400</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25400</xdr:colOff>
                    <xdr:row>18</xdr:row>
                    <xdr:rowOff>139700</xdr:rowOff>
                  </from>
                  <to>
                    <xdr:col>22</xdr:col>
                    <xdr:colOff>330200</xdr:colOff>
                    <xdr:row>20</xdr:row>
                    <xdr:rowOff>25400</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25400</xdr:colOff>
                    <xdr:row>19</xdr:row>
                    <xdr:rowOff>139700</xdr:rowOff>
                  </from>
                  <to>
                    <xdr:col>22</xdr:col>
                    <xdr:colOff>330200</xdr:colOff>
                    <xdr:row>21</xdr:row>
                    <xdr:rowOff>25400</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25400</xdr:colOff>
                    <xdr:row>20</xdr:row>
                    <xdr:rowOff>139700</xdr:rowOff>
                  </from>
                  <to>
                    <xdr:col>22</xdr:col>
                    <xdr:colOff>330200</xdr:colOff>
                    <xdr:row>22</xdr:row>
                    <xdr:rowOff>25400</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25400</xdr:colOff>
                    <xdr:row>21</xdr:row>
                    <xdr:rowOff>139700</xdr:rowOff>
                  </from>
                  <to>
                    <xdr:col>22</xdr:col>
                    <xdr:colOff>330200</xdr:colOff>
                    <xdr:row>23</xdr:row>
                    <xdr:rowOff>25400</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25400</xdr:colOff>
                    <xdr:row>22</xdr:row>
                    <xdr:rowOff>139700</xdr:rowOff>
                  </from>
                  <to>
                    <xdr:col>22</xdr:col>
                    <xdr:colOff>330200</xdr:colOff>
                    <xdr:row>24</xdr:row>
                    <xdr:rowOff>25400</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25400</xdr:colOff>
                    <xdr:row>23</xdr:row>
                    <xdr:rowOff>139700</xdr:rowOff>
                  </from>
                  <to>
                    <xdr:col>22</xdr:col>
                    <xdr:colOff>330200</xdr:colOff>
                    <xdr:row>25</xdr:row>
                    <xdr:rowOff>25400</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25400</xdr:colOff>
                    <xdr:row>24</xdr:row>
                    <xdr:rowOff>139700</xdr:rowOff>
                  </from>
                  <to>
                    <xdr:col>22</xdr:col>
                    <xdr:colOff>330200</xdr:colOff>
                    <xdr:row>26</xdr:row>
                    <xdr:rowOff>25400</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25400</xdr:colOff>
                    <xdr:row>25</xdr:row>
                    <xdr:rowOff>139700</xdr:rowOff>
                  </from>
                  <to>
                    <xdr:col>22</xdr:col>
                    <xdr:colOff>330200</xdr:colOff>
                    <xdr:row>27</xdr:row>
                    <xdr:rowOff>25400</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25400</xdr:colOff>
                    <xdr:row>26</xdr:row>
                    <xdr:rowOff>139700</xdr:rowOff>
                  </from>
                  <to>
                    <xdr:col>22</xdr:col>
                    <xdr:colOff>330200</xdr:colOff>
                    <xdr:row>28</xdr:row>
                    <xdr:rowOff>25400</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25400</xdr:colOff>
                    <xdr:row>27</xdr:row>
                    <xdr:rowOff>139700</xdr:rowOff>
                  </from>
                  <to>
                    <xdr:col>22</xdr:col>
                    <xdr:colOff>330200</xdr:colOff>
                    <xdr:row>29</xdr:row>
                    <xdr:rowOff>25400</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25400</xdr:colOff>
                    <xdr:row>28</xdr:row>
                    <xdr:rowOff>139700</xdr:rowOff>
                  </from>
                  <to>
                    <xdr:col>22</xdr:col>
                    <xdr:colOff>330200</xdr:colOff>
                    <xdr:row>30</xdr:row>
                    <xdr:rowOff>25400</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25400</xdr:colOff>
                    <xdr:row>29</xdr:row>
                    <xdr:rowOff>139700</xdr:rowOff>
                  </from>
                  <to>
                    <xdr:col>22</xdr:col>
                    <xdr:colOff>330200</xdr:colOff>
                    <xdr:row>31</xdr:row>
                    <xdr:rowOff>25400</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25400</xdr:colOff>
                    <xdr:row>30</xdr:row>
                    <xdr:rowOff>139700</xdr:rowOff>
                  </from>
                  <to>
                    <xdr:col>22</xdr:col>
                    <xdr:colOff>330200</xdr:colOff>
                    <xdr:row>32</xdr:row>
                    <xdr:rowOff>25400</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25400</xdr:colOff>
                    <xdr:row>31</xdr:row>
                    <xdr:rowOff>139700</xdr:rowOff>
                  </from>
                  <to>
                    <xdr:col>22</xdr:col>
                    <xdr:colOff>330200</xdr:colOff>
                    <xdr:row>33</xdr:row>
                    <xdr:rowOff>25400</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25400</xdr:colOff>
                    <xdr:row>32</xdr:row>
                    <xdr:rowOff>139700</xdr:rowOff>
                  </from>
                  <to>
                    <xdr:col>22</xdr:col>
                    <xdr:colOff>330200</xdr:colOff>
                    <xdr:row>34</xdr:row>
                    <xdr:rowOff>25400</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25400</xdr:colOff>
                    <xdr:row>33</xdr:row>
                    <xdr:rowOff>139700</xdr:rowOff>
                  </from>
                  <to>
                    <xdr:col>22</xdr:col>
                    <xdr:colOff>330200</xdr:colOff>
                    <xdr:row>35</xdr:row>
                    <xdr:rowOff>25400</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25400</xdr:colOff>
                    <xdr:row>34</xdr:row>
                    <xdr:rowOff>139700</xdr:rowOff>
                  </from>
                  <to>
                    <xdr:col>22</xdr:col>
                    <xdr:colOff>330200</xdr:colOff>
                    <xdr:row>36</xdr:row>
                    <xdr:rowOff>25400</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25400</xdr:colOff>
                    <xdr:row>35</xdr:row>
                    <xdr:rowOff>139700</xdr:rowOff>
                  </from>
                  <to>
                    <xdr:col>22</xdr:col>
                    <xdr:colOff>330200</xdr:colOff>
                    <xdr:row>37</xdr:row>
                    <xdr:rowOff>25400</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25400</xdr:colOff>
                    <xdr:row>36</xdr:row>
                    <xdr:rowOff>139700</xdr:rowOff>
                  </from>
                  <to>
                    <xdr:col>22</xdr:col>
                    <xdr:colOff>330200</xdr:colOff>
                    <xdr:row>38</xdr:row>
                    <xdr:rowOff>25400</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25400</xdr:colOff>
                    <xdr:row>37</xdr:row>
                    <xdr:rowOff>139700</xdr:rowOff>
                  </from>
                  <to>
                    <xdr:col>22</xdr:col>
                    <xdr:colOff>330200</xdr:colOff>
                    <xdr:row>39</xdr:row>
                    <xdr:rowOff>25400</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25400</xdr:colOff>
                    <xdr:row>38</xdr:row>
                    <xdr:rowOff>139700</xdr:rowOff>
                  </from>
                  <to>
                    <xdr:col>22</xdr:col>
                    <xdr:colOff>330200</xdr:colOff>
                    <xdr:row>40</xdr:row>
                    <xdr:rowOff>25400</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25400</xdr:colOff>
                    <xdr:row>39</xdr:row>
                    <xdr:rowOff>139700</xdr:rowOff>
                  </from>
                  <to>
                    <xdr:col>22</xdr:col>
                    <xdr:colOff>330200</xdr:colOff>
                    <xdr:row>41</xdr:row>
                    <xdr:rowOff>25400</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25400</xdr:colOff>
                    <xdr:row>40</xdr:row>
                    <xdr:rowOff>139700</xdr:rowOff>
                  </from>
                  <to>
                    <xdr:col>22</xdr:col>
                    <xdr:colOff>330200</xdr:colOff>
                    <xdr:row>42</xdr:row>
                    <xdr:rowOff>25400</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25400</xdr:colOff>
                    <xdr:row>41</xdr:row>
                    <xdr:rowOff>139700</xdr:rowOff>
                  </from>
                  <to>
                    <xdr:col>22</xdr:col>
                    <xdr:colOff>330200</xdr:colOff>
                    <xdr:row>43</xdr:row>
                    <xdr:rowOff>25400</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25400</xdr:colOff>
                    <xdr:row>42</xdr:row>
                    <xdr:rowOff>139700</xdr:rowOff>
                  </from>
                  <to>
                    <xdr:col>22</xdr:col>
                    <xdr:colOff>330200</xdr:colOff>
                    <xdr:row>44</xdr:row>
                    <xdr:rowOff>25400</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25400</xdr:colOff>
                    <xdr:row>43</xdr:row>
                    <xdr:rowOff>139700</xdr:rowOff>
                  </from>
                  <to>
                    <xdr:col>22</xdr:col>
                    <xdr:colOff>330200</xdr:colOff>
                    <xdr:row>45</xdr:row>
                    <xdr:rowOff>25400</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25400</xdr:colOff>
                    <xdr:row>44</xdr:row>
                    <xdr:rowOff>139700</xdr:rowOff>
                  </from>
                  <to>
                    <xdr:col>22</xdr:col>
                    <xdr:colOff>330200</xdr:colOff>
                    <xdr:row>46</xdr:row>
                    <xdr:rowOff>25400</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25400</xdr:colOff>
                    <xdr:row>45</xdr:row>
                    <xdr:rowOff>139700</xdr:rowOff>
                  </from>
                  <to>
                    <xdr:col>22</xdr:col>
                    <xdr:colOff>330200</xdr:colOff>
                    <xdr:row>47</xdr:row>
                    <xdr:rowOff>25400</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25400</xdr:colOff>
                    <xdr:row>46</xdr:row>
                    <xdr:rowOff>139700</xdr:rowOff>
                  </from>
                  <to>
                    <xdr:col>22</xdr:col>
                    <xdr:colOff>330200</xdr:colOff>
                    <xdr:row>48</xdr:row>
                    <xdr:rowOff>25400</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25400</xdr:colOff>
                    <xdr:row>47</xdr:row>
                    <xdr:rowOff>139700</xdr:rowOff>
                  </from>
                  <to>
                    <xdr:col>22</xdr:col>
                    <xdr:colOff>330200</xdr:colOff>
                    <xdr:row>49</xdr:row>
                    <xdr:rowOff>25400</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25400</xdr:colOff>
                    <xdr:row>48</xdr:row>
                    <xdr:rowOff>139700</xdr:rowOff>
                  </from>
                  <to>
                    <xdr:col>22</xdr:col>
                    <xdr:colOff>330200</xdr:colOff>
                    <xdr:row>50</xdr:row>
                    <xdr:rowOff>25400</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25400</xdr:colOff>
                    <xdr:row>49</xdr:row>
                    <xdr:rowOff>139700</xdr:rowOff>
                  </from>
                  <to>
                    <xdr:col>22</xdr:col>
                    <xdr:colOff>330200</xdr:colOff>
                    <xdr:row>51</xdr:row>
                    <xdr:rowOff>25400</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25400</xdr:colOff>
                    <xdr:row>50</xdr:row>
                    <xdr:rowOff>139700</xdr:rowOff>
                  </from>
                  <to>
                    <xdr:col>22</xdr:col>
                    <xdr:colOff>330200</xdr:colOff>
                    <xdr:row>52</xdr:row>
                    <xdr:rowOff>25400</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25400</xdr:colOff>
                    <xdr:row>51</xdr:row>
                    <xdr:rowOff>139700</xdr:rowOff>
                  </from>
                  <to>
                    <xdr:col>22</xdr:col>
                    <xdr:colOff>330200</xdr:colOff>
                    <xdr:row>53</xdr:row>
                    <xdr:rowOff>25400</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25400</xdr:colOff>
                    <xdr:row>52</xdr:row>
                    <xdr:rowOff>139700</xdr:rowOff>
                  </from>
                  <to>
                    <xdr:col>22</xdr:col>
                    <xdr:colOff>330200</xdr:colOff>
                    <xdr:row>54</xdr:row>
                    <xdr:rowOff>25400</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25400</xdr:colOff>
                    <xdr:row>53</xdr:row>
                    <xdr:rowOff>139700</xdr:rowOff>
                  </from>
                  <to>
                    <xdr:col>22</xdr:col>
                    <xdr:colOff>330200</xdr:colOff>
                    <xdr:row>55</xdr:row>
                    <xdr:rowOff>25400</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25400</xdr:colOff>
                    <xdr:row>54</xdr:row>
                    <xdr:rowOff>139700</xdr:rowOff>
                  </from>
                  <to>
                    <xdr:col>22</xdr:col>
                    <xdr:colOff>330200</xdr:colOff>
                    <xdr:row>56</xdr:row>
                    <xdr:rowOff>25400</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25400</xdr:colOff>
                    <xdr:row>55</xdr:row>
                    <xdr:rowOff>139700</xdr:rowOff>
                  </from>
                  <to>
                    <xdr:col>22</xdr:col>
                    <xdr:colOff>330200</xdr:colOff>
                    <xdr:row>57</xdr:row>
                    <xdr:rowOff>25400</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25400</xdr:colOff>
                    <xdr:row>56</xdr:row>
                    <xdr:rowOff>139700</xdr:rowOff>
                  </from>
                  <to>
                    <xdr:col>22</xdr:col>
                    <xdr:colOff>330200</xdr:colOff>
                    <xdr:row>58</xdr:row>
                    <xdr:rowOff>25400</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25400</xdr:colOff>
                    <xdr:row>57</xdr:row>
                    <xdr:rowOff>139700</xdr:rowOff>
                  </from>
                  <to>
                    <xdr:col>22</xdr:col>
                    <xdr:colOff>330200</xdr:colOff>
                    <xdr:row>59</xdr:row>
                    <xdr:rowOff>25400</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25400</xdr:colOff>
                    <xdr:row>58</xdr:row>
                    <xdr:rowOff>139700</xdr:rowOff>
                  </from>
                  <to>
                    <xdr:col>22</xdr:col>
                    <xdr:colOff>330200</xdr:colOff>
                    <xdr:row>60</xdr:row>
                    <xdr:rowOff>25400</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25400</xdr:colOff>
                    <xdr:row>59</xdr:row>
                    <xdr:rowOff>139700</xdr:rowOff>
                  </from>
                  <to>
                    <xdr:col>22</xdr:col>
                    <xdr:colOff>330200</xdr:colOff>
                    <xdr:row>61</xdr:row>
                    <xdr:rowOff>25400</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25400</xdr:colOff>
                    <xdr:row>60</xdr:row>
                    <xdr:rowOff>139700</xdr:rowOff>
                  </from>
                  <to>
                    <xdr:col>22</xdr:col>
                    <xdr:colOff>330200</xdr:colOff>
                    <xdr:row>62</xdr:row>
                    <xdr:rowOff>25400</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25400</xdr:colOff>
                    <xdr:row>61</xdr:row>
                    <xdr:rowOff>139700</xdr:rowOff>
                  </from>
                  <to>
                    <xdr:col>22</xdr:col>
                    <xdr:colOff>330200</xdr:colOff>
                    <xdr:row>63</xdr:row>
                    <xdr:rowOff>25400</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25400</xdr:colOff>
                    <xdr:row>62</xdr:row>
                    <xdr:rowOff>139700</xdr:rowOff>
                  </from>
                  <to>
                    <xdr:col>22</xdr:col>
                    <xdr:colOff>330200</xdr:colOff>
                    <xdr:row>64</xdr:row>
                    <xdr:rowOff>25400</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25400</xdr:colOff>
                    <xdr:row>63</xdr:row>
                    <xdr:rowOff>139700</xdr:rowOff>
                  </from>
                  <to>
                    <xdr:col>22</xdr:col>
                    <xdr:colOff>330200</xdr:colOff>
                    <xdr:row>65</xdr:row>
                    <xdr:rowOff>25400</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25400</xdr:colOff>
                    <xdr:row>64</xdr:row>
                    <xdr:rowOff>139700</xdr:rowOff>
                  </from>
                  <to>
                    <xdr:col>22</xdr:col>
                    <xdr:colOff>330200</xdr:colOff>
                    <xdr:row>66</xdr:row>
                    <xdr:rowOff>25400</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25400</xdr:colOff>
                    <xdr:row>65</xdr:row>
                    <xdr:rowOff>139700</xdr:rowOff>
                  </from>
                  <to>
                    <xdr:col>22</xdr:col>
                    <xdr:colOff>330200</xdr:colOff>
                    <xdr:row>67</xdr:row>
                    <xdr:rowOff>25400</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25400</xdr:colOff>
                    <xdr:row>66</xdr:row>
                    <xdr:rowOff>139700</xdr:rowOff>
                  </from>
                  <to>
                    <xdr:col>22</xdr:col>
                    <xdr:colOff>330200</xdr:colOff>
                    <xdr:row>68</xdr:row>
                    <xdr:rowOff>25400</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25400</xdr:colOff>
                    <xdr:row>67</xdr:row>
                    <xdr:rowOff>139700</xdr:rowOff>
                  </from>
                  <to>
                    <xdr:col>22</xdr:col>
                    <xdr:colOff>330200</xdr:colOff>
                    <xdr:row>69</xdr:row>
                    <xdr:rowOff>25400</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25400</xdr:colOff>
                    <xdr:row>68</xdr:row>
                    <xdr:rowOff>139700</xdr:rowOff>
                  </from>
                  <to>
                    <xdr:col>22</xdr:col>
                    <xdr:colOff>330200</xdr:colOff>
                    <xdr:row>70</xdr:row>
                    <xdr:rowOff>25400</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25400</xdr:colOff>
                    <xdr:row>69</xdr:row>
                    <xdr:rowOff>139700</xdr:rowOff>
                  </from>
                  <to>
                    <xdr:col>22</xdr:col>
                    <xdr:colOff>330200</xdr:colOff>
                    <xdr:row>71</xdr:row>
                    <xdr:rowOff>25400</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25400</xdr:colOff>
                    <xdr:row>70</xdr:row>
                    <xdr:rowOff>139700</xdr:rowOff>
                  </from>
                  <to>
                    <xdr:col>22</xdr:col>
                    <xdr:colOff>330200</xdr:colOff>
                    <xdr:row>72</xdr:row>
                    <xdr:rowOff>25400</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25400</xdr:colOff>
                    <xdr:row>71</xdr:row>
                    <xdr:rowOff>139700</xdr:rowOff>
                  </from>
                  <to>
                    <xdr:col>22</xdr:col>
                    <xdr:colOff>330200</xdr:colOff>
                    <xdr:row>73</xdr:row>
                    <xdr:rowOff>25400</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25400</xdr:colOff>
                    <xdr:row>72</xdr:row>
                    <xdr:rowOff>139700</xdr:rowOff>
                  </from>
                  <to>
                    <xdr:col>22</xdr:col>
                    <xdr:colOff>330200</xdr:colOff>
                    <xdr:row>74</xdr:row>
                    <xdr:rowOff>25400</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25400</xdr:colOff>
                    <xdr:row>73</xdr:row>
                    <xdr:rowOff>139700</xdr:rowOff>
                  </from>
                  <to>
                    <xdr:col>22</xdr:col>
                    <xdr:colOff>330200</xdr:colOff>
                    <xdr:row>75</xdr:row>
                    <xdr:rowOff>25400</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25400</xdr:colOff>
                    <xdr:row>74</xdr:row>
                    <xdr:rowOff>139700</xdr:rowOff>
                  </from>
                  <to>
                    <xdr:col>22</xdr:col>
                    <xdr:colOff>330200</xdr:colOff>
                    <xdr:row>76</xdr:row>
                    <xdr:rowOff>25400</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25400</xdr:colOff>
                    <xdr:row>75</xdr:row>
                    <xdr:rowOff>139700</xdr:rowOff>
                  </from>
                  <to>
                    <xdr:col>22</xdr:col>
                    <xdr:colOff>330200</xdr:colOff>
                    <xdr:row>77</xdr:row>
                    <xdr:rowOff>25400</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25400</xdr:colOff>
                    <xdr:row>76</xdr:row>
                    <xdr:rowOff>139700</xdr:rowOff>
                  </from>
                  <to>
                    <xdr:col>22</xdr:col>
                    <xdr:colOff>330200</xdr:colOff>
                    <xdr:row>78</xdr:row>
                    <xdr:rowOff>25400</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25400</xdr:colOff>
                    <xdr:row>77</xdr:row>
                    <xdr:rowOff>139700</xdr:rowOff>
                  </from>
                  <to>
                    <xdr:col>22</xdr:col>
                    <xdr:colOff>330200</xdr:colOff>
                    <xdr:row>79</xdr:row>
                    <xdr:rowOff>25400</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25400</xdr:colOff>
                    <xdr:row>78</xdr:row>
                    <xdr:rowOff>139700</xdr:rowOff>
                  </from>
                  <to>
                    <xdr:col>22</xdr:col>
                    <xdr:colOff>330200</xdr:colOff>
                    <xdr:row>80</xdr:row>
                    <xdr:rowOff>25400</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25400</xdr:colOff>
                    <xdr:row>79</xdr:row>
                    <xdr:rowOff>139700</xdr:rowOff>
                  </from>
                  <to>
                    <xdr:col>22</xdr:col>
                    <xdr:colOff>330200</xdr:colOff>
                    <xdr:row>81</xdr:row>
                    <xdr:rowOff>25400</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25400</xdr:colOff>
                    <xdr:row>80</xdr:row>
                    <xdr:rowOff>139700</xdr:rowOff>
                  </from>
                  <to>
                    <xdr:col>22</xdr:col>
                    <xdr:colOff>330200</xdr:colOff>
                    <xdr:row>82</xdr:row>
                    <xdr:rowOff>25400</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25400</xdr:colOff>
                    <xdr:row>81</xdr:row>
                    <xdr:rowOff>139700</xdr:rowOff>
                  </from>
                  <to>
                    <xdr:col>22</xdr:col>
                    <xdr:colOff>330200</xdr:colOff>
                    <xdr:row>83</xdr:row>
                    <xdr:rowOff>25400</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25400</xdr:colOff>
                    <xdr:row>82</xdr:row>
                    <xdr:rowOff>139700</xdr:rowOff>
                  </from>
                  <to>
                    <xdr:col>22</xdr:col>
                    <xdr:colOff>330200</xdr:colOff>
                    <xdr:row>84</xdr:row>
                    <xdr:rowOff>25400</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25400</xdr:colOff>
                    <xdr:row>83</xdr:row>
                    <xdr:rowOff>139700</xdr:rowOff>
                  </from>
                  <to>
                    <xdr:col>22</xdr:col>
                    <xdr:colOff>330200</xdr:colOff>
                    <xdr:row>85</xdr:row>
                    <xdr:rowOff>25400</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25400</xdr:colOff>
                    <xdr:row>84</xdr:row>
                    <xdr:rowOff>139700</xdr:rowOff>
                  </from>
                  <to>
                    <xdr:col>22</xdr:col>
                    <xdr:colOff>330200</xdr:colOff>
                    <xdr:row>86</xdr:row>
                    <xdr:rowOff>25400</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25400</xdr:colOff>
                    <xdr:row>85</xdr:row>
                    <xdr:rowOff>139700</xdr:rowOff>
                  </from>
                  <to>
                    <xdr:col>22</xdr:col>
                    <xdr:colOff>330200</xdr:colOff>
                    <xdr:row>87</xdr:row>
                    <xdr:rowOff>25400</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25400</xdr:colOff>
                    <xdr:row>86</xdr:row>
                    <xdr:rowOff>139700</xdr:rowOff>
                  </from>
                  <to>
                    <xdr:col>22</xdr:col>
                    <xdr:colOff>330200</xdr:colOff>
                    <xdr:row>88</xdr:row>
                    <xdr:rowOff>25400</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25400</xdr:colOff>
                    <xdr:row>87</xdr:row>
                    <xdr:rowOff>139700</xdr:rowOff>
                  </from>
                  <to>
                    <xdr:col>22</xdr:col>
                    <xdr:colOff>330200</xdr:colOff>
                    <xdr:row>89</xdr:row>
                    <xdr:rowOff>25400</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25400</xdr:colOff>
                    <xdr:row>88</xdr:row>
                    <xdr:rowOff>139700</xdr:rowOff>
                  </from>
                  <to>
                    <xdr:col>22</xdr:col>
                    <xdr:colOff>330200</xdr:colOff>
                    <xdr:row>90</xdr:row>
                    <xdr:rowOff>25400</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25400</xdr:colOff>
                    <xdr:row>89</xdr:row>
                    <xdr:rowOff>139700</xdr:rowOff>
                  </from>
                  <to>
                    <xdr:col>22</xdr:col>
                    <xdr:colOff>330200</xdr:colOff>
                    <xdr:row>91</xdr:row>
                    <xdr:rowOff>25400</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25400</xdr:colOff>
                    <xdr:row>90</xdr:row>
                    <xdr:rowOff>139700</xdr:rowOff>
                  </from>
                  <to>
                    <xdr:col>22</xdr:col>
                    <xdr:colOff>330200</xdr:colOff>
                    <xdr:row>92</xdr:row>
                    <xdr:rowOff>25400</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25400</xdr:colOff>
                    <xdr:row>91</xdr:row>
                    <xdr:rowOff>139700</xdr:rowOff>
                  </from>
                  <to>
                    <xdr:col>22</xdr:col>
                    <xdr:colOff>330200</xdr:colOff>
                    <xdr:row>93</xdr:row>
                    <xdr:rowOff>25400</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25400</xdr:colOff>
                    <xdr:row>92</xdr:row>
                    <xdr:rowOff>139700</xdr:rowOff>
                  </from>
                  <to>
                    <xdr:col>22</xdr:col>
                    <xdr:colOff>330200</xdr:colOff>
                    <xdr:row>94</xdr:row>
                    <xdr:rowOff>25400</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25400</xdr:colOff>
                    <xdr:row>93</xdr:row>
                    <xdr:rowOff>139700</xdr:rowOff>
                  </from>
                  <to>
                    <xdr:col>22</xdr:col>
                    <xdr:colOff>330200</xdr:colOff>
                    <xdr:row>95</xdr:row>
                    <xdr:rowOff>25400</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25400</xdr:colOff>
                    <xdr:row>94</xdr:row>
                    <xdr:rowOff>139700</xdr:rowOff>
                  </from>
                  <to>
                    <xdr:col>22</xdr:col>
                    <xdr:colOff>330200</xdr:colOff>
                    <xdr:row>96</xdr:row>
                    <xdr:rowOff>25400</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25400</xdr:colOff>
                    <xdr:row>95</xdr:row>
                    <xdr:rowOff>139700</xdr:rowOff>
                  </from>
                  <to>
                    <xdr:col>22</xdr:col>
                    <xdr:colOff>330200</xdr:colOff>
                    <xdr:row>97</xdr:row>
                    <xdr:rowOff>25400</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25400</xdr:colOff>
                    <xdr:row>96</xdr:row>
                    <xdr:rowOff>139700</xdr:rowOff>
                  </from>
                  <to>
                    <xdr:col>22</xdr:col>
                    <xdr:colOff>330200</xdr:colOff>
                    <xdr:row>98</xdr:row>
                    <xdr:rowOff>25400</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25400</xdr:colOff>
                    <xdr:row>97</xdr:row>
                    <xdr:rowOff>139700</xdr:rowOff>
                  </from>
                  <to>
                    <xdr:col>22</xdr:col>
                    <xdr:colOff>330200</xdr:colOff>
                    <xdr:row>99</xdr:row>
                    <xdr:rowOff>25400</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25400</xdr:colOff>
                    <xdr:row>98</xdr:row>
                    <xdr:rowOff>139700</xdr:rowOff>
                  </from>
                  <to>
                    <xdr:col>22</xdr:col>
                    <xdr:colOff>330200</xdr:colOff>
                    <xdr:row>100</xdr:row>
                    <xdr:rowOff>25400</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25400</xdr:colOff>
                    <xdr:row>99</xdr:row>
                    <xdr:rowOff>139700</xdr:rowOff>
                  </from>
                  <to>
                    <xdr:col>22</xdr:col>
                    <xdr:colOff>330200</xdr:colOff>
                    <xdr:row>101</xdr:row>
                    <xdr:rowOff>25400</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25400</xdr:colOff>
                    <xdr:row>100</xdr:row>
                    <xdr:rowOff>139700</xdr:rowOff>
                  </from>
                  <to>
                    <xdr:col>22</xdr:col>
                    <xdr:colOff>330200</xdr:colOff>
                    <xdr:row>102</xdr:row>
                    <xdr:rowOff>25400</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25400</xdr:colOff>
                    <xdr:row>101</xdr:row>
                    <xdr:rowOff>139700</xdr:rowOff>
                  </from>
                  <to>
                    <xdr:col>22</xdr:col>
                    <xdr:colOff>330200</xdr:colOff>
                    <xdr:row>103</xdr:row>
                    <xdr:rowOff>25400</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6</xdr:col>
                    <xdr:colOff>406400</xdr:colOff>
                    <xdr:row>0</xdr:row>
                    <xdr:rowOff>63500</xdr:rowOff>
                  </from>
                  <to>
                    <xdr:col>10</xdr:col>
                    <xdr:colOff>520700</xdr:colOff>
                    <xdr:row>1</xdr:row>
                    <xdr:rowOff>1701800</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25400</xdr:colOff>
                    <xdr:row>2</xdr:row>
                    <xdr:rowOff>152400</xdr:rowOff>
                  </from>
                  <to>
                    <xdr:col>23</xdr:col>
                    <xdr:colOff>330200</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25400</xdr:colOff>
                    <xdr:row>3</xdr:row>
                    <xdr:rowOff>139700</xdr:rowOff>
                  </from>
                  <to>
                    <xdr:col>23</xdr:col>
                    <xdr:colOff>330200</xdr:colOff>
                    <xdr:row>5</xdr:row>
                    <xdr:rowOff>25400</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25400</xdr:colOff>
                    <xdr:row>4</xdr:row>
                    <xdr:rowOff>139700</xdr:rowOff>
                  </from>
                  <to>
                    <xdr:col>23</xdr:col>
                    <xdr:colOff>330200</xdr:colOff>
                    <xdr:row>6</xdr:row>
                    <xdr:rowOff>25400</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25400</xdr:colOff>
                    <xdr:row>5</xdr:row>
                    <xdr:rowOff>139700</xdr:rowOff>
                  </from>
                  <to>
                    <xdr:col>23</xdr:col>
                    <xdr:colOff>330200</xdr:colOff>
                    <xdr:row>7</xdr:row>
                    <xdr:rowOff>25400</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25400</xdr:colOff>
                    <xdr:row>6</xdr:row>
                    <xdr:rowOff>139700</xdr:rowOff>
                  </from>
                  <to>
                    <xdr:col>23</xdr:col>
                    <xdr:colOff>330200</xdr:colOff>
                    <xdr:row>8</xdr:row>
                    <xdr:rowOff>25400</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25400</xdr:colOff>
                    <xdr:row>7</xdr:row>
                    <xdr:rowOff>139700</xdr:rowOff>
                  </from>
                  <to>
                    <xdr:col>23</xdr:col>
                    <xdr:colOff>330200</xdr:colOff>
                    <xdr:row>9</xdr:row>
                    <xdr:rowOff>25400</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25400</xdr:colOff>
                    <xdr:row>8</xdr:row>
                    <xdr:rowOff>139700</xdr:rowOff>
                  </from>
                  <to>
                    <xdr:col>23</xdr:col>
                    <xdr:colOff>330200</xdr:colOff>
                    <xdr:row>10</xdr:row>
                    <xdr:rowOff>25400</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25400</xdr:colOff>
                    <xdr:row>9</xdr:row>
                    <xdr:rowOff>139700</xdr:rowOff>
                  </from>
                  <to>
                    <xdr:col>23</xdr:col>
                    <xdr:colOff>330200</xdr:colOff>
                    <xdr:row>11</xdr:row>
                    <xdr:rowOff>25400</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25400</xdr:colOff>
                    <xdr:row>10</xdr:row>
                    <xdr:rowOff>139700</xdr:rowOff>
                  </from>
                  <to>
                    <xdr:col>23</xdr:col>
                    <xdr:colOff>330200</xdr:colOff>
                    <xdr:row>12</xdr:row>
                    <xdr:rowOff>25400</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25400</xdr:colOff>
                    <xdr:row>11</xdr:row>
                    <xdr:rowOff>139700</xdr:rowOff>
                  </from>
                  <to>
                    <xdr:col>23</xdr:col>
                    <xdr:colOff>330200</xdr:colOff>
                    <xdr:row>13</xdr:row>
                    <xdr:rowOff>25400</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25400</xdr:colOff>
                    <xdr:row>12</xdr:row>
                    <xdr:rowOff>139700</xdr:rowOff>
                  </from>
                  <to>
                    <xdr:col>23</xdr:col>
                    <xdr:colOff>330200</xdr:colOff>
                    <xdr:row>14</xdr:row>
                    <xdr:rowOff>25400</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25400</xdr:colOff>
                    <xdr:row>13</xdr:row>
                    <xdr:rowOff>139700</xdr:rowOff>
                  </from>
                  <to>
                    <xdr:col>23</xdr:col>
                    <xdr:colOff>330200</xdr:colOff>
                    <xdr:row>15</xdr:row>
                    <xdr:rowOff>25400</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25400</xdr:colOff>
                    <xdr:row>14</xdr:row>
                    <xdr:rowOff>139700</xdr:rowOff>
                  </from>
                  <to>
                    <xdr:col>23</xdr:col>
                    <xdr:colOff>330200</xdr:colOff>
                    <xdr:row>16</xdr:row>
                    <xdr:rowOff>25400</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25400</xdr:colOff>
                    <xdr:row>15</xdr:row>
                    <xdr:rowOff>139700</xdr:rowOff>
                  </from>
                  <to>
                    <xdr:col>23</xdr:col>
                    <xdr:colOff>330200</xdr:colOff>
                    <xdr:row>17</xdr:row>
                    <xdr:rowOff>25400</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25400</xdr:colOff>
                    <xdr:row>16</xdr:row>
                    <xdr:rowOff>139700</xdr:rowOff>
                  </from>
                  <to>
                    <xdr:col>23</xdr:col>
                    <xdr:colOff>330200</xdr:colOff>
                    <xdr:row>18</xdr:row>
                    <xdr:rowOff>25400</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25400</xdr:colOff>
                    <xdr:row>17</xdr:row>
                    <xdr:rowOff>139700</xdr:rowOff>
                  </from>
                  <to>
                    <xdr:col>23</xdr:col>
                    <xdr:colOff>330200</xdr:colOff>
                    <xdr:row>19</xdr:row>
                    <xdr:rowOff>25400</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25400</xdr:colOff>
                    <xdr:row>18</xdr:row>
                    <xdr:rowOff>139700</xdr:rowOff>
                  </from>
                  <to>
                    <xdr:col>23</xdr:col>
                    <xdr:colOff>330200</xdr:colOff>
                    <xdr:row>20</xdr:row>
                    <xdr:rowOff>25400</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25400</xdr:colOff>
                    <xdr:row>19</xdr:row>
                    <xdr:rowOff>139700</xdr:rowOff>
                  </from>
                  <to>
                    <xdr:col>23</xdr:col>
                    <xdr:colOff>330200</xdr:colOff>
                    <xdr:row>21</xdr:row>
                    <xdr:rowOff>25400</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25400</xdr:colOff>
                    <xdr:row>20</xdr:row>
                    <xdr:rowOff>139700</xdr:rowOff>
                  </from>
                  <to>
                    <xdr:col>23</xdr:col>
                    <xdr:colOff>330200</xdr:colOff>
                    <xdr:row>22</xdr:row>
                    <xdr:rowOff>25400</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25400</xdr:colOff>
                    <xdr:row>21</xdr:row>
                    <xdr:rowOff>139700</xdr:rowOff>
                  </from>
                  <to>
                    <xdr:col>23</xdr:col>
                    <xdr:colOff>330200</xdr:colOff>
                    <xdr:row>23</xdr:row>
                    <xdr:rowOff>25400</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25400</xdr:colOff>
                    <xdr:row>22</xdr:row>
                    <xdr:rowOff>139700</xdr:rowOff>
                  </from>
                  <to>
                    <xdr:col>23</xdr:col>
                    <xdr:colOff>330200</xdr:colOff>
                    <xdr:row>24</xdr:row>
                    <xdr:rowOff>25400</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25400</xdr:colOff>
                    <xdr:row>23</xdr:row>
                    <xdr:rowOff>139700</xdr:rowOff>
                  </from>
                  <to>
                    <xdr:col>23</xdr:col>
                    <xdr:colOff>330200</xdr:colOff>
                    <xdr:row>25</xdr:row>
                    <xdr:rowOff>25400</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25400</xdr:colOff>
                    <xdr:row>24</xdr:row>
                    <xdr:rowOff>139700</xdr:rowOff>
                  </from>
                  <to>
                    <xdr:col>23</xdr:col>
                    <xdr:colOff>330200</xdr:colOff>
                    <xdr:row>26</xdr:row>
                    <xdr:rowOff>25400</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25400</xdr:colOff>
                    <xdr:row>25</xdr:row>
                    <xdr:rowOff>139700</xdr:rowOff>
                  </from>
                  <to>
                    <xdr:col>23</xdr:col>
                    <xdr:colOff>330200</xdr:colOff>
                    <xdr:row>27</xdr:row>
                    <xdr:rowOff>25400</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25400</xdr:colOff>
                    <xdr:row>26</xdr:row>
                    <xdr:rowOff>139700</xdr:rowOff>
                  </from>
                  <to>
                    <xdr:col>23</xdr:col>
                    <xdr:colOff>330200</xdr:colOff>
                    <xdr:row>28</xdr:row>
                    <xdr:rowOff>25400</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25400</xdr:colOff>
                    <xdr:row>27</xdr:row>
                    <xdr:rowOff>139700</xdr:rowOff>
                  </from>
                  <to>
                    <xdr:col>23</xdr:col>
                    <xdr:colOff>330200</xdr:colOff>
                    <xdr:row>29</xdr:row>
                    <xdr:rowOff>25400</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25400</xdr:colOff>
                    <xdr:row>28</xdr:row>
                    <xdr:rowOff>139700</xdr:rowOff>
                  </from>
                  <to>
                    <xdr:col>23</xdr:col>
                    <xdr:colOff>330200</xdr:colOff>
                    <xdr:row>30</xdr:row>
                    <xdr:rowOff>25400</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25400</xdr:colOff>
                    <xdr:row>29</xdr:row>
                    <xdr:rowOff>139700</xdr:rowOff>
                  </from>
                  <to>
                    <xdr:col>23</xdr:col>
                    <xdr:colOff>330200</xdr:colOff>
                    <xdr:row>31</xdr:row>
                    <xdr:rowOff>25400</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25400</xdr:colOff>
                    <xdr:row>30</xdr:row>
                    <xdr:rowOff>139700</xdr:rowOff>
                  </from>
                  <to>
                    <xdr:col>23</xdr:col>
                    <xdr:colOff>330200</xdr:colOff>
                    <xdr:row>32</xdr:row>
                    <xdr:rowOff>25400</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25400</xdr:colOff>
                    <xdr:row>31</xdr:row>
                    <xdr:rowOff>139700</xdr:rowOff>
                  </from>
                  <to>
                    <xdr:col>23</xdr:col>
                    <xdr:colOff>330200</xdr:colOff>
                    <xdr:row>33</xdr:row>
                    <xdr:rowOff>25400</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25400</xdr:colOff>
                    <xdr:row>32</xdr:row>
                    <xdr:rowOff>139700</xdr:rowOff>
                  </from>
                  <to>
                    <xdr:col>23</xdr:col>
                    <xdr:colOff>330200</xdr:colOff>
                    <xdr:row>34</xdr:row>
                    <xdr:rowOff>25400</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25400</xdr:colOff>
                    <xdr:row>33</xdr:row>
                    <xdr:rowOff>139700</xdr:rowOff>
                  </from>
                  <to>
                    <xdr:col>23</xdr:col>
                    <xdr:colOff>330200</xdr:colOff>
                    <xdr:row>35</xdr:row>
                    <xdr:rowOff>25400</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25400</xdr:colOff>
                    <xdr:row>34</xdr:row>
                    <xdr:rowOff>139700</xdr:rowOff>
                  </from>
                  <to>
                    <xdr:col>23</xdr:col>
                    <xdr:colOff>330200</xdr:colOff>
                    <xdr:row>36</xdr:row>
                    <xdr:rowOff>25400</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25400</xdr:colOff>
                    <xdr:row>35</xdr:row>
                    <xdr:rowOff>139700</xdr:rowOff>
                  </from>
                  <to>
                    <xdr:col>23</xdr:col>
                    <xdr:colOff>330200</xdr:colOff>
                    <xdr:row>37</xdr:row>
                    <xdr:rowOff>25400</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25400</xdr:colOff>
                    <xdr:row>36</xdr:row>
                    <xdr:rowOff>139700</xdr:rowOff>
                  </from>
                  <to>
                    <xdr:col>23</xdr:col>
                    <xdr:colOff>330200</xdr:colOff>
                    <xdr:row>38</xdr:row>
                    <xdr:rowOff>25400</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25400</xdr:colOff>
                    <xdr:row>37</xdr:row>
                    <xdr:rowOff>139700</xdr:rowOff>
                  </from>
                  <to>
                    <xdr:col>23</xdr:col>
                    <xdr:colOff>330200</xdr:colOff>
                    <xdr:row>39</xdr:row>
                    <xdr:rowOff>25400</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25400</xdr:colOff>
                    <xdr:row>38</xdr:row>
                    <xdr:rowOff>139700</xdr:rowOff>
                  </from>
                  <to>
                    <xdr:col>23</xdr:col>
                    <xdr:colOff>330200</xdr:colOff>
                    <xdr:row>40</xdr:row>
                    <xdr:rowOff>25400</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25400</xdr:colOff>
                    <xdr:row>39</xdr:row>
                    <xdr:rowOff>139700</xdr:rowOff>
                  </from>
                  <to>
                    <xdr:col>23</xdr:col>
                    <xdr:colOff>330200</xdr:colOff>
                    <xdr:row>41</xdr:row>
                    <xdr:rowOff>25400</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25400</xdr:colOff>
                    <xdr:row>40</xdr:row>
                    <xdr:rowOff>139700</xdr:rowOff>
                  </from>
                  <to>
                    <xdr:col>23</xdr:col>
                    <xdr:colOff>330200</xdr:colOff>
                    <xdr:row>42</xdr:row>
                    <xdr:rowOff>25400</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25400</xdr:colOff>
                    <xdr:row>41</xdr:row>
                    <xdr:rowOff>139700</xdr:rowOff>
                  </from>
                  <to>
                    <xdr:col>23</xdr:col>
                    <xdr:colOff>330200</xdr:colOff>
                    <xdr:row>43</xdr:row>
                    <xdr:rowOff>25400</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25400</xdr:colOff>
                    <xdr:row>42</xdr:row>
                    <xdr:rowOff>139700</xdr:rowOff>
                  </from>
                  <to>
                    <xdr:col>23</xdr:col>
                    <xdr:colOff>330200</xdr:colOff>
                    <xdr:row>44</xdr:row>
                    <xdr:rowOff>25400</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25400</xdr:colOff>
                    <xdr:row>43</xdr:row>
                    <xdr:rowOff>139700</xdr:rowOff>
                  </from>
                  <to>
                    <xdr:col>23</xdr:col>
                    <xdr:colOff>330200</xdr:colOff>
                    <xdr:row>45</xdr:row>
                    <xdr:rowOff>25400</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25400</xdr:colOff>
                    <xdr:row>44</xdr:row>
                    <xdr:rowOff>139700</xdr:rowOff>
                  </from>
                  <to>
                    <xdr:col>23</xdr:col>
                    <xdr:colOff>330200</xdr:colOff>
                    <xdr:row>46</xdr:row>
                    <xdr:rowOff>25400</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25400</xdr:colOff>
                    <xdr:row>45</xdr:row>
                    <xdr:rowOff>139700</xdr:rowOff>
                  </from>
                  <to>
                    <xdr:col>23</xdr:col>
                    <xdr:colOff>330200</xdr:colOff>
                    <xdr:row>47</xdr:row>
                    <xdr:rowOff>25400</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25400</xdr:colOff>
                    <xdr:row>46</xdr:row>
                    <xdr:rowOff>139700</xdr:rowOff>
                  </from>
                  <to>
                    <xdr:col>23</xdr:col>
                    <xdr:colOff>330200</xdr:colOff>
                    <xdr:row>48</xdr:row>
                    <xdr:rowOff>25400</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25400</xdr:colOff>
                    <xdr:row>47</xdr:row>
                    <xdr:rowOff>139700</xdr:rowOff>
                  </from>
                  <to>
                    <xdr:col>23</xdr:col>
                    <xdr:colOff>330200</xdr:colOff>
                    <xdr:row>49</xdr:row>
                    <xdr:rowOff>25400</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25400</xdr:colOff>
                    <xdr:row>48</xdr:row>
                    <xdr:rowOff>139700</xdr:rowOff>
                  </from>
                  <to>
                    <xdr:col>23</xdr:col>
                    <xdr:colOff>330200</xdr:colOff>
                    <xdr:row>50</xdr:row>
                    <xdr:rowOff>25400</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25400</xdr:colOff>
                    <xdr:row>49</xdr:row>
                    <xdr:rowOff>139700</xdr:rowOff>
                  </from>
                  <to>
                    <xdr:col>23</xdr:col>
                    <xdr:colOff>330200</xdr:colOff>
                    <xdr:row>51</xdr:row>
                    <xdr:rowOff>25400</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25400</xdr:colOff>
                    <xdr:row>50</xdr:row>
                    <xdr:rowOff>139700</xdr:rowOff>
                  </from>
                  <to>
                    <xdr:col>23</xdr:col>
                    <xdr:colOff>330200</xdr:colOff>
                    <xdr:row>52</xdr:row>
                    <xdr:rowOff>25400</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25400</xdr:colOff>
                    <xdr:row>51</xdr:row>
                    <xdr:rowOff>139700</xdr:rowOff>
                  </from>
                  <to>
                    <xdr:col>23</xdr:col>
                    <xdr:colOff>330200</xdr:colOff>
                    <xdr:row>53</xdr:row>
                    <xdr:rowOff>25400</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25400</xdr:colOff>
                    <xdr:row>52</xdr:row>
                    <xdr:rowOff>139700</xdr:rowOff>
                  </from>
                  <to>
                    <xdr:col>23</xdr:col>
                    <xdr:colOff>330200</xdr:colOff>
                    <xdr:row>54</xdr:row>
                    <xdr:rowOff>25400</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25400</xdr:colOff>
                    <xdr:row>53</xdr:row>
                    <xdr:rowOff>139700</xdr:rowOff>
                  </from>
                  <to>
                    <xdr:col>23</xdr:col>
                    <xdr:colOff>330200</xdr:colOff>
                    <xdr:row>55</xdr:row>
                    <xdr:rowOff>25400</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25400</xdr:colOff>
                    <xdr:row>54</xdr:row>
                    <xdr:rowOff>139700</xdr:rowOff>
                  </from>
                  <to>
                    <xdr:col>23</xdr:col>
                    <xdr:colOff>330200</xdr:colOff>
                    <xdr:row>56</xdr:row>
                    <xdr:rowOff>25400</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25400</xdr:colOff>
                    <xdr:row>55</xdr:row>
                    <xdr:rowOff>139700</xdr:rowOff>
                  </from>
                  <to>
                    <xdr:col>23</xdr:col>
                    <xdr:colOff>330200</xdr:colOff>
                    <xdr:row>57</xdr:row>
                    <xdr:rowOff>25400</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25400</xdr:colOff>
                    <xdr:row>56</xdr:row>
                    <xdr:rowOff>139700</xdr:rowOff>
                  </from>
                  <to>
                    <xdr:col>23</xdr:col>
                    <xdr:colOff>330200</xdr:colOff>
                    <xdr:row>58</xdr:row>
                    <xdr:rowOff>25400</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25400</xdr:colOff>
                    <xdr:row>57</xdr:row>
                    <xdr:rowOff>139700</xdr:rowOff>
                  </from>
                  <to>
                    <xdr:col>23</xdr:col>
                    <xdr:colOff>330200</xdr:colOff>
                    <xdr:row>59</xdr:row>
                    <xdr:rowOff>25400</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25400</xdr:colOff>
                    <xdr:row>58</xdr:row>
                    <xdr:rowOff>139700</xdr:rowOff>
                  </from>
                  <to>
                    <xdr:col>23</xdr:col>
                    <xdr:colOff>330200</xdr:colOff>
                    <xdr:row>60</xdr:row>
                    <xdr:rowOff>25400</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25400</xdr:colOff>
                    <xdr:row>59</xdr:row>
                    <xdr:rowOff>139700</xdr:rowOff>
                  </from>
                  <to>
                    <xdr:col>23</xdr:col>
                    <xdr:colOff>330200</xdr:colOff>
                    <xdr:row>61</xdr:row>
                    <xdr:rowOff>25400</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25400</xdr:colOff>
                    <xdr:row>60</xdr:row>
                    <xdr:rowOff>139700</xdr:rowOff>
                  </from>
                  <to>
                    <xdr:col>23</xdr:col>
                    <xdr:colOff>330200</xdr:colOff>
                    <xdr:row>62</xdr:row>
                    <xdr:rowOff>25400</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25400</xdr:colOff>
                    <xdr:row>61</xdr:row>
                    <xdr:rowOff>139700</xdr:rowOff>
                  </from>
                  <to>
                    <xdr:col>23</xdr:col>
                    <xdr:colOff>330200</xdr:colOff>
                    <xdr:row>63</xdr:row>
                    <xdr:rowOff>25400</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25400</xdr:colOff>
                    <xdr:row>62</xdr:row>
                    <xdr:rowOff>139700</xdr:rowOff>
                  </from>
                  <to>
                    <xdr:col>23</xdr:col>
                    <xdr:colOff>330200</xdr:colOff>
                    <xdr:row>64</xdr:row>
                    <xdr:rowOff>25400</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25400</xdr:colOff>
                    <xdr:row>63</xdr:row>
                    <xdr:rowOff>139700</xdr:rowOff>
                  </from>
                  <to>
                    <xdr:col>23</xdr:col>
                    <xdr:colOff>330200</xdr:colOff>
                    <xdr:row>65</xdr:row>
                    <xdr:rowOff>25400</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25400</xdr:colOff>
                    <xdr:row>64</xdr:row>
                    <xdr:rowOff>139700</xdr:rowOff>
                  </from>
                  <to>
                    <xdr:col>23</xdr:col>
                    <xdr:colOff>330200</xdr:colOff>
                    <xdr:row>66</xdr:row>
                    <xdr:rowOff>25400</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25400</xdr:colOff>
                    <xdr:row>65</xdr:row>
                    <xdr:rowOff>139700</xdr:rowOff>
                  </from>
                  <to>
                    <xdr:col>23</xdr:col>
                    <xdr:colOff>330200</xdr:colOff>
                    <xdr:row>67</xdr:row>
                    <xdr:rowOff>25400</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25400</xdr:colOff>
                    <xdr:row>66</xdr:row>
                    <xdr:rowOff>139700</xdr:rowOff>
                  </from>
                  <to>
                    <xdr:col>23</xdr:col>
                    <xdr:colOff>330200</xdr:colOff>
                    <xdr:row>68</xdr:row>
                    <xdr:rowOff>25400</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25400</xdr:colOff>
                    <xdr:row>67</xdr:row>
                    <xdr:rowOff>139700</xdr:rowOff>
                  </from>
                  <to>
                    <xdr:col>23</xdr:col>
                    <xdr:colOff>330200</xdr:colOff>
                    <xdr:row>69</xdr:row>
                    <xdr:rowOff>25400</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25400</xdr:colOff>
                    <xdr:row>68</xdr:row>
                    <xdr:rowOff>139700</xdr:rowOff>
                  </from>
                  <to>
                    <xdr:col>23</xdr:col>
                    <xdr:colOff>330200</xdr:colOff>
                    <xdr:row>70</xdr:row>
                    <xdr:rowOff>25400</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25400</xdr:colOff>
                    <xdr:row>69</xdr:row>
                    <xdr:rowOff>139700</xdr:rowOff>
                  </from>
                  <to>
                    <xdr:col>23</xdr:col>
                    <xdr:colOff>330200</xdr:colOff>
                    <xdr:row>71</xdr:row>
                    <xdr:rowOff>25400</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25400</xdr:colOff>
                    <xdr:row>70</xdr:row>
                    <xdr:rowOff>139700</xdr:rowOff>
                  </from>
                  <to>
                    <xdr:col>23</xdr:col>
                    <xdr:colOff>330200</xdr:colOff>
                    <xdr:row>72</xdr:row>
                    <xdr:rowOff>25400</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25400</xdr:colOff>
                    <xdr:row>71</xdr:row>
                    <xdr:rowOff>139700</xdr:rowOff>
                  </from>
                  <to>
                    <xdr:col>23</xdr:col>
                    <xdr:colOff>330200</xdr:colOff>
                    <xdr:row>73</xdr:row>
                    <xdr:rowOff>25400</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25400</xdr:colOff>
                    <xdr:row>72</xdr:row>
                    <xdr:rowOff>139700</xdr:rowOff>
                  </from>
                  <to>
                    <xdr:col>23</xdr:col>
                    <xdr:colOff>330200</xdr:colOff>
                    <xdr:row>74</xdr:row>
                    <xdr:rowOff>25400</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25400</xdr:colOff>
                    <xdr:row>73</xdr:row>
                    <xdr:rowOff>139700</xdr:rowOff>
                  </from>
                  <to>
                    <xdr:col>23</xdr:col>
                    <xdr:colOff>330200</xdr:colOff>
                    <xdr:row>75</xdr:row>
                    <xdr:rowOff>25400</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25400</xdr:colOff>
                    <xdr:row>74</xdr:row>
                    <xdr:rowOff>139700</xdr:rowOff>
                  </from>
                  <to>
                    <xdr:col>23</xdr:col>
                    <xdr:colOff>330200</xdr:colOff>
                    <xdr:row>76</xdr:row>
                    <xdr:rowOff>25400</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25400</xdr:colOff>
                    <xdr:row>75</xdr:row>
                    <xdr:rowOff>139700</xdr:rowOff>
                  </from>
                  <to>
                    <xdr:col>23</xdr:col>
                    <xdr:colOff>330200</xdr:colOff>
                    <xdr:row>77</xdr:row>
                    <xdr:rowOff>25400</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25400</xdr:colOff>
                    <xdr:row>76</xdr:row>
                    <xdr:rowOff>139700</xdr:rowOff>
                  </from>
                  <to>
                    <xdr:col>23</xdr:col>
                    <xdr:colOff>330200</xdr:colOff>
                    <xdr:row>78</xdr:row>
                    <xdr:rowOff>25400</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25400</xdr:colOff>
                    <xdr:row>77</xdr:row>
                    <xdr:rowOff>139700</xdr:rowOff>
                  </from>
                  <to>
                    <xdr:col>23</xdr:col>
                    <xdr:colOff>330200</xdr:colOff>
                    <xdr:row>79</xdr:row>
                    <xdr:rowOff>25400</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25400</xdr:colOff>
                    <xdr:row>78</xdr:row>
                    <xdr:rowOff>139700</xdr:rowOff>
                  </from>
                  <to>
                    <xdr:col>23</xdr:col>
                    <xdr:colOff>330200</xdr:colOff>
                    <xdr:row>80</xdr:row>
                    <xdr:rowOff>25400</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25400</xdr:colOff>
                    <xdr:row>79</xdr:row>
                    <xdr:rowOff>139700</xdr:rowOff>
                  </from>
                  <to>
                    <xdr:col>23</xdr:col>
                    <xdr:colOff>330200</xdr:colOff>
                    <xdr:row>81</xdr:row>
                    <xdr:rowOff>25400</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25400</xdr:colOff>
                    <xdr:row>80</xdr:row>
                    <xdr:rowOff>139700</xdr:rowOff>
                  </from>
                  <to>
                    <xdr:col>23</xdr:col>
                    <xdr:colOff>330200</xdr:colOff>
                    <xdr:row>82</xdr:row>
                    <xdr:rowOff>25400</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25400</xdr:colOff>
                    <xdr:row>81</xdr:row>
                    <xdr:rowOff>139700</xdr:rowOff>
                  </from>
                  <to>
                    <xdr:col>23</xdr:col>
                    <xdr:colOff>330200</xdr:colOff>
                    <xdr:row>83</xdr:row>
                    <xdr:rowOff>25400</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25400</xdr:colOff>
                    <xdr:row>82</xdr:row>
                    <xdr:rowOff>139700</xdr:rowOff>
                  </from>
                  <to>
                    <xdr:col>23</xdr:col>
                    <xdr:colOff>330200</xdr:colOff>
                    <xdr:row>84</xdr:row>
                    <xdr:rowOff>25400</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25400</xdr:colOff>
                    <xdr:row>83</xdr:row>
                    <xdr:rowOff>139700</xdr:rowOff>
                  </from>
                  <to>
                    <xdr:col>23</xdr:col>
                    <xdr:colOff>330200</xdr:colOff>
                    <xdr:row>85</xdr:row>
                    <xdr:rowOff>25400</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25400</xdr:colOff>
                    <xdr:row>84</xdr:row>
                    <xdr:rowOff>139700</xdr:rowOff>
                  </from>
                  <to>
                    <xdr:col>23</xdr:col>
                    <xdr:colOff>330200</xdr:colOff>
                    <xdr:row>86</xdr:row>
                    <xdr:rowOff>25400</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25400</xdr:colOff>
                    <xdr:row>85</xdr:row>
                    <xdr:rowOff>139700</xdr:rowOff>
                  </from>
                  <to>
                    <xdr:col>23</xdr:col>
                    <xdr:colOff>330200</xdr:colOff>
                    <xdr:row>87</xdr:row>
                    <xdr:rowOff>25400</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25400</xdr:colOff>
                    <xdr:row>86</xdr:row>
                    <xdr:rowOff>139700</xdr:rowOff>
                  </from>
                  <to>
                    <xdr:col>23</xdr:col>
                    <xdr:colOff>330200</xdr:colOff>
                    <xdr:row>88</xdr:row>
                    <xdr:rowOff>25400</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25400</xdr:colOff>
                    <xdr:row>87</xdr:row>
                    <xdr:rowOff>139700</xdr:rowOff>
                  </from>
                  <to>
                    <xdr:col>23</xdr:col>
                    <xdr:colOff>330200</xdr:colOff>
                    <xdr:row>89</xdr:row>
                    <xdr:rowOff>25400</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25400</xdr:colOff>
                    <xdr:row>88</xdr:row>
                    <xdr:rowOff>139700</xdr:rowOff>
                  </from>
                  <to>
                    <xdr:col>23</xdr:col>
                    <xdr:colOff>330200</xdr:colOff>
                    <xdr:row>90</xdr:row>
                    <xdr:rowOff>25400</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25400</xdr:colOff>
                    <xdr:row>89</xdr:row>
                    <xdr:rowOff>139700</xdr:rowOff>
                  </from>
                  <to>
                    <xdr:col>23</xdr:col>
                    <xdr:colOff>330200</xdr:colOff>
                    <xdr:row>91</xdr:row>
                    <xdr:rowOff>25400</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25400</xdr:colOff>
                    <xdr:row>90</xdr:row>
                    <xdr:rowOff>139700</xdr:rowOff>
                  </from>
                  <to>
                    <xdr:col>23</xdr:col>
                    <xdr:colOff>330200</xdr:colOff>
                    <xdr:row>92</xdr:row>
                    <xdr:rowOff>25400</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25400</xdr:colOff>
                    <xdr:row>91</xdr:row>
                    <xdr:rowOff>139700</xdr:rowOff>
                  </from>
                  <to>
                    <xdr:col>23</xdr:col>
                    <xdr:colOff>330200</xdr:colOff>
                    <xdr:row>93</xdr:row>
                    <xdr:rowOff>25400</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25400</xdr:colOff>
                    <xdr:row>92</xdr:row>
                    <xdr:rowOff>139700</xdr:rowOff>
                  </from>
                  <to>
                    <xdr:col>23</xdr:col>
                    <xdr:colOff>330200</xdr:colOff>
                    <xdr:row>94</xdr:row>
                    <xdr:rowOff>25400</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25400</xdr:colOff>
                    <xdr:row>93</xdr:row>
                    <xdr:rowOff>139700</xdr:rowOff>
                  </from>
                  <to>
                    <xdr:col>23</xdr:col>
                    <xdr:colOff>330200</xdr:colOff>
                    <xdr:row>95</xdr:row>
                    <xdr:rowOff>25400</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25400</xdr:colOff>
                    <xdr:row>94</xdr:row>
                    <xdr:rowOff>139700</xdr:rowOff>
                  </from>
                  <to>
                    <xdr:col>23</xdr:col>
                    <xdr:colOff>330200</xdr:colOff>
                    <xdr:row>96</xdr:row>
                    <xdr:rowOff>25400</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25400</xdr:colOff>
                    <xdr:row>95</xdr:row>
                    <xdr:rowOff>139700</xdr:rowOff>
                  </from>
                  <to>
                    <xdr:col>23</xdr:col>
                    <xdr:colOff>330200</xdr:colOff>
                    <xdr:row>97</xdr:row>
                    <xdr:rowOff>25400</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25400</xdr:colOff>
                    <xdr:row>96</xdr:row>
                    <xdr:rowOff>139700</xdr:rowOff>
                  </from>
                  <to>
                    <xdr:col>23</xdr:col>
                    <xdr:colOff>330200</xdr:colOff>
                    <xdr:row>98</xdr:row>
                    <xdr:rowOff>25400</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25400</xdr:colOff>
                    <xdr:row>97</xdr:row>
                    <xdr:rowOff>139700</xdr:rowOff>
                  </from>
                  <to>
                    <xdr:col>23</xdr:col>
                    <xdr:colOff>330200</xdr:colOff>
                    <xdr:row>99</xdr:row>
                    <xdr:rowOff>25400</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25400</xdr:colOff>
                    <xdr:row>98</xdr:row>
                    <xdr:rowOff>139700</xdr:rowOff>
                  </from>
                  <to>
                    <xdr:col>23</xdr:col>
                    <xdr:colOff>330200</xdr:colOff>
                    <xdr:row>100</xdr:row>
                    <xdr:rowOff>25400</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25400</xdr:colOff>
                    <xdr:row>99</xdr:row>
                    <xdr:rowOff>139700</xdr:rowOff>
                  </from>
                  <to>
                    <xdr:col>23</xdr:col>
                    <xdr:colOff>330200</xdr:colOff>
                    <xdr:row>101</xdr:row>
                    <xdr:rowOff>25400</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25400</xdr:colOff>
                    <xdr:row>100</xdr:row>
                    <xdr:rowOff>139700</xdr:rowOff>
                  </from>
                  <to>
                    <xdr:col>23</xdr:col>
                    <xdr:colOff>330200</xdr:colOff>
                    <xdr:row>102</xdr:row>
                    <xdr:rowOff>25400</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25400</xdr:colOff>
                    <xdr:row>101</xdr:row>
                    <xdr:rowOff>139700</xdr:rowOff>
                  </from>
                  <to>
                    <xdr:col>23</xdr:col>
                    <xdr:colOff>330200</xdr:colOff>
                    <xdr:row>103</xdr:row>
                    <xdr:rowOff>25400</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25400</xdr:colOff>
                    <xdr:row>2</xdr:row>
                    <xdr:rowOff>152400</xdr:rowOff>
                  </from>
                  <to>
                    <xdr:col>24</xdr:col>
                    <xdr:colOff>330200</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25400</xdr:colOff>
                    <xdr:row>3</xdr:row>
                    <xdr:rowOff>139700</xdr:rowOff>
                  </from>
                  <to>
                    <xdr:col>24</xdr:col>
                    <xdr:colOff>330200</xdr:colOff>
                    <xdr:row>5</xdr:row>
                    <xdr:rowOff>25400</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25400</xdr:colOff>
                    <xdr:row>4</xdr:row>
                    <xdr:rowOff>139700</xdr:rowOff>
                  </from>
                  <to>
                    <xdr:col>24</xdr:col>
                    <xdr:colOff>330200</xdr:colOff>
                    <xdr:row>6</xdr:row>
                    <xdr:rowOff>25400</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25400</xdr:colOff>
                    <xdr:row>5</xdr:row>
                    <xdr:rowOff>139700</xdr:rowOff>
                  </from>
                  <to>
                    <xdr:col>24</xdr:col>
                    <xdr:colOff>330200</xdr:colOff>
                    <xdr:row>7</xdr:row>
                    <xdr:rowOff>25400</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25400</xdr:colOff>
                    <xdr:row>6</xdr:row>
                    <xdr:rowOff>139700</xdr:rowOff>
                  </from>
                  <to>
                    <xdr:col>24</xdr:col>
                    <xdr:colOff>330200</xdr:colOff>
                    <xdr:row>8</xdr:row>
                    <xdr:rowOff>25400</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25400</xdr:colOff>
                    <xdr:row>7</xdr:row>
                    <xdr:rowOff>139700</xdr:rowOff>
                  </from>
                  <to>
                    <xdr:col>24</xdr:col>
                    <xdr:colOff>330200</xdr:colOff>
                    <xdr:row>9</xdr:row>
                    <xdr:rowOff>25400</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25400</xdr:colOff>
                    <xdr:row>8</xdr:row>
                    <xdr:rowOff>139700</xdr:rowOff>
                  </from>
                  <to>
                    <xdr:col>24</xdr:col>
                    <xdr:colOff>330200</xdr:colOff>
                    <xdr:row>10</xdr:row>
                    <xdr:rowOff>25400</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25400</xdr:colOff>
                    <xdr:row>9</xdr:row>
                    <xdr:rowOff>139700</xdr:rowOff>
                  </from>
                  <to>
                    <xdr:col>24</xdr:col>
                    <xdr:colOff>330200</xdr:colOff>
                    <xdr:row>11</xdr:row>
                    <xdr:rowOff>25400</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25400</xdr:colOff>
                    <xdr:row>10</xdr:row>
                    <xdr:rowOff>139700</xdr:rowOff>
                  </from>
                  <to>
                    <xdr:col>24</xdr:col>
                    <xdr:colOff>330200</xdr:colOff>
                    <xdr:row>12</xdr:row>
                    <xdr:rowOff>25400</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25400</xdr:colOff>
                    <xdr:row>11</xdr:row>
                    <xdr:rowOff>139700</xdr:rowOff>
                  </from>
                  <to>
                    <xdr:col>24</xdr:col>
                    <xdr:colOff>330200</xdr:colOff>
                    <xdr:row>13</xdr:row>
                    <xdr:rowOff>25400</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25400</xdr:colOff>
                    <xdr:row>12</xdr:row>
                    <xdr:rowOff>139700</xdr:rowOff>
                  </from>
                  <to>
                    <xdr:col>24</xdr:col>
                    <xdr:colOff>330200</xdr:colOff>
                    <xdr:row>14</xdr:row>
                    <xdr:rowOff>25400</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25400</xdr:colOff>
                    <xdr:row>13</xdr:row>
                    <xdr:rowOff>139700</xdr:rowOff>
                  </from>
                  <to>
                    <xdr:col>24</xdr:col>
                    <xdr:colOff>330200</xdr:colOff>
                    <xdr:row>15</xdr:row>
                    <xdr:rowOff>25400</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25400</xdr:colOff>
                    <xdr:row>14</xdr:row>
                    <xdr:rowOff>139700</xdr:rowOff>
                  </from>
                  <to>
                    <xdr:col>24</xdr:col>
                    <xdr:colOff>330200</xdr:colOff>
                    <xdr:row>16</xdr:row>
                    <xdr:rowOff>25400</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25400</xdr:colOff>
                    <xdr:row>15</xdr:row>
                    <xdr:rowOff>139700</xdr:rowOff>
                  </from>
                  <to>
                    <xdr:col>24</xdr:col>
                    <xdr:colOff>330200</xdr:colOff>
                    <xdr:row>17</xdr:row>
                    <xdr:rowOff>25400</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25400</xdr:colOff>
                    <xdr:row>16</xdr:row>
                    <xdr:rowOff>139700</xdr:rowOff>
                  </from>
                  <to>
                    <xdr:col>24</xdr:col>
                    <xdr:colOff>330200</xdr:colOff>
                    <xdr:row>18</xdr:row>
                    <xdr:rowOff>25400</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25400</xdr:colOff>
                    <xdr:row>17</xdr:row>
                    <xdr:rowOff>139700</xdr:rowOff>
                  </from>
                  <to>
                    <xdr:col>24</xdr:col>
                    <xdr:colOff>330200</xdr:colOff>
                    <xdr:row>19</xdr:row>
                    <xdr:rowOff>25400</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25400</xdr:colOff>
                    <xdr:row>18</xdr:row>
                    <xdr:rowOff>139700</xdr:rowOff>
                  </from>
                  <to>
                    <xdr:col>24</xdr:col>
                    <xdr:colOff>330200</xdr:colOff>
                    <xdr:row>20</xdr:row>
                    <xdr:rowOff>25400</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25400</xdr:colOff>
                    <xdr:row>19</xdr:row>
                    <xdr:rowOff>139700</xdr:rowOff>
                  </from>
                  <to>
                    <xdr:col>24</xdr:col>
                    <xdr:colOff>330200</xdr:colOff>
                    <xdr:row>21</xdr:row>
                    <xdr:rowOff>25400</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25400</xdr:colOff>
                    <xdr:row>20</xdr:row>
                    <xdr:rowOff>139700</xdr:rowOff>
                  </from>
                  <to>
                    <xdr:col>24</xdr:col>
                    <xdr:colOff>330200</xdr:colOff>
                    <xdr:row>22</xdr:row>
                    <xdr:rowOff>25400</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25400</xdr:colOff>
                    <xdr:row>21</xdr:row>
                    <xdr:rowOff>139700</xdr:rowOff>
                  </from>
                  <to>
                    <xdr:col>24</xdr:col>
                    <xdr:colOff>330200</xdr:colOff>
                    <xdr:row>23</xdr:row>
                    <xdr:rowOff>25400</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25400</xdr:colOff>
                    <xdr:row>22</xdr:row>
                    <xdr:rowOff>139700</xdr:rowOff>
                  </from>
                  <to>
                    <xdr:col>24</xdr:col>
                    <xdr:colOff>330200</xdr:colOff>
                    <xdr:row>24</xdr:row>
                    <xdr:rowOff>25400</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25400</xdr:colOff>
                    <xdr:row>23</xdr:row>
                    <xdr:rowOff>139700</xdr:rowOff>
                  </from>
                  <to>
                    <xdr:col>24</xdr:col>
                    <xdr:colOff>330200</xdr:colOff>
                    <xdr:row>25</xdr:row>
                    <xdr:rowOff>25400</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25400</xdr:colOff>
                    <xdr:row>24</xdr:row>
                    <xdr:rowOff>139700</xdr:rowOff>
                  </from>
                  <to>
                    <xdr:col>24</xdr:col>
                    <xdr:colOff>330200</xdr:colOff>
                    <xdr:row>26</xdr:row>
                    <xdr:rowOff>25400</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25400</xdr:colOff>
                    <xdr:row>25</xdr:row>
                    <xdr:rowOff>139700</xdr:rowOff>
                  </from>
                  <to>
                    <xdr:col>24</xdr:col>
                    <xdr:colOff>330200</xdr:colOff>
                    <xdr:row>27</xdr:row>
                    <xdr:rowOff>25400</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25400</xdr:colOff>
                    <xdr:row>26</xdr:row>
                    <xdr:rowOff>139700</xdr:rowOff>
                  </from>
                  <to>
                    <xdr:col>24</xdr:col>
                    <xdr:colOff>330200</xdr:colOff>
                    <xdr:row>28</xdr:row>
                    <xdr:rowOff>25400</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25400</xdr:colOff>
                    <xdr:row>27</xdr:row>
                    <xdr:rowOff>139700</xdr:rowOff>
                  </from>
                  <to>
                    <xdr:col>24</xdr:col>
                    <xdr:colOff>330200</xdr:colOff>
                    <xdr:row>29</xdr:row>
                    <xdr:rowOff>25400</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25400</xdr:colOff>
                    <xdr:row>28</xdr:row>
                    <xdr:rowOff>139700</xdr:rowOff>
                  </from>
                  <to>
                    <xdr:col>24</xdr:col>
                    <xdr:colOff>330200</xdr:colOff>
                    <xdr:row>30</xdr:row>
                    <xdr:rowOff>25400</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25400</xdr:colOff>
                    <xdr:row>29</xdr:row>
                    <xdr:rowOff>139700</xdr:rowOff>
                  </from>
                  <to>
                    <xdr:col>24</xdr:col>
                    <xdr:colOff>330200</xdr:colOff>
                    <xdr:row>31</xdr:row>
                    <xdr:rowOff>25400</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25400</xdr:colOff>
                    <xdr:row>30</xdr:row>
                    <xdr:rowOff>139700</xdr:rowOff>
                  </from>
                  <to>
                    <xdr:col>24</xdr:col>
                    <xdr:colOff>330200</xdr:colOff>
                    <xdr:row>32</xdr:row>
                    <xdr:rowOff>25400</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25400</xdr:colOff>
                    <xdr:row>31</xdr:row>
                    <xdr:rowOff>139700</xdr:rowOff>
                  </from>
                  <to>
                    <xdr:col>24</xdr:col>
                    <xdr:colOff>330200</xdr:colOff>
                    <xdr:row>33</xdr:row>
                    <xdr:rowOff>25400</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25400</xdr:colOff>
                    <xdr:row>32</xdr:row>
                    <xdr:rowOff>139700</xdr:rowOff>
                  </from>
                  <to>
                    <xdr:col>24</xdr:col>
                    <xdr:colOff>330200</xdr:colOff>
                    <xdr:row>34</xdr:row>
                    <xdr:rowOff>25400</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25400</xdr:colOff>
                    <xdr:row>33</xdr:row>
                    <xdr:rowOff>139700</xdr:rowOff>
                  </from>
                  <to>
                    <xdr:col>24</xdr:col>
                    <xdr:colOff>330200</xdr:colOff>
                    <xdr:row>35</xdr:row>
                    <xdr:rowOff>25400</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25400</xdr:colOff>
                    <xdr:row>34</xdr:row>
                    <xdr:rowOff>139700</xdr:rowOff>
                  </from>
                  <to>
                    <xdr:col>24</xdr:col>
                    <xdr:colOff>330200</xdr:colOff>
                    <xdr:row>36</xdr:row>
                    <xdr:rowOff>25400</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25400</xdr:colOff>
                    <xdr:row>35</xdr:row>
                    <xdr:rowOff>139700</xdr:rowOff>
                  </from>
                  <to>
                    <xdr:col>24</xdr:col>
                    <xdr:colOff>330200</xdr:colOff>
                    <xdr:row>37</xdr:row>
                    <xdr:rowOff>25400</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25400</xdr:colOff>
                    <xdr:row>36</xdr:row>
                    <xdr:rowOff>139700</xdr:rowOff>
                  </from>
                  <to>
                    <xdr:col>24</xdr:col>
                    <xdr:colOff>330200</xdr:colOff>
                    <xdr:row>38</xdr:row>
                    <xdr:rowOff>25400</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25400</xdr:colOff>
                    <xdr:row>37</xdr:row>
                    <xdr:rowOff>139700</xdr:rowOff>
                  </from>
                  <to>
                    <xdr:col>24</xdr:col>
                    <xdr:colOff>330200</xdr:colOff>
                    <xdr:row>39</xdr:row>
                    <xdr:rowOff>25400</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25400</xdr:colOff>
                    <xdr:row>38</xdr:row>
                    <xdr:rowOff>139700</xdr:rowOff>
                  </from>
                  <to>
                    <xdr:col>24</xdr:col>
                    <xdr:colOff>330200</xdr:colOff>
                    <xdr:row>40</xdr:row>
                    <xdr:rowOff>25400</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25400</xdr:colOff>
                    <xdr:row>39</xdr:row>
                    <xdr:rowOff>139700</xdr:rowOff>
                  </from>
                  <to>
                    <xdr:col>24</xdr:col>
                    <xdr:colOff>330200</xdr:colOff>
                    <xdr:row>41</xdr:row>
                    <xdr:rowOff>25400</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25400</xdr:colOff>
                    <xdr:row>40</xdr:row>
                    <xdr:rowOff>139700</xdr:rowOff>
                  </from>
                  <to>
                    <xdr:col>24</xdr:col>
                    <xdr:colOff>330200</xdr:colOff>
                    <xdr:row>42</xdr:row>
                    <xdr:rowOff>25400</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25400</xdr:colOff>
                    <xdr:row>41</xdr:row>
                    <xdr:rowOff>139700</xdr:rowOff>
                  </from>
                  <to>
                    <xdr:col>24</xdr:col>
                    <xdr:colOff>330200</xdr:colOff>
                    <xdr:row>43</xdr:row>
                    <xdr:rowOff>25400</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25400</xdr:colOff>
                    <xdr:row>42</xdr:row>
                    <xdr:rowOff>139700</xdr:rowOff>
                  </from>
                  <to>
                    <xdr:col>24</xdr:col>
                    <xdr:colOff>330200</xdr:colOff>
                    <xdr:row>44</xdr:row>
                    <xdr:rowOff>25400</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25400</xdr:colOff>
                    <xdr:row>43</xdr:row>
                    <xdr:rowOff>139700</xdr:rowOff>
                  </from>
                  <to>
                    <xdr:col>24</xdr:col>
                    <xdr:colOff>330200</xdr:colOff>
                    <xdr:row>45</xdr:row>
                    <xdr:rowOff>25400</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25400</xdr:colOff>
                    <xdr:row>44</xdr:row>
                    <xdr:rowOff>139700</xdr:rowOff>
                  </from>
                  <to>
                    <xdr:col>24</xdr:col>
                    <xdr:colOff>330200</xdr:colOff>
                    <xdr:row>46</xdr:row>
                    <xdr:rowOff>25400</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25400</xdr:colOff>
                    <xdr:row>45</xdr:row>
                    <xdr:rowOff>139700</xdr:rowOff>
                  </from>
                  <to>
                    <xdr:col>24</xdr:col>
                    <xdr:colOff>330200</xdr:colOff>
                    <xdr:row>47</xdr:row>
                    <xdr:rowOff>25400</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25400</xdr:colOff>
                    <xdr:row>46</xdr:row>
                    <xdr:rowOff>139700</xdr:rowOff>
                  </from>
                  <to>
                    <xdr:col>24</xdr:col>
                    <xdr:colOff>330200</xdr:colOff>
                    <xdr:row>48</xdr:row>
                    <xdr:rowOff>25400</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25400</xdr:colOff>
                    <xdr:row>47</xdr:row>
                    <xdr:rowOff>139700</xdr:rowOff>
                  </from>
                  <to>
                    <xdr:col>24</xdr:col>
                    <xdr:colOff>330200</xdr:colOff>
                    <xdr:row>49</xdr:row>
                    <xdr:rowOff>25400</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25400</xdr:colOff>
                    <xdr:row>48</xdr:row>
                    <xdr:rowOff>139700</xdr:rowOff>
                  </from>
                  <to>
                    <xdr:col>24</xdr:col>
                    <xdr:colOff>330200</xdr:colOff>
                    <xdr:row>50</xdr:row>
                    <xdr:rowOff>25400</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25400</xdr:colOff>
                    <xdr:row>49</xdr:row>
                    <xdr:rowOff>139700</xdr:rowOff>
                  </from>
                  <to>
                    <xdr:col>24</xdr:col>
                    <xdr:colOff>330200</xdr:colOff>
                    <xdr:row>51</xdr:row>
                    <xdr:rowOff>25400</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25400</xdr:colOff>
                    <xdr:row>50</xdr:row>
                    <xdr:rowOff>139700</xdr:rowOff>
                  </from>
                  <to>
                    <xdr:col>24</xdr:col>
                    <xdr:colOff>330200</xdr:colOff>
                    <xdr:row>52</xdr:row>
                    <xdr:rowOff>25400</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25400</xdr:colOff>
                    <xdr:row>51</xdr:row>
                    <xdr:rowOff>139700</xdr:rowOff>
                  </from>
                  <to>
                    <xdr:col>24</xdr:col>
                    <xdr:colOff>330200</xdr:colOff>
                    <xdr:row>53</xdr:row>
                    <xdr:rowOff>25400</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25400</xdr:colOff>
                    <xdr:row>52</xdr:row>
                    <xdr:rowOff>139700</xdr:rowOff>
                  </from>
                  <to>
                    <xdr:col>24</xdr:col>
                    <xdr:colOff>330200</xdr:colOff>
                    <xdr:row>54</xdr:row>
                    <xdr:rowOff>25400</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25400</xdr:colOff>
                    <xdr:row>53</xdr:row>
                    <xdr:rowOff>139700</xdr:rowOff>
                  </from>
                  <to>
                    <xdr:col>24</xdr:col>
                    <xdr:colOff>330200</xdr:colOff>
                    <xdr:row>55</xdr:row>
                    <xdr:rowOff>25400</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25400</xdr:colOff>
                    <xdr:row>54</xdr:row>
                    <xdr:rowOff>139700</xdr:rowOff>
                  </from>
                  <to>
                    <xdr:col>24</xdr:col>
                    <xdr:colOff>330200</xdr:colOff>
                    <xdr:row>56</xdr:row>
                    <xdr:rowOff>25400</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25400</xdr:colOff>
                    <xdr:row>55</xdr:row>
                    <xdr:rowOff>139700</xdr:rowOff>
                  </from>
                  <to>
                    <xdr:col>24</xdr:col>
                    <xdr:colOff>330200</xdr:colOff>
                    <xdr:row>57</xdr:row>
                    <xdr:rowOff>25400</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25400</xdr:colOff>
                    <xdr:row>56</xdr:row>
                    <xdr:rowOff>139700</xdr:rowOff>
                  </from>
                  <to>
                    <xdr:col>24</xdr:col>
                    <xdr:colOff>330200</xdr:colOff>
                    <xdr:row>58</xdr:row>
                    <xdr:rowOff>25400</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25400</xdr:colOff>
                    <xdr:row>57</xdr:row>
                    <xdr:rowOff>139700</xdr:rowOff>
                  </from>
                  <to>
                    <xdr:col>24</xdr:col>
                    <xdr:colOff>330200</xdr:colOff>
                    <xdr:row>59</xdr:row>
                    <xdr:rowOff>25400</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25400</xdr:colOff>
                    <xdr:row>58</xdr:row>
                    <xdr:rowOff>139700</xdr:rowOff>
                  </from>
                  <to>
                    <xdr:col>24</xdr:col>
                    <xdr:colOff>330200</xdr:colOff>
                    <xdr:row>60</xdr:row>
                    <xdr:rowOff>25400</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25400</xdr:colOff>
                    <xdr:row>59</xdr:row>
                    <xdr:rowOff>139700</xdr:rowOff>
                  </from>
                  <to>
                    <xdr:col>24</xdr:col>
                    <xdr:colOff>330200</xdr:colOff>
                    <xdr:row>61</xdr:row>
                    <xdr:rowOff>25400</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25400</xdr:colOff>
                    <xdr:row>60</xdr:row>
                    <xdr:rowOff>139700</xdr:rowOff>
                  </from>
                  <to>
                    <xdr:col>24</xdr:col>
                    <xdr:colOff>330200</xdr:colOff>
                    <xdr:row>62</xdr:row>
                    <xdr:rowOff>25400</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25400</xdr:colOff>
                    <xdr:row>61</xdr:row>
                    <xdr:rowOff>139700</xdr:rowOff>
                  </from>
                  <to>
                    <xdr:col>24</xdr:col>
                    <xdr:colOff>330200</xdr:colOff>
                    <xdr:row>63</xdr:row>
                    <xdr:rowOff>25400</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25400</xdr:colOff>
                    <xdr:row>62</xdr:row>
                    <xdr:rowOff>139700</xdr:rowOff>
                  </from>
                  <to>
                    <xdr:col>24</xdr:col>
                    <xdr:colOff>330200</xdr:colOff>
                    <xdr:row>64</xdr:row>
                    <xdr:rowOff>25400</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25400</xdr:colOff>
                    <xdr:row>63</xdr:row>
                    <xdr:rowOff>139700</xdr:rowOff>
                  </from>
                  <to>
                    <xdr:col>24</xdr:col>
                    <xdr:colOff>330200</xdr:colOff>
                    <xdr:row>65</xdr:row>
                    <xdr:rowOff>25400</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25400</xdr:colOff>
                    <xdr:row>64</xdr:row>
                    <xdr:rowOff>139700</xdr:rowOff>
                  </from>
                  <to>
                    <xdr:col>24</xdr:col>
                    <xdr:colOff>330200</xdr:colOff>
                    <xdr:row>66</xdr:row>
                    <xdr:rowOff>25400</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25400</xdr:colOff>
                    <xdr:row>65</xdr:row>
                    <xdr:rowOff>139700</xdr:rowOff>
                  </from>
                  <to>
                    <xdr:col>24</xdr:col>
                    <xdr:colOff>330200</xdr:colOff>
                    <xdr:row>67</xdr:row>
                    <xdr:rowOff>25400</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25400</xdr:colOff>
                    <xdr:row>66</xdr:row>
                    <xdr:rowOff>139700</xdr:rowOff>
                  </from>
                  <to>
                    <xdr:col>24</xdr:col>
                    <xdr:colOff>330200</xdr:colOff>
                    <xdr:row>68</xdr:row>
                    <xdr:rowOff>25400</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25400</xdr:colOff>
                    <xdr:row>67</xdr:row>
                    <xdr:rowOff>139700</xdr:rowOff>
                  </from>
                  <to>
                    <xdr:col>24</xdr:col>
                    <xdr:colOff>330200</xdr:colOff>
                    <xdr:row>69</xdr:row>
                    <xdr:rowOff>25400</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25400</xdr:colOff>
                    <xdr:row>68</xdr:row>
                    <xdr:rowOff>139700</xdr:rowOff>
                  </from>
                  <to>
                    <xdr:col>24</xdr:col>
                    <xdr:colOff>330200</xdr:colOff>
                    <xdr:row>70</xdr:row>
                    <xdr:rowOff>25400</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25400</xdr:colOff>
                    <xdr:row>69</xdr:row>
                    <xdr:rowOff>139700</xdr:rowOff>
                  </from>
                  <to>
                    <xdr:col>24</xdr:col>
                    <xdr:colOff>330200</xdr:colOff>
                    <xdr:row>71</xdr:row>
                    <xdr:rowOff>25400</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25400</xdr:colOff>
                    <xdr:row>70</xdr:row>
                    <xdr:rowOff>139700</xdr:rowOff>
                  </from>
                  <to>
                    <xdr:col>24</xdr:col>
                    <xdr:colOff>330200</xdr:colOff>
                    <xdr:row>72</xdr:row>
                    <xdr:rowOff>25400</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25400</xdr:colOff>
                    <xdr:row>71</xdr:row>
                    <xdr:rowOff>139700</xdr:rowOff>
                  </from>
                  <to>
                    <xdr:col>24</xdr:col>
                    <xdr:colOff>330200</xdr:colOff>
                    <xdr:row>73</xdr:row>
                    <xdr:rowOff>25400</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25400</xdr:colOff>
                    <xdr:row>72</xdr:row>
                    <xdr:rowOff>139700</xdr:rowOff>
                  </from>
                  <to>
                    <xdr:col>24</xdr:col>
                    <xdr:colOff>330200</xdr:colOff>
                    <xdr:row>74</xdr:row>
                    <xdr:rowOff>25400</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25400</xdr:colOff>
                    <xdr:row>73</xdr:row>
                    <xdr:rowOff>139700</xdr:rowOff>
                  </from>
                  <to>
                    <xdr:col>24</xdr:col>
                    <xdr:colOff>330200</xdr:colOff>
                    <xdr:row>75</xdr:row>
                    <xdr:rowOff>25400</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25400</xdr:colOff>
                    <xdr:row>74</xdr:row>
                    <xdr:rowOff>139700</xdr:rowOff>
                  </from>
                  <to>
                    <xdr:col>24</xdr:col>
                    <xdr:colOff>330200</xdr:colOff>
                    <xdr:row>76</xdr:row>
                    <xdr:rowOff>25400</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25400</xdr:colOff>
                    <xdr:row>75</xdr:row>
                    <xdr:rowOff>139700</xdr:rowOff>
                  </from>
                  <to>
                    <xdr:col>24</xdr:col>
                    <xdr:colOff>330200</xdr:colOff>
                    <xdr:row>77</xdr:row>
                    <xdr:rowOff>25400</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25400</xdr:colOff>
                    <xdr:row>76</xdr:row>
                    <xdr:rowOff>139700</xdr:rowOff>
                  </from>
                  <to>
                    <xdr:col>24</xdr:col>
                    <xdr:colOff>330200</xdr:colOff>
                    <xdr:row>78</xdr:row>
                    <xdr:rowOff>25400</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25400</xdr:colOff>
                    <xdr:row>77</xdr:row>
                    <xdr:rowOff>139700</xdr:rowOff>
                  </from>
                  <to>
                    <xdr:col>24</xdr:col>
                    <xdr:colOff>330200</xdr:colOff>
                    <xdr:row>79</xdr:row>
                    <xdr:rowOff>25400</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25400</xdr:colOff>
                    <xdr:row>78</xdr:row>
                    <xdr:rowOff>139700</xdr:rowOff>
                  </from>
                  <to>
                    <xdr:col>24</xdr:col>
                    <xdr:colOff>330200</xdr:colOff>
                    <xdr:row>80</xdr:row>
                    <xdr:rowOff>25400</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25400</xdr:colOff>
                    <xdr:row>79</xdr:row>
                    <xdr:rowOff>139700</xdr:rowOff>
                  </from>
                  <to>
                    <xdr:col>24</xdr:col>
                    <xdr:colOff>330200</xdr:colOff>
                    <xdr:row>81</xdr:row>
                    <xdr:rowOff>25400</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25400</xdr:colOff>
                    <xdr:row>80</xdr:row>
                    <xdr:rowOff>139700</xdr:rowOff>
                  </from>
                  <to>
                    <xdr:col>24</xdr:col>
                    <xdr:colOff>330200</xdr:colOff>
                    <xdr:row>82</xdr:row>
                    <xdr:rowOff>25400</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25400</xdr:colOff>
                    <xdr:row>81</xdr:row>
                    <xdr:rowOff>139700</xdr:rowOff>
                  </from>
                  <to>
                    <xdr:col>24</xdr:col>
                    <xdr:colOff>330200</xdr:colOff>
                    <xdr:row>83</xdr:row>
                    <xdr:rowOff>25400</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25400</xdr:colOff>
                    <xdr:row>82</xdr:row>
                    <xdr:rowOff>139700</xdr:rowOff>
                  </from>
                  <to>
                    <xdr:col>24</xdr:col>
                    <xdr:colOff>330200</xdr:colOff>
                    <xdr:row>84</xdr:row>
                    <xdr:rowOff>25400</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25400</xdr:colOff>
                    <xdr:row>83</xdr:row>
                    <xdr:rowOff>139700</xdr:rowOff>
                  </from>
                  <to>
                    <xdr:col>24</xdr:col>
                    <xdr:colOff>330200</xdr:colOff>
                    <xdr:row>85</xdr:row>
                    <xdr:rowOff>25400</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25400</xdr:colOff>
                    <xdr:row>84</xdr:row>
                    <xdr:rowOff>139700</xdr:rowOff>
                  </from>
                  <to>
                    <xdr:col>24</xdr:col>
                    <xdr:colOff>330200</xdr:colOff>
                    <xdr:row>86</xdr:row>
                    <xdr:rowOff>25400</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25400</xdr:colOff>
                    <xdr:row>85</xdr:row>
                    <xdr:rowOff>139700</xdr:rowOff>
                  </from>
                  <to>
                    <xdr:col>24</xdr:col>
                    <xdr:colOff>330200</xdr:colOff>
                    <xdr:row>87</xdr:row>
                    <xdr:rowOff>25400</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25400</xdr:colOff>
                    <xdr:row>86</xdr:row>
                    <xdr:rowOff>139700</xdr:rowOff>
                  </from>
                  <to>
                    <xdr:col>24</xdr:col>
                    <xdr:colOff>330200</xdr:colOff>
                    <xdr:row>88</xdr:row>
                    <xdr:rowOff>25400</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25400</xdr:colOff>
                    <xdr:row>87</xdr:row>
                    <xdr:rowOff>139700</xdr:rowOff>
                  </from>
                  <to>
                    <xdr:col>24</xdr:col>
                    <xdr:colOff>330200</xdr:colOff>
                    <xdr:row>89</xdr:row>
                    <xdr:rowOff>25400</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25400</xdr:colOff>
                    <xdr:row>88</xdr:row>
                    <xdr:rowOff>139700</xdr:rowOff>
                  </from>
                  <to>
                    <xdr:col>24</xdr:col>
                    <xdr:colOff>330200</xdr:colOff>
                    <xdr:row>90</xdr:row>
                    <xdr:rowOff>25400</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25400</xdr:colOff>
                    <xdr:row>89</xdr:row>
                    <xdr:rowOff>139700</xdr:rowOff>
                  </from>
                  <to>
                    <xdr:col>24</xdr:col>
                    <xdr:colOff>330200</xdr:colOff>
                    <xdr:row>91</xdr:row>
                    <xdr:rowOff>25400</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25400</xdr:colOff>
                    <xdr:row>90</xdr:row>
                    <xdr:rowOff>139700</xdr:rowOff>
                  </from>
                  <to>
                    <xdr:col>24</xdr:col>
                    <xdr:colOff>330200</xdr:colOff>
                    <xdr:row>92</xdr:row>
                    <xdr:rowOff>25400</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25400</xdr:colOff>
                    <xdr:row>91</xdr:row>
                    <xdr:rowOff>139700</xdr:rowOff>
                  </from>
                  <to>
                    <xdr:col>24</xdr:col>
                    <xdr:colOff>330200</xdr:colOff>
                    <xdr:row>93</xdr:row>
                    <xdr:rowOff>25400</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25400</xdr:colOff>
                    <xdr:row>92</xdr:row>
                    <xdr:rowOff>139700</xdr:rowOff>
                  </from>
                  <to>
                    <xdr:col>24</xdr:col>
                    <xdr:colOff>330200</xdr:colOff>
                    <xdr:row>94</xdr:row>
                    <xdr:rowOff>25400</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25400</xdr:colOff>
                    <xdr:row>93</xdr:row>
                    <xdr:rowOff>139700</xdr:rowOff>
                  </from>
                  <to>
                    <xdr:col>24</xdr:col>
                    <xdr:colOff>330200</xdr:colOff>
                    <xdr:row>95</xdr:row>
                    <xdr:rowOff>25400</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25400</xdr:colOff>
                    <xdr:row>94</xdr:row>
                    <xdr:rowOff>139700</xdr:rowOff>
                  </from>
                  <to>
                    <xdr:col>24</xdr:col>
                    <xdr:colOff>330200</xdr:colOff>
                    <xdr:row>96</xdr:row>
                    <xdr:rowOff>25400</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25400</xdr:colOff>
                    <xdr:row>95</xdr:row>
                    <xdr:rowOff>139700</xdr:rowOff>
                  </from>
                  <to>
                    <xdr:col>24</xdr:col>
                    <xdr:colOff>330200</xdr:colOff>
                    <xdr:row>97</xdr:row>
                    <xdr:rowOff>25400</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25400</xdr:colOff>
                    <xdr:row>96</xdr:row>
                    <xdr:rowOff>139700</xdr:rowOff>
                  </from>
                  <to>
                    <xdr:col>24</xdr:col>
                    <xdr:colOff>330200</xdr:colOff>
                    <xdr:row>98</xdr:row>
                    <xdr:rowOff>25400</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25400</xdr:colOff>
                    <xdr:row>97</xdr:row>
                    <xdr:rowOff>139700</xdr:rowOff>
                  </from>
                  <to>
                    <xdr:col>24</xdr:col>
                    <xdr:colOff>330200</xdr:colOff>
                    <xdr:row>99</xdr:row>
                    <xdr:rowOff>25400</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25400</xdr:colOff>
                    <xdr:row>98</xdr:row>
                    <xdr:rowOff>139700</xdr:rowOff>
                  </from>
                  <to>
                    <xdr:col>24</xdr:col>
                    <xdr:colOff>330200</xdr:colOff>
                    <xdr:row>100</xdr:row>
                    <xdr:rowOff>25400</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25400</xdr:colOff>
                    <xdr:row>99</xdr:row>
                    <xdr:rowOff>139700</xdr:rowOff>
                  </from>
                  <to>
                    <xdr:col>24</xdr:col>
                    <xdr:colOff>330200</xdr:colOff>
                    <xdr:row>101</xdr:row>
                    <xdr:rowOff>25400</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25400</xdr:colOff>
                    <xdr:row>100</xdr:row>
                    <xdr:rowOff>139700</xdr:rowOff>
                  </from>
                  <to>
                    <xdr:col>24</xdr:col>
                    <xdr:colOff>330200</xdr:colOff>
                    <xdr:row>102</xdr:row>
                    <xdr:rowOff>25400</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25400</xdr:colOff>
                    <xdr:row>101</xdr:row>
                    <xdr:rowOff>139700</xdr:rowOff>
                  </from>
                  <to>
                    <xdr:col>24</xdr:col>
                    <xdr:colOff>330200</xdr:colOff>
                    <xdr:row>103</xdr:row>
                    <xdr:rowOff>25400</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25400</xdr:colOff>
                    <xdr:row>2</xdr:row>
                    <xdr:rowOff>152400</xdr:rowOff>
                  </from>
                  <to>
                    <xdr:col>25</xdr:col>
                    <xdr:colOff>330200</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25400</xdr:colOff>
                    <xdr:row>3</xdr:row>
                    <xdr:rowOff>139700</xdr:rowOff>
                  </from>
                  <to>
                    <xdr:col>25</xdr:col>
                    <xdr:colOff>330200</xdr:colOff>
                    <xdr:row>5</xdr:row>
                    <xdr:rowOff>25400</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25400</xdr:colOff>
                    <xdr:row>4</xdr:row>
                    <xdr:rowOff>139700</xdr:rowOff>
                  </from>
                  <to>
                    <xdr:col>25</xdr:col>
                    <xdr:colOff>330200</xdr:colOff>
                    <xdr:row>6</xdr:row>
                    <xdr:rowOff>25400</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25400</xdr:colOff>
                    <xdr:row>5</xdr:row>
                    <xdr:rowOff>139700</xdr:rowOff>
                  </from>
                  <to>
                    <xdr:col>25</xdr:col>
                    <xdr:colOff>330200</xdr:colOff>
                    <xdr:row>7</xdr:row>
                    <xdr:rowOff>25400</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25400</xdr:colOff>
                    <xdr:row>6</xdr:row>
                    <xdr:rowOff>139700</xdr:rowOff>
                  </from>
                  <to>
                    <xdr:col>25</xdr:col>
                    <xdr:colOff>330200</xdr:colOff>
                    <xdr:row>8</xdr:row>
                    <xdr:rowOff>25400</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25400</xdr:colOff>
                    <xdr:row>7</xdr:row>
                    <xdr:rowOff>139700</xdr:rowOff>
                  </from>
                  <to>
                    <xdr:col>25</xdr:col>
                    <xdr:colOff>330200</xdr:colOff>
                    <xdr:row>9</xdr:row>
                    <xdr:rowOff>25400</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25400</xdr:colOff>
                    <xdr:row>8</xdr:row>
                    <xdr:rowOff>139700</xdr:rowOff>
                  </from>
                  <to>
                    <xdr:col>25</xdr:col>
                    <xdr:colOff>330200</xdr:colOff>
                    <xdr:row>10</xdr:row>
                    <xdr:rowOff>25400</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25400</xdr:colOff>
                    <xdr:row>9</xdr:row>
                    <xdr:rowOff>139700</xdr:rowOff>
                  </from>
                  <to>
                    <xdr:col>25</xdr:col>
                    <xdr:colOff>330200</xdr:colOff>
                    <xdr:row>11</xdr:row>
                    <xdr:rowOff>25400</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25400</xdr:colOff>
                    <xdr:row>10</xdr:row>
                    <xdr:rowOff>139700</xdr:rowOff>
                  </from>
                  <to>
                    <xdr:col>25</xdr:col>
                    <xdr:colOff>330200</xdr:colOff>
                    <xdr:row>12</xdr:row>
                    <xdr:rowOff>25400</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25400</xdr:colOff>
                    <xdr:row>11</xdr:row>
                    <xdr:rowOff>139700</xdr:rowOff>
                  </from>
                  <to>
                    <xdr:col>25</xdr:col>
                    <xdr:colOff>330200</xdr:colOff>
                    <xdr:row>13</xdr:row>
                    <xdr:rowOff>25400</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25400</xdr:colOff>
                    <xdr:row>12</xdr:row>
                    <xdr:rowOff>139700</xdr:rowOff>
                  </from>
                  <to>
                    <xdr:col>25</xdr:col>
                    <xdr:colOff>330200</xdr:colOff>
                    <xdr:row>14</xdr:row>
                    <xdr:rowOff>25400</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25400</xdr:colOff>
                    <xdr:row>13</xdr:row>
                    <xdr:rowOff>139700</xdr:rowOff>
                  </from>
                  <to>
                    <xdr:col>25</xdr:col>
                    <xdr:colOff>330200</xdr:colOff>
                    <xdr:row>15</xdr:row>
                    <xdr:rowOff>25400</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25400</xdr:colOff>
                    <xdr:row>14</xdr:row>
                    <xdr:rowOff>139700</xdr:rowOff>
                  </from>
                  <to>
                    <xdr:col>25</xdr:col>
                    <xdr:colOff>330200</xdr:colOff>
                    <xdr:row>16</xdr:row>
                    <xdr:rowOff>25400</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25400</xdr:colOff>
                    <xdr:row>15</xdr:row>
                    <xdr:rowOff>139700</xdr:rowOff>
                  </from>
                  <to>
                    <xdr:col>25</xdr:col>
                    <xdr:colOff>330200</xdr:colOff>
                    <xdr:row>17</xdr:row>
                    <xdr:rowOff>25400</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25400</xdr:colOff>
                    <xdr:row>16</xdr:row>
                    <xdr:rowOff>139700</xdr:rowOff>
                  </from>
                  <to>
                    <xdr:col>25</xdr:col>
                    <xdr:colOff>330200</xdr:colOff>
                    <xdr:row>18</xdr:row>
                    <xdr:rowOff>25400</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25400</xdr:colOff>
                    <xdr:row>17</xdr:row>
                    <xdr:rowOff>139700</xdr:rowOff>
                  </from>
                  <to>
                    <xdr:col>25</xdr:col>
                    <xdr:colOff>330200</xdr:colOff>
                    <xdr:row>19</xdr:row>
                    <xdr:rowOff>25400</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25400</xdr:colOff>
                    <xdr:row>18</xdr:row>
                    <xdr:rowOff>139700</xdr:rowOff>
                  </from>
                  <to>
                    <xdr:col>25</xdr:col>
                    <xdr:colOff>330200</xdr:colOff>
                    <xdr:row>20</xdr:row>
                    <xdr:rowOff>25400</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25400</xdr:colOff>
                    <xdr:row>19</xdr:row>
                    <xdr:rowOff>139700</xdr:rowOff>
                  </from>
                  <to>
                    <xdr:col>25</xdr:col>
                    <xdr:colOff>330200</xdr:colOff>
                    <xdr:row>21</xdr:row>
                    <xdr:rowOff>25400</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25400</xdr:colOff>
                    <xdr:row>20</xdr:row>
                    <xdr:rowOff>139700</xdr:rowOff>
                  </from>
                  <to>
                    <xdr:col>25</xdr:col>
                    <xdr:colOff>330200</xdr:colOff>
                    <xdr:row>22</xdr:row>
                    <xdr:rowOff>25400</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25400</xdr:colOff>
                    <xdr:row>21</xdr:row>
                    <xdr:rowOff>139700</xdr:rowOff>
                  </from>
                  <to>
                    <xdr:col>25</xdr:col>
                    <xdr:colOff>330200</xdr:colOff>
                    <xdr:row>23</xdr:row>
                    <xdr:rowOff>25400</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25400</xdr:colOff>
                    <xdr:row>22</xdr:row>
                    <xdr:rowOff>139700</xdr:rowOff>
                  </from>
                  <to>
                    <xdr:col>25</xdr:col>
                    <xdr:colOff>330200</xdr:colOff>
                    <xdr:row>24</xdr:row>
                    <xdr:rowOff>25400</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25400</xdr:colOff>
                    <xdr:row>23</xdr:row>
                    <xdr:rowOff>139700</xdr:rowOff>
                  </from>
                  <to>
                    <xdr:col>25</xdr:col>
                    <xdr:colOff>330200</xdr:colOff>
                    <xdr:row>25</xdr:row>
                    <xdr:rowOff>25400</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25400</xdr:colOff>
                    <xdr:row>24</xdr:row>
                    <xdr:rowOff>139700</xdr:rowOff>
                  </from>
                  <to>
                    <xdr:col>25</xdr:col>
                    <xdr:colOff>330200</xdr:colOff>
                    <xdr:row>26</xdr:row>
                    <xdr:rowOff>25400</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25400</xdr:colOff>
                    <xdr:row>25</xdr:row>
                    <xdr:rowOff>139700</xdr:rowOff>
                  </from>
                  <to>
                    <xdr:col>25</xdr:col>
                    <xdr:colOff>330200</xdr:colOff>
                    <xdr:row>27</xdr:row>
                    <xdr:rowOff>25400</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25400</xdr:colOff>
                    <xdr:row>26</xdr:row>
                    <xdr:rowOff>139700</xdr:rowOff>
                  </from>
                  <to>
                    <xdr:col>25</xdr:col>
                    <xdr:colOff>330200</xdr:colOff>
                    <xdr:row>28</xdr:row>
                    <xdr:rowOff>25400</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25400</xdr:colOff>
                    <xdr:row>27</xdr:row>
                    <xdr:rowOff>139700</xdr:rowOff>
                  </from>
                  <to>
                    <xdr:col>25</xdr:col>
                    <xdr:colOff>330200</xdr:colOff>
                    <xdr:row>29</xdr:row>
                    <xdr:rowOff>25400</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25400</xdr:colOff>
                    <xdr:row>28</xdr:row>
                    <xdr:rowOff>139700</xdr:rowOff>
                  </from>
                  <to>
                    <xdr:col>25</xdr:col>
                    <xdr:colOff>330200</xdr:colOff>
                    <xdr:row>30</xdr:row>
                    <xdr:rowOff>25400</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25400</xdr:colOff>
                    <xdr:row>29</xdr:row>
                    <xdr:rowOff>139700</xdr:rowOff>
                  </from>
                  <to>
                    <xdr:col>25</xdr:col>
                    <xdr:colOff>330200</xdr:colOff>
                    <xdr:row>31</xdr:row>
                    <xdr:rowOff>25400</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25400</xdr:colOff>
                    <xdr:row>30</xdr:row>
                    <xdr:rowOff>139700</xdr:rowOff>
                  </from>
                  <to>
                    <xdr:col>25</xdr:col>
                    <xdr:colOff>330200</xdr:colOff>
                    <xdr:row>32</xdr:row>
                    <xdr:rowOff>25400</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25400</xdr:colOff>
                    <xdr:row>31</xdr:row>
                    <xdr:rowOff>139700</xdr:rowOff>
                  </from>
                  <to>
                    <xdr:col>25</xdr:col>
                    <xdr:colOff>330200</xdr:colOff>
                    <xdr:row>33</xdr:row>
                    <xdr:rowOff>25400</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25400</xdr:colOff>
                    <xdr:row>32</xdr:row>
                    <xdr:rowOff>139700</xdr:rowOff>
                  </from>
                  <to>
                    <xdr:col>25</xdr:col>
                    <xdr:colOff>330200</xdr:colOff>
                    <xdr:row>34</xdr:row>
                    <xdr:rowOff>25400</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25400</xdr:colOff>
                    <xdr:row>33</xdr:row>
                    <xdr:rowOff>139700</xdr:rowOff>
                  </from>
                  <to>
                    <xdr:col>25</xdr:col>
                    <xdr:colOff>330200</xdr:colOff>
                    <xdr:row>35</xdr:row>
                    <xdr:rowOff>25400</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25400</xdr:colOff>
                    <xdr:row>34</xdr:row>
                    <xdr:rowOff>139700</xdr:rowOff>
                  </from>
                  <to>
                    <xdr:col>25</xdr:col>
                    <xdr:colOff>330200</xdr:colOff>
                    <xdr:row>36</xdr:row>
                    <xdr:rowOff>25400</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25400</xdr:colOff>
                    <xdr:row>35</xdr:row>
                    <xdr:rowOff>139700</xdr:rowOff>
                  </from>
                  <to>
                    <xdr:col>25</xdr:col>
                    <xdr:colOff>330200</xdr:colOff>
                    <xdr:row>37</xdr:row>
                    <xdr:rowOff>25400</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25400</xdr:colOff>
                    <xdr:row>36</xdr:row>
                    <xdr:rowOff>139700</xdr:rowOff>
                  </from>
                  <to>
                    <xdr:col>25</xdr:col>
                    <xdr:colOff>330200</xdr:colOff>
                    <xdr:row>38</xdr:row>
                    <xdr:rowOff>25400</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25400</xdr:colOff>
                    <xdr:row>37</xdr:row>
                    <xdr:rowOff>139700</xdr:rowOff>
                  </from>
                  <to>
                    <xdr:col>25</xdr:col>
                    <xdr:colOff>330200</xdr:colOff>
                    <xdr:row>39</xdr:row>
                    <xdr:rowOff>25400</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25400</xdr:colOff>
                    <xdr:row>38</xdr:row>
                    <xdr:rowOff>139700</xdr:rowOff>
                  </from>
                  <to>
                    <xdr:col>25</xdr:col>
                    <xdr:colOff>330200</xdr:colOff>
                    <xdr:row>40</xdr:row>
                    <xdr:rowOff>25400</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25400</xdr:colOff>
                    <xdr:row>39</xdr:row>
                    <xdr:rowOff>139700</xdr:rowOff>
                  </from>
                  <to>
                    <xdr:col>25</xdr:col>
                    <xdr:colOff>330200</xdr:colOff>
                    <xdr:row>41</xdr:row>
                    <xdr:rowOff>25400</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25400</xdr:colOff>
                    <xdr:row>40</xdr:row>
                    <xdr:rowOff>139700</xdr:rowOff>
                  </from>
                  <to>
                    <xdr:col>25</xdr:col>
                    <xdr:colOff>330200</xdr:colOff>
                    <xdr:row>42</xdr:row>
                    <xdr:rowOff>25400</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25400</xdr:colOff>
                    <xdr:row>41</xdr:row>
                    <xdr:rowOff>139700</xdr:rowOff>
                  </from>
                  <to>
                    <xdr:col>25</xdr:col>
                    <xdr:colOff>330200</xdr:colOff>
                    <xdr:row>43</xdr:row>
                    <xdr:rowOff>25400</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25400</xdr:colOff>
                    <xdr:row>42</xdr:row>
                    <xdr:rowOff>139700</xdr:rowOff>
                  </from>
                  <to>
                    <xdr:col>25</xdr:col>
                    <xdr:colOff>330200</xdr:colOff>
                    <xdr:row>44</xdr:row>
                    <xdr:rowOff>25400</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25400</xdr:colOff>
                    <xdr:row>43</xdr:row>
                    <xdr:rowOff>139700</xdr:rowOff>
                  </from>
                  <to>
                    <xdr:col>25</xdr:col>
                    <xdr:colOff>330200</xdr:colOff>
                    <xdr:row>45</xdr:row>
                    <xdr:rowOff>25400</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25400</xdr:colOff>
                    <xdr:row>44</xdr:row>
                    <xdr:rowOff>139700</xdr:rowOff>
                  </from>
                  <to>
                    <xdr:col>25</xdr:col>
                    <xdr:colOff>330200</xdr:colOff>
                    <xdr:row>46</xdr:row>
                    <xdr:rowOff>25400</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25400</xdr:colOff>
                    <xdr:row>45</xdr:row>
                    <xdr:rowOff>139700</xdr:rowOff>
                  </from>
                  <to>
                    <xdr:col>25</xdr:col>
                    <xdr:colOff>330200</xdr:colOff>
                    <xdr:row>47</xdr:row>
                    <xdr:rowOff>25400</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25400</xdr:colOff>
                    <xdr:row>46</xdr:row>
                    <xdr:rowOff>139700</xdr:rowOff>
                  </from>
                  <to>
                    <xdr:col>25</xdr:col>
                    <xdr:colOff>330200</xdr:colOff>
                    <xdr:row>48</xdr:row>
                    <xdr:rowOff>25400</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25400</xdr:colOff>
                    <xdr:row>47</xdr:row>
                    <xdr:rowOff>139700</xdr:rowOff>
                  </from>
                  <to>
                    <xdr:col>25</xdr:col>
                    <xdr:colOff>330200</xdr:colOff>
                    <xdr:row>49</xdr:row>
                    <xdr:rowOff>25400</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25400</xdr:colOff>
                    <xdr:row>48</xdr:row>
                    <xdr:rowOff>139700</xdr:rowOff>
                  </from>
                  <to>
                    <xdr:col>25</xdr:col>
                    <xdr:colOff>330200</xdr:colOff>
                    <xdr:row>50</xdr:row>
                    <xdr:rowOff>25400</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25400</xdr:colOff>
                    <xdr:row>49</xdr:row>
                    <xdr:rowOff>139700</xdr:rowOff>
                  </from>
                  <to>
                    <xdr:col>25</xdr:col>
                    <xdr:colOff>330200</xdr:colOff>
                    <xdr:row>51</xdr:row>
                    <xdr:rowOff>25400</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25400</xdr:colOff>
                    <xdr:row>50</xdr:row>
                    <xdr:rowOff>139700</xdr:rowOff>
                  </from>
                  <to>
                    <xdr:col>25</xdr:col>
                    <xdr:colOff>330200</xdr:colOff>
                    <xdr:row>52</xdr:row>
                    <xdr:rowOff>25400</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25400</xdr:colOff>
                    <xdr:row>51</xdr:row>
                    <xdr:rowOff>139700</xdr:rowOff>
                  </from>
                  <to>
                    <xdr:col>25</xdr:col>
                    <xdr:colOff>330200</xdr:colOff>
                    <xdr:row>53</xdr:row>
                    <xdr:rowOff>25400</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25400</xdr:colOff>
                    <xdr:row>52</xdr:row>
                    <xdr:rowOff>139700</xdr:rowOff>
                  </from>
                  <to>
                    <xdr:col>25</xdr:col>
                    <xdr:colOff>330200</xdr:colOff>
                    <xdr:row>54</xdr:row>
                    <xdr:rowOff>25400</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25400</xdr:colOff>
                    <xdr:row>53</xdr:row>
                    <xdr:rowOff>139700</xdr:rowOff>
                  </from>
                  <to>
                    <xdr:col>25</xdr:col>
                    <xdr:colOff>330200</xdr:colOff>
                    <xdr:row>55</xdr:row>
                    <xdr:rowOff>25400</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25400</xdr:colOff>
                    <xdr:row>54</xdr:row>
                    <xdr:rowOff>139700</xdr:rowOff>
                  </from>
                  <to>
                    <xdr:col>25</xdr:col>
                    <xdr:colOff>330200</xdr:colOff>
                    <xdr:row>56</xdr:row>
                    <xdr:rowOff>25400</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25400</xdr:colOff>
                    <xdr:row>55</xdr:row>
                    <xdr:rowOff>139700</xdr:rowOff>
                  </from>
                  <to>
                    <xdr:col>25</xdr:col>
                    <xdr:colOff>330200</xdr:colOff>
                    <xdr:row>57</xdr:row>
                    <xdr:rowOff>25400</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25400</xdr:colOff>
                    <xdr:row>56</xdr:row>
                    <xdr:rowOff>139700</xdr:rowOff>
                  </from>
                  <to>
                    <xdr:col>25</xdr:col>
                    <xdr:colOff>330200</xdr:colOff>
                    <xdr:row>58</xdr:row>
                    <xdr:rowOff>25400</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25400</xdr:colOff>
                    <xdr:row>57</xdr:row>
                    <xdr:rowOff>139700</xdr:rowOff>
                  </from>
                  <to>
                    <xdr:col>25</xdr:col>
                    <xdr:colOff>330200</xdr:colOff>
                    <xdr:row>59</xdr:row>
                    <xdr:rowOff>25400</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25400</xdr:colOff>
                    <xdr:row>58</xdr:row>
                    <xdr:rowOff>139700</xdr:rowOff>
                  </from>
                  <to>
                    <xdr:col>25</xdr:col>
                    <xdr:colOff>330200</xdr:colOff>
                    <xdr:row>60</xdr:row>
                    <xdr:rowOff>25400</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25400</xdr:colOff>
                    <xdr:row>59</xdr:row>
                    <xdr:rowOff>139700</xdr:rowOff>
                  </from>
                  <to>
                    <xdr:col>25</xdr:col>
                    <xdr:colOff>330200</xdr:colOff>
                    <xdr:row>61</xdr:row>
                    <xdr:rowOff>25400</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25400</xdr:colOff>
                    <xdr:row>60</xdr:row>
                    <xdr:rowOff>139700</xdr:rowOff>
                  </from>
                  <to>
                    <xdr:col>25</xdr:col>
                    <xdr:colOff>330200</xdr:colOff>
                    <xdr:row>62</xdr:row>
                    <xdr:rowOff>25400</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25400</xdr:colOff>
                    <xdr:row>61</xdr:row>
                    <xdr:rowOff>139700</xdr:rowOff>
                  </from>
                  <to>
                    <xdr:col>25</xdr:col>
                    <xdr:colOff>330200</xdr:colOff>
                    <xdr:row>63</xdr:row>
                    <xdr:rowOff>25400</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25400</xdr:colOff>
                    <xdr:row>62</xdr:row>
                    <xdr:rowOff>139700</xdr:rowOff>
                  </from>
                  <to>
                    <xdr:col>25</xdr:col>
                    <xdr:colOff>330200</xdr:colOff>
                    <xdr:row>64</xdr:row>
                    <xdr:rowOff>25400</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25400</xdr:colOff>
                    <xdr:row>63</xdr:row>
                    <xdr:rowOff>139700</xdr:rowOff>
                  </from>
                  <to>
                    <xdr:col>25</xdr:col>
                    <xdr:colOff>330200</xdr:colOff>
                    <xdr:row>65</xdr:row>
                    <xdr:rowOff>25400</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25400</xdr:colOff>
                    <xdr:row>64</xdr:row>
                    <xdr:rowOff>139700</xdr:rowOff>
                  </from>
                  <to>
                    <xdr:col>25</xdr:col>
                    <xdr:colOff>330200</xdr:colOff>
                    <xdr:row>66</xdr:row>
                    <xdr:rowOff>25400</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25400</xdr:colOff>
                    <xdr:row>65</xdr:row>
                    <xdr:rowOff>139700</xdr:rowOff>
                  </from>
                  <to>
                    <xdr:col>25</xdr:col>
                    <xdr:colOff>330200</xdr:colOff>
                    <xdr:row>67</xdr:row>
                    <xdr:rowOff>25400</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25400</xdr:colOff>
                    <xdr:row>66</xdr:row>
                    <xdr:rowOff>139700</xdr:rowOff>
                  </from>
                  <to>
                    <xdr:col>25</xdr:col>
                    <xdr:colOff>330200</xdr:colOff>
                    <xdr:row>68</xdr:row>
                    <xdr:rowOff>25400</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25400</xdr:colOff>
                    <xdr:row>67</xdr:row>
                    <xdr:rowOff>139700</xdr:rowOff>
                  </from>
                  <to>
                    <xdr:col>25</xdr:col>
                    <xdr:colOff>330200</xdr:colOff>
                    <xdr:row>69</xdr:row>
                    <xdr:rowOff>25400</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25400</xdr:colOff>
                    <xdr:row>68</xdr:row>
                    <xdr:rowOff>139700</xdr:rowOff>
                  </from>
                  <to>
                    <xdr:col>25</xdr:col>
                    <xdr:colOff>330200</xdr:colOff>
                    <xdr:row>70</xdr:row>
                    <xdr:rowOff>25400</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25400</xdr:colOff>
                    <xdr:row>69</xdr:row>
                    <xdr:rowOff>139700</xdr:rowOff>
                  </from>
                  <to>
                    <xdr:col>25</xdr:col>
                    <xdr:colOff>330200</xdr:colOff>
                    <xdr:row>71</xdr:row>
                    <xdr:rowOff>25400</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25400</xdr:colOff>
                    <xdr:row>70</xdr:row>
                    <xdr:rowOff>139700</xdr:rowOff>
                  </from>
                  <to>
                    <xdr:col>25</xdr:col>
                    <xdr:colOff>330200</xdr:colOff>
                    <xdr:row>72</xdr:row>
                    <xdr:rowOff>25400</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25400</xdr:colOff>
                    <xdr:row>71</xdr:row>
                    <xdr:rowOff>139700</xdr:rowOff>
                  </from>
                  <to>
                    <xdr:col>25</xdr:col>
                    <xdr:colOff>330200</xdr:colOff>
                    <xdr:row>73</xdr:row>
                    <xdr:rowOff>25400</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25400</xdr:colOff>
                    <xdr:row>72</xdr:row>
                    <xdr:rowOff>139700</xdr:rowOff>
                  </from>
                  <to>
                    <xdr:col>25</xdr:col>
                    <xdr:colOff>330200</xdr:colOff>
                    <xdr:row>74</xdr:row>
                    <xdr:rowOff>25400</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25400</xdr:colOff>
                    <xdr:row>73</xdr:row>
                    <xdr:rowOff>139700</xdr:rowOff>
                  </from>
                  <to>
                    <xdr:col>25</xdr:col>
                    <xdr:colOff>330200</xdr:colOff>
                    <xdr:row>75</xdr:row>
                    <xdr:rowOff>25400</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25400</xdr:colOff>
                    <xdr:row>74</xdr:row>
                    <xdr:rowOff>139700</xdr:rowOff>
                  </from>
                  <to>
                    <xdr:col>25</xdr:col>
                    <xdr:colOff>330200</xdr:colOff>
                    <xdr:row>76</xdr:row>
                    <xdr:rowOff>25400</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25400</xdr:colOff>
                    <xdr:row>75</xdr:row>
                    <xdr:rowOff>139700</xdr:rowOff>
                  </from>
                  <to>
                    <xdr:col>25</xdr:col>
                    <xdr:colOff>330200</xdr:colOff>
                    <xdr:row>77</xdr:row>
                    <xdr:rowOff>25400</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25400</xdr:colOff>
                    <xdr:row>76</xdr:row>
                    <xdr:rowOff>139700</xdr:rowOff>
                  </from>
                  <to>
                    <xdr:col>25</xdr:col>
                    <xdr:colOff>330200</xdr:colOff>
                    <xdr:row>78</xdr:row>
                    <xdr:rowOff>25400</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25400</xdr:colOff>
                    <xdr:row>77</xdr:row>
                    <xdr:rowOff>139700</xdr:rowOff>
                  </from>
                  <to>
                    <xdr:col>25</xdr:col>
                    <xdr:colOff>330200</xdr:colOff>
                    <xdr:row>79</xdr:row>
                    <xdr:rowOff>25400</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25400</xdr:colOff>
                    <xdr:row>78</xdr:row>
                    <xdr:rowOff>139700</xdr:rowOff>
                  </from>
                  <to>
                    <xdr:col>25</xdr:col>
                    <xdr:colOff>330200</xdr:colOff>
                    <xdr:row>80</xdr:row>
                    <xdr:rowOff>25400</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25400</xdr:colOff>
                    <xdr:row>79</xdr:row>
                    <xdr:rowOff>139700</xdr:rowOff>
                  </from>
                  <to>
                    <xdr:col>25</xdr:col>
                    <xdr:colOff>330200</xdr:colOff>
                    <xdr:row>81</xdr:row>
                    <xdr:rowOff>25400</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25400</xdr:colOff>
                    <xdr:row>80</xdr:row>
                    <xdr:rowOff>139700</xdr:rowOff>
                  </from>
                  <to>
                    <xdr:col>25</xdr:col>
                    <xdr:colOff>330200</xdr:colOff>
                    <xdr:row>82</xdr:row>
                    <xdr:rowOff>25400</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25400</xdr:colOff>
                    <xdr:row>81</xdr:row>
                    <xdr:rowOff>139700</xdr:rowOff>
                  </from>
                  <to>
                    <xdr:col>25</xdr:col>
                    <xdr:colOff>330200</xdr:colOff>
                    <xdr:row>83</xdr:row>
                    <xdr:rowOff>25400</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25400</xdr:colOff>
                    <xdr:row>82</xdr:row>
                    <xdr:rowOff>139700</xdr:rowOff>
                  </from>
                  <to>
                    <xdr:col>25</xdr:col>
                    <xdr:colOff>330200</xdr:colOff>
                    <xdr:row>84</xdr:row>
                    <xdr:rowOff>25400</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25400</xdr:colOff>
                    <xdr:row>83</xdr:row>
                    <xdr:rowOff>139700</xdr:rowOff>
                  </from>
                  <to>
                    <xdr:col>25</xdr:col>
                    <xdr:colOff>330200</xdr:colOff>
                    <xdr:row>85</xdr:row>
                    <xdr:rowOff>25400</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25400</xdr:colOff>
                    <xdr:row>84</xdr:row>
                    <xdr:rowOff>139700</xdr:rowOff>
                  </from>
                  <to>
                    <xdr:col>25</xdr:col>
                    <xdr:colOff>330200</xdr:colOff>
                    <xdr:row>86</xdr:row>
                    <xdr:rowOff>25400</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25400</xdr:colOff>
                    <xdr:row>85</xdr:row>
                    <xdr:rowOff>139700</xdr:rowOff>
                  </from>
                  <to>
                    <xdr:col>25</xdr:col>
                    <xdr:colOff>330200</xdr:colOff>
                    <xdr:row>87</xdr:row>
                    <xdr:rowOff>25400</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25400</xdr:colOff>
                    <xdr:row>86</xdr:row>
                    <xdr:rowOff>139700</xdr:rowOff>
                  </from>
                  <to>
                    <xdr:col>25</xdr:col>
                    <xdr:colOff>330200</xdr:colOff>
                    <xdr:row>88</xdr:row>
                    <xdr:rowOff>25400</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25400</xdr:colOff>
                    <xdr:row>87</xdr:row>
                    <xdr:rowOff>139700</xdr:rowOff>
                  </from>
                  <to>
                    <xdr:col>25</xdr:col>
                    <xdr:colOff>330200</xdr:colOff>
                    <xdr:row>89</xdr:row>
                    <xdr:rowOff>25400</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25400</xdr:colOff>
                    <xdr:row>88</xdr:row>
                    <xdr:rowOff>139700</xdr:rowOff>
                  </from>
                  <to>
                    <xdr:col>25</xdr:col>
                    <xdr:colOff>330200</xdr:colOff>
                    <xdr:row>90</xdr:row>
                    <xdr:rowOff>25400</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25400</xdr:colOff>
                    <xdr:row>89</xdr:row>
                    <xdr:rowOff>139700</xdr:rowOff>
                  </from>
                  <to>
                    <xdr:col>25</xdr:col>
                    <xdr:colOff>330200</xdr:colOff>
                    <xdr:row>91</xdr:row>
                    <xdr:rowOff>25400</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25400</xdr:colOff>
                    <xdr:row>90</xdr:row>
                    <xdr:rowOff>139700</xdr:rowOff>
                  </from>
                  <to>
                    <xdr:col>25</xdr:col>
                    <xdr:colOff>330200</xdr:colOff>
                    <xdr:row>92</xdr:row>
                    <xdr:rowOff>25400</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25400</xdr:colOff>
                    <xdr:row>91</xdr:row>
                    <xdr:rowOff>139700</xdr:rowOff>
                  </from>
                  <to>
                    <xdr:col>25</xdr:col>
                    <xdr:colOff>330200</xdr:colOff>
                    <xdr:row>93</xdr:row>
                    <xdr:rowOff>25400</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25400</xdr:colOff>
                    <xdr:row>92</xdr:row>
                    <xdr:rowOff>139700</xdr:rowOff>
                  </from>
                  <to>
                    <xdr:col>25</xdr:col>
                    <xdr:colOff>330200</xdr:colOff>
                    <xdr:row>94</xdr:row>
                    <xdr:rowOff>25400</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25400</xdr:colOff>
                    <xdr:row>93</xdr:row>
                    <xdr:rowOff>139700</xdr:rowOff>
                  </from>
                  <to>
                    <xdr:col>25</xdr:col>
                    <xdr:colOff>330200</xdr:colOff>
                    <xdr:row>95</xdr:row>
                    <xdr:rowOff>25400</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25400</xdr:colOff>
                    <xdr:row>94</xdr:row>
                    <xdr:rowOff>139700</xdr:rowOff>
                  </from>
                  <to>
                    <xdr:col>25</xdr:col>
                    <xdr:colOff>330200</xdr:colOff>
                    <xdr:row>96</xdr:row>
                    <xdr:rowOff>25400</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25400</xdr:colOff>
                    <xdr:row>95</xdr:row>
                    <xdr:rowOff>139700</xdr:rowOff>
                  </from>
                  <to>
                    <xdr:col>25</xdr:col>
                    <xdr:colOff>330200</xdr:colOff>
                    <xdr:row>97</xdr:row>
                    <xdr:rowOff>25400</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25400</xdr:colOff>
                    <xdr:row>96</xdr:row>
                    <xdr:rowOff>139700</xdr:rowOff>
                  </from>
                  <to>
                    <xdr:col>25</xdr:col>
                    <xdr:colOff>330200</xdr:colOff>
                    <xdr:row>98</xdr:row>
                    <xdr:rowOff>25400</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25400</xdr:colOff>
                    <xdr:row>97</xdr:row>
                    <xdr:rowOff>139700</xdr:rowOff>
                  </from>
                  <to>
                    <xdr:col>25</xdr:col>
                    <xdr:colOff>330200</xdr:colOff>
                    <xdr:row>99</xdr:row>
                    <xdr:rowOff>25400</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25400</xdr:colOff>
                    <xdr:row>98</xdr:row>
                    <xdr:rowOff>139700</xdr:rowOff>
                  </from>
                  <to>
                    <xdr:col>25</xdr:col>
                    <xdr:colOff>330200</xdr:colOff>
                    <xdr:row>100</xdr:row>
                    <xdr:rowOff>25400</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25400</xdr:colOff>
                    <xdr:row>99</xdr:row>
                    <xdr:rowOff>139700</xdr:rowOff>
                  </from>
                  <to>
                    <xdr:col>25</xdr:col>
                    <xdr:colOff>330200</xdr:colOff>
                    <xdr:row>101</xdr:row>
                    <xdr:rowOff>25400</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25400</xdr:colOff>
                    <xdr:row>100</xdr:row>
                    <xdr:rowOff>139700</xdr:rowOff>
                  </from>
                  <to>
                    <xdr:col>25</xdr:col>
                    <xdr:colOff>330200</xdr:colOff>
                    <xdr:row>102</xdr:row>
                    <xdr:rowOff>25400</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25400</xdr:colOff>
                    <xdr:row>101</xdr:row>
                    <xdr:rowOff>139700</xdr:rowOff>
                  </from>
                  <to>
                    <xdr:col>25</xdr:col>
                    <xdr:colOff>330200</xdr:colOff>
                    <xdr:row>103</xdr:row>
                    <xdr:rowOff>25400</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25400</xdr:colOff>
                    <xdr:row>2</xdr:row>
                    <xdr:rowOff>152400</xdr:rowOff>
                  </from>
                  <to>
                    <xdr:col>26</xdr:col>
                    <xdr:colOff>330200</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25400</xdr:colOff>
                    <xdr:row>3</xdr:row>
                    <xdr:rowOff>139700</xdr:rowOff>
                  </from>
                  <to>
                    <xdr:col>26</xdr:col>
                    <xdr:colOff>330200</xdr:colOff>
                    <xdr:row>5</xdr:row>
                    <xdr:rowOff>25400</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25400</xdr:colOff>
                    <xdr:row>4</xdr:row>
                    <xdr:rowOff>139700</xdr:rowOff>
                  </from>
                  <to>
                    <xdr:col>26</xdr:col>
                    <xdr:colOff>330200</xdr:colOff>
                    <xdr:row>6</xdr:row>
                    <xdr:rowOff>25400</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25400</xdr:colOff>
                    <xdr:row>5</xdr:row>
                    <xdr:rowOff>139700</xdr:rowOff>
                  </from>
                  <to>
                    <xdr:col>26</xdr:col>
                    <xdr:colOff>330200</xdr:colOff>
                    <xdr:row>7</xdr:row>
                    <xdr:rowOff>25400</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25400</xdr:colOff>
                    <xdr:row>6</xdr:row>
                    <xdr:rowOff>139700</xdr:rowOff>
                  </from>
                  <to>
                    <xdr:col>26</xdr:col>
                    <xdr:colOff>330200</xdr:colOff>
                    <xdr:row>8</xdr:row>
                    <xdr:rowOff>25400</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25400</xdr:colOff>
                    <xdr:row>7</xdr:row>
                    <xdr:rowOff>139700</xdr:rowOff>
                  </from>
                  <to>
                    <xdr:col>26</xdr:col>
                    <xdr:colOff>330200</xdr:colOff>
                    <xdr:row>9</xdr:row>
                    <xdr:rowOff>25400</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25400</xdr:colOff>
                    <xdr:row>8</xdr:row>
                    <xdr:rowOff>139700</xdr:rowOff>
                  </from>
                  <to>
                    <xdr:col>26</xdr:col>
                    <xdr:colOff>330200</xdr:colOff>
                    <xdr:row>10</xdr:row>
                    <xdr:rowOff>25400</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25400</xdr:colOff>
                    <xdr:row>9</xdr:row>
                    <xdr:rowOff>139700</xdr:rowOff>
                  </from>
                  <to>
                    <xdr:col>26</xdr:col>
                    <xdr:colOff>330200</xdr:colOff>
                    <xdr:row>11</xdr:row>
                    <xdr:rowOff>25400</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25400</xdr:colOff>
                    <xdr:row>10</xdr:row>
                    <xdr:rowOff>139700</xdr:rowOff>
                  </from>
                  <to>
                    <xdr:col>26</xdr:col>
                    <xdr:colOff>330200</xdr:colOff>
                    <xdr:row>12</xdr:row>
                    <xdr:rowOff>25400</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25400</xdr:colOff>
                    <xdr:row>11</xdr:row>
                    <xdr:rowOff>139700</xdr:rowOff>
                  </from>
                  <to>
                    <xdr:col>26</xdr:col>
                    <xdr:colOff>330200</xdr:colOff>
                    <xdr:row>13</xdr:row>
                    <xdr:rowOff>25400</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25400</xdr:colOff>
                    <xdr:row>12</xdr:row>
                    <xdr:rowOff>139700</xdr:rowOff>
                  </from>
                  <to>
                    <xdr:col>26</xdr:col>
                    <xdr:colOff>330200</xdr:colOff>
                    <xdr:row>14</xdr:row>
                    <xdr:rowOff>25400</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25400</xdr:colOff>
                    <xdr:row>13</xdr:row>
                    <xdr:rowOff>139700</xdr:rowOff>
                  </from>
                  <to>
                    <xdr:col>26</xdr:col>
                    <xdr:colOff>330200</xdr:colOff>
                    <xdr:row>15</xdr:row>
                    <xdr:rowOff>25400</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25400</xdr:colOff>
                    <xdr:row>14</xdr:row>
                    <xdr:rowOff>139700</xdr:rowOff>
                  </from>
                  <to>
                    <xdr:col>26</xdr:col>
                    <xdr:colOff>330200</xdr:colOff>
                    <xdr:row>16</xdr:row>
                    <xdr:rowOff>25400</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25400</xdr:colOff>
                    <xdr:row>15</xdr:row>
                    <xdr:rowOff>139700</xdr:rowOff>
                  </from>
                  <to>
                    <xdr:col>26</xdr:col>
                    <xdr:colOff>330200</xdr:colOff>
                    <xdr:row>17</xdr:row>
                    <xdr:rowOff>25400</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25400</xdr:colOff>
                    <xdr:row>16</xdr:row>
                    <xdr:rowOff>139700</xdr:rowOff>
                  </from>
                  <to>
                    <xdr:col>26</xdr:col>
                    <xdr:colOff>330200</xdr:colOff>
                    <xdr:row>18</xdr:row>
                    <xdr:rowOff>25400</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25400</xdr:colOff>
                    <xdr:row>17</xdr:row>
                    <xdr:rowOff>139700</xdr:rowOff>
                  </from>
                  <to>
                    <xdr:col>26</xdr:col>
                    <xdr:colOff>330200</xdr:colOff>
                    <xdr:row>19</xdr:row>
                    <xdr:rowOff>25400</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25400</xdr:colOff>
                    <xdr:row>18</xdr:row>
                    <xdr:rowOff>139700</xdr:rowOff>
                  </from>
                  <to>
                    <xdr:col>26</xdr:col>
                    <xdr:colOff>330200</xdr:colOff>
                    <xdr:row>20</xdr:row>
                    <xdr:rowOff>25400</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25400</xdr:colOff>
                    <xdr:row>19</xdr:row>
                    <xdr:rowOff>139700</xdr:rowOff>
                  </from>
                  <to>
                    <xdr:col>26</xdr:col>
                    <xdr:colOff>330200</xdr:colOff>
                    <xdr:row>21</xdr:row>
                    <xdr:rowOff>25400</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25400</xdr:colOff>
                    <xdr:row>20</xdr:row>
                    <xdr:rowOff>139700</xdr:rowOff>
                  </from>
                  <to>
                    <xdr:col>26</xdr:col>
                    <xdr:colOff>330200</xdr:colOff>
                    <xdr:row>22</xdr:row>
                    <xdr:rowOff>25400</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25400</xdr:colOff>
                    <xdr:row>21</xdr:row>
                    <xdr:rowOff>139700</xdr:rowOff>
                  </from>
                  <to>
                    <xdr:col>26</xdr:col>
                    <xdr:colOff>330200</xdr:colOff>
                    <xdr:row>23</xdr:row>
                    <xdr:rowOff>25400</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25400</xdr:colOff>
                    <xdr:row>22</xdr:row>
                    <xdr:rowOff>139700</xdr:rowOff>
                  </from>
                  <to>
                    <xdr:col>26</xdr:col>
                    <xdr:colOff>330200</xdr:colOff>
                    <xdr:row>24</xdr:row>
                    <xdr:rowOff>25400</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25400</xdr:colOff>
                    <xdr:row>23</xdr:row>
                    <xdr:rowOff>139700</xdr:rowOff>
                  </from>
                  <to>
                    <xdr:col>26</xdr:col>
                    <xdr:colOff>330200</xdr:colOff>
                    <xdr:row>25</xdr:row>
                    <xdr:rowOff>25400</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25400</xdr:colOff>
                    <xdr:row>24</xdr:row>
                    <xdr:rowOff>139700</xdr:rowOff>
                  </from>
                  <to>
                    <xdr:col>26</xdr:col>
                    <xdr:colOff>330200</xdr:colOff>
                    <xdr:row>26</xdr:row>
                    <xdr:rowOff>25400</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25400</xdr:colOff>
                    <xdr:row>25</xdr:row>
                    <xdr:rowOff>139700</xdr:rowOff>
                  </from>
                  <to>
                    <xdr:col>26</xdr:col>
                    <xdr:colOff>330200</xdr:colOff>
                    <xdr:row>27</xdr:row>
                    <xdr:rowOff>25400</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25400</xdr:colOff>
                    <xdr:row>26</xdr:row>
                    <xdr:rowOff>139700</xdr:rowOff>
                  </from>
                  <to>
                    <xdr:col>26</xdr:col>
                    <xdr:colOff>330200</xdr:colOff>
                    <xdr:row>28</xdr:row>
                    <xdr:rowOff>25400</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25400</xdr:colOff>
                    <xdr:row>27</xdr:row>
                    <xdr:rowOff>139700</xdr:rowOff>
                  </from>
                  <to>
                    <xdr:col>26</xdr:col>
                    <xdr:colOff>330200</xdr:colOff>
                    <xdr:row>29</xdr:row>
                    <xdr:rowOff>25400</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25400</xdr:colOff>
                    <xdr:row>28</xdr:row>
                    <xdr:rowOff>139700</xdr:rowOff>
                  </from>
                  <to>
                    <xdr:col>26</xdr:col>
                    <xdr:colOff>330200</xdr:colOff>
                    <xdr:row>30</xdr:row>
                    <xdr:rowOff>25400</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25400</xdr:colOff>
                    <xdr:row>29</xdr:row>
                    <xdr:rowOff>139700</xdr:rowOff>
                  </from>
                  <to>
                    <xdr:col>26</xdr:col>
                    <xdr:colOff>330200</xdr:colOff>
                    <xdr:row>31</xdr:row>
                    <xdr:rowOff>25400</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25400</xdr:colOff>
                    <xdr:row>30</xdr:row>
                    <xdr:rowOff>139700</xdr:rowOff>
                  </from>
                  <to>
                    <xdr:col>26</xdr:col>
                    <xdr:colOff>330200</xdr:colOff>
                    <xdr:row>32</xdr:row>
                    <xdr:rowOff>25400</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25400</xdr:colOff>
                    <xdr:row>31</xdr:row>
                    <xdr:rowOff>139700</xdr:rowOff>
                  </from>
                  <to>
                    <xdr:col>26</xdr:col>
                    <xdr:colOff>330200</xdr:colOff>
                    <xdr:row>33</xdr:row>
                    <xdr:rowOff>25400</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25400</xdr:colOff>
                    <xdr:row>32</xdr:row>
                    <xdr:rowOff>139700</xdr:rowOff>
                  </from>
                  <to>
                    <xdr:col>26</xdr:col>
                    <xdr:colOff>330200</xdr:colOff>
                    <xdr:row>34</xdr:row>
                    <xdr:rowOff>25400</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25400</xdr:colOff>
                    <xdr:row>33</xdr:row>
                    <xdr:rowOff>139700</xdr:rowOff>
                  </from>
                  <to>
                    <xdr:col>26</xdr:col>
                    <xdr:colOff>330200</xdr:colOff>
                    <xdr:row>35</xdr:row>
                    <xdr:rowOff>25400</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25400</xdr:colOff>
                    <xdr:row>34</xdr:row>
                    <xdr:rowOff>139700</xdr:rowOff>
                  </from>
                  <to>
                    <xdr:col>26</xdr:col>
                    <xdr:colOff>330200</xdr:colOff>
                    <xdr:row>36</xdr:row>
                    <xdr:rowOff>25400</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25400</xdr:colOff>
                    <xdr:row>35</xdr:row>
                    <xdr:rowOff>139700</xdr:rowOff>
                  </from>
                  <to>
                    <xdr:col>26</xdr:col>
                    <xdr:colOff>330200</xdr:colOff>
                    <xdr:row>37</xdr:row>
                    <xdr:rowOff>25400</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25400</xdr:colOff>
                    <xdr:row>36</xdr:row>
                    <xdr:rowOff>139700</xdr:rowOff>
                  </from>
                  <to>
                    <xdr:col>26</xdr:col>
                    <xdr:colOff>330200</xdr:colOff>
                    <xdr:row>38</xdr:row>
                    <xdr:rowOff>25400</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25400</xdr:colOff>
                    <xdr:row>37</xdr:row>
                    <xdr:rowOff>139700</xdr:rowOff>
                  </from>
                  <to>
                    <xdr:col>26</xdr:col>
                    <xdr:colOff>330200</xdr:colOff>
                    <xdr:row>39</xdr:row>
                    <xdr:rowOff>25400</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25400</xdr:colOff>
                    <xdr:row>38</xdr:row>
                    <xdr:rowOff>139700</xdr:rowOff>
                  </from>
                  <to>
                    <xdr:col>26</xdr:col>
                    <xdr:colOff>330200</xdr:colOff>
                    <xdr:row>40</xdr:row>
                    <xdr:rowOff>25400</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25400</xdr:colOff>
                    <xdr:row>39</xdr:row>
                    <xdr:rowOff>139700</xdr:rowOff>
                  </from>
                  <to>
                    <xdr:col>26</xdr:col>
                    <xdr:colOff>330200</xdr:colOff>
                    <xdr:row>41</xdr:row>
                    <xdr:rowOff>25400</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25400</xdr:colOff>
                    <xdr:row>40</xdr:row>
                    <xdr:rowOff>139700</xdr:rowOff>
                  </from>
                  <to>
                    <xdr:col>26</xdr:col>
                    <xdr:colOff>330200</xdr:colOff>
                    <xdr:row>42</xdr:row>
                    <xdr:rowOff>25400</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25400</xdr:colOff>
                    <xdr:row>41</xdr:row>
                    <xdr:rowOff>139700</xdr:rowOff>
                  </from>
                  <to>
                    <xdr:col>26</xdr:col>
                    <xdr:colOff>330200</xdr:colOff>
                    <xdr:row>43</xdr:row>
                    <xdr:rowOff>25400</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25400</xdr:colOff>
                    <xdr:row>42</xdr:row>
                    <xdr:rowOff>139700</xdr:rowOff>
                  </from>
                  <to>
                    <xdr:col>26</xdr:col>
                    <xdr:colOff>330200</xdr:colOff>
                    <xdr:row>44</xdr:row>
                    <xdr:rowOff>25400</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25400</xdr:colOff>
                    <xdr:row>43</xdr:row>
                    <xdr:rowOff>139700</xdr:rowOff>
                  </from>
                  <to>
                    <xdr:col>26</xdr:col>
                    <xdr:colOff>330200</xdr:colOff>
                    <xdr:row>45</xdr:row>
                    <xdr:rowOff>25400</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25400</xdr:colOff>
                    <xdr:row>44</xdr:row>
                    <xdr:rowOff>139700</xdr:rowOff>
                  </from>
                  <to>
                    <xdr:col>26</xdr:col>
                    <xdr:colOff>330200</xdr:colOff>
                    <xdr:row>46</xdr:row>
                    <xdr:rowOff>25400</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25400</xdr:colOff>
                    <xdr:row>45</xdr:row>
                    <xdr:rowOff>139700</xdr:rowOff>
                  </from>
                  <to>
                    <xdr:col>26</xdr:col>
                    <xdr:colOff>330200</xdr:colOff>
                    <xdr:row>47</xdr:row>
                    <xdr:rowOff>25400</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25400</xdr:colOff>
                    <xdr:row>46</xdr:row>
                    <xdr:rowOff>139700</xdr:rowOff>
                  </from>
                  <to>
                    <xdr:col>26</xdr:col>
                    <xdr:colOff>330200</xdr:colOff>
                    <xdr:row>48</xdr:row>
                    <xdr:rowOff>25400</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25400</xdr:colOff>
                    <xdr:row>47</xdr:row>
                    <xdr:rowOff>139700</xdr:rowOff>
                  </from>
                  <to>
                    <xdr:col>26</xdr:col>
                    <xdr:colOff>330200</xdr:colOff>
                    <xdr:row>49</xdr:row>
                    <xdr:rowOff>25400</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25400</xdr:colOff>
                    <xdr:row>48</xdr:row>
                    <xdr:rowOff>139700</xdr:rowOff>
                  </from>
                  <to>
                    <xdr:col>26</xdr:col>
                    <xdr:colOff>330200</xdr:colOff>
                    <xdr:row>50</xdr:row>
                    <xdr:rowOff>25400</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25400</xdr:colOff>
                    <xdr:row>49</xdr:row>
                    <xdr:rowOff>139700</xdr:rowOff>
                  </from>
                  <to>
                    <xdr:col>26</xdr:col>
                    <xdr:colOff>330200</xdr:colOff>
                    <xdr:row>51</xdr:row>
                    <xdr:rowOff>25400</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25400</xdr:colOff>
                    <xdr:row>50</xdr:row>
                    <xdr:rowOff>139700</xdr:rowOff>
                  </from>
                  <to>
                    <xdr:col>26</xdr:col>
                    <xdr:colOff>330200</xdr:colOff>
                    <xdr:row>52</xdr:row>
                    <xdr:rowOff>25400</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25400</xdr:colOff>
                    <xdr:row>51</xdr:row>
                    <xdr:rowOff>139700</xdr:rowOff>
                  </from>
                  <to>
                    <xdr:col>26</xdr:col>
                    <xdr:colOff>330200</xdr:colOff>
                    <xdr:row>53</xdr:row>
                    <xdr:rowOff>25400</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25400</xdr:colOff>
                    <xdr:row>52</xdr:row>
                    <xdr:rowOff>139700</xdr:rowOff>
                  </from>
                  <to>
                    <xdr:col>26</xdr:col>
                    <xdr:colOff>330200</xdr:colOff>
                    <xdr:row>54</xdr:row>
                    <xdr:rowOff>25400</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25400</xdr:colOff>
                    <xdr:row>53</xdr:row>
                    <xdr:rowOff>139700</xdr:rowOff>
                  </from>
                  <to>
                    <xdr:col>26</xdr:col>
                    <xdr:colOff>330200</xdr:colOff>
                    <xdr:row>55</xdr:row>
                    <xdr:rowOff>25400</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25400</xdr:colOff>
                    <xdr:row>54</xdr:row>
                    <xdr:rowOff>139700</xdr:rowOff>
                  </from>
                  <to>
                    <xdr:col>26</xdr:col>
                    <xdr:colOff>330200</xdr:colOff>
                    <xdr:row>56</xdr:row>
                    <xdr:rowOff>25400</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25400</xdr:colOff>
                    <xdr:row>55</xdr:row>
                    <xdr:rowOff>139700</xdr:rowOff>
                  </from>
                  <to>
                    <xdr:col>26</xdr:col>
                    <xdr:colOff>330200</xdr:colOff>
                    <xdr:row>57</xdr:row>
                    <xdr:rowOff>25400</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25400</xdr:colOff>
                    <xdr:row>56</xdr:row>
                    <xdr:rowOff>139700</xdr:rowOff>
                  </from>
                  <to>
                    <xdr:col>26</xdr:col>
                    <xdr:colOff>330200</xdr:colOff>
                    <xdr:row>58</xdr:row>
                    <xdr:rowOff>25400</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25400</xdr:colOff>
                    <xdr:row>57</xdr:row>
                    <xdr:rowOff>139700</xdr:rowOff>
                  </from>
                  <to>
                    <xdr:col>26</xdr:col>
                    <xdr:colOff>330200</xdr:colOff>
                    <xdr:row>59</xdr:row>
                    <xdr:rowOff>25400</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25400</xdr:colOff>
                    <xdr:row>58</xdr:row>
                    <xdr:rowOff>139700</xdr:rowOff>
                  </from>
                  <to>
                    <xdr:col>26</xdr:col>
                    <xdr:colOff>330200</xdr:colOff>
                    <xdr:row>60</xdr:row>
                    <xdr:rowOff>25400</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25400</xdr:colOff>
                    <xdr:row>59</xdr:row>
                    <xdr:rowOff>139700</xdr:rowOff>
                  </from>
                  <to>
                    <xdr:col>26</xdr:col>
                    <xdr:colOff>330200</xdr:colOff>
                    <xdr:row>61</xdr:row>
                    <xdr:rowOff>25400</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25400</xdr:colOff>
                    <xdr:row>60</xdr:row>
                    <xdr:rowOff>139700</xdr:rowOff>
                  </from>
                  <to>
                    <xdr:col>26</xdr:col>
                    <xdr:colOff>330200</xdr:colOff>
                    <xdr:row>62</xdr:row>
                    <xdr:rowOff>25400</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25400</xdr:colOff>
                    <xdr:row>61</xdr:row>
                    <xdr:rowOff>139700</xdr:rowOff>
                  </from>
                  <to>
                    <xdr:col>26</xdr:col>
                    <xdr:colOff>330200</xdr:colOff>
                    <xdr:row>63</xdr:row>
                    <xdr:rowOff>25400</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25400</xdr:colOff>
                    <xdr:row>62</xdr:row>
                    <xdr:rowOff>139700</xdr:rowOff>
                  </from>
                  <to>
                    <xdr:col>26</xdr:col>
                    <xdr:colOff>330200</xdr:colOff>
                    <xdr:row>64</xdr:row>
                    <xdr:rowOff>25400</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25400</xdr:colOff>
                    <xdr:row>63</xdr:row>
                    <xdr:rowOff>139700</xdr:rowOff>
                  </from>
                  <to>
                    <xdr:col>26</xdr:col>
                    <xdr:colOff>330200</xdr:colOff>
                    <xdr:row>65</xdr:row>
                    <xdr:rowOff>25400</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25400</xdr:colOff>
                    <xdr:row>64</xdr:row>
                    <xdr:rowOff>139700</xdr:rowOff>
                  </from>
                  <to>
                    <xdr:col>26</xdr:col>
                    <xdr:colOff>330200</xdr:colOff>
                    <xdr:row>66</xdr:row>
                    <xdr:rowOff>25400</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25400</xdr:colOff>
                    <xdr:row>65</xdr:row>
                    <xdr:rowOff>139700</xdr:rowOff>
                  </from>
                  <to>
                    <xdr:col>26</xdr:col>
                    <xdr:colOff>330200</xdr:colOff>
                    <xdr:row>67</xdr:row>
                    <xdr:rowOff>25400</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25400</xdr:colOff>
                    <xdr:row>66</xdr:row>
                    <xdr:rowOff>139700</xdr:rowOff>
                  </from>
                  <to>
                    <xdr:col>26</xdr:col>
                    <xdr:colOff>330200</xdr:colOff>
                    <xdr:row>68</xdr:row>
                    <xdr:rowOff>25400</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25400</xdr:colOff>
                    <xdr:row>67</xdr:row>
                    <xdr:rowOff>139700</xdr:rowOff>
                  </from>
                  <to>
                    <xdr:col>26</xdr:col>
                    <xdr:colOff>330200</xdr:colOff>
                    <xdr:row>69</xdr:row>
                    <xdr:rowOff>25400</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25400</xdr:colOff>
                    <xdr:row>68</xdr:row>
                    <xdr:rowOff>139700</xdr:rowOff>
                  </from>
                  <to>
                    <xdr:col>26</xdr:col>
                    <xdr:colOff>330200</xdr:colOff>
                    <xdr:row>70</xdr:row>
                    <xdr:rowOff>25400</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25400</xdr:colOff>
                    <xdr:row>69</xdr:row>
                    <xdr:rowOff>139700</xdr:rowOff>
                  </from>
                  <to>
                    <xdr:col>26</xdr:col>
                    <xdr:colOff>330200</xdr:colOff>
                    <xdr:row>71</xdr:row>
                    <xdr:rowOff>25400</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25400</xdr:colOff>
                    <xdr:row>70</xdr:row>
                    <xdr:rowOff>139700</xdr:rowOff>
                  </from>
                  <to>
                    <xdr:col>26</xdr:col>
                    <xdr:colOff>330200</xdr:colOff>
                    <xdr:row>72</xdr:row>
                    <xdr:rowOff>25400</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25400</xdr:colOff>
                    <xdr:row>71</xdr:row>
                    <xdr:rowOff>139700</xdr:rowOff>
                  </from>
                  <to>
                    <xdr:col>26</xdr:col>
                    <xdr:colOff>330200</xdr:colOff>
                    <xdr:row>73</xdr:row>
                    <xdr:rowOff>25400</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25400</xdr:colOff>
                    <xdr:row>72</xdr:row>
                    <xdr:rowOff>139700</xdr:rowOff>
                  </from>
                  <to>
                    <xdr:col>26</xdr:col>
                    <xdr:colOff>330200</xdr:colOff>
                    <xdr:row>74</xdr:row>
                    <xdr:rowOff>25400</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25400</xdr:colOff>
                    <xdr:row>73</xdr:row>
                    <xdr:rowOff>139700</xdr:rowOff>
                  </from>
                  <to>
                    <xdr:col>26</xdr:col>
                    <xdr:colOff>330200</xdr:colOff>
                    <xdr:row>75</xdr:row>
                    <xdr:rowOff>25400</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25400</xdr:colOff>
                    <xdr:row>74</xdr:row>
                    <xdr:rowOff>139700</xdr:rowOff>
                  </from>
                  <to>
                    <xdr:col>26</xdr:col>
                    <xdr:colOff>330200</xdr:colOff>
                    <xdr:row>76</xdr:row>
                    <xdr:rowOff>25400</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25400</xdr:colOff>
                    <xdr:row>75</xdr:row>
                    <xdr:rowOff>139700</xdr:rowOff>
                  </from>
                  <to>
                    <xdr:col>26</xdr:col>
                    <xdr:colOff>330200</xdr:colOff>
                    <xdr:row>77</xdr:row>
                    <xdr:rowOff>25400</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25400</xdr:colOff>
                    <xdr:row>76</xdr:row>
                    <xdr:rowOff>139700</xdr:rowOff>
                  </from>
                  <to>
                    <xdr:col>26</xdr:col>
                    <xdr:colOff>330200</xdr:colOff>
                    <xdr:row>78</xdr:row>
                    <xdr:rowOff>25400</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25400</xdr:colOff>
                    <xdr:row>77</xdr:row>
                    <xdr:rowOff>139700</xdr:rowOff>
                  </from>
                  <to>
                    <xdr:col>26</xdr:col>
                    <xdr:colOff>330200</xdr:colOff>
                    <xdr:row>79</xdr:row>
                    <xdr:rowOff>25400</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25400</xdr:colOff>
                    <xdr:row>78</xdr:row>
                    <xdr:rowOff>139700</xdr:rowOff>
                  </from>
                  <to>
                    <xdr:col>26</xdr:col>
                    <xdr:colOff>330200</xdr:colOff>
                    <xdr:row>80</xdr:row>
                    <xdr:rowOff>25400</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25400</xdr:colOff>
                    <xdr:row>79</xdr:row>
                    <xdr:rowOff>139700</xdr:rowOff>
                  </from>
                  <to>
                    <xdr:col>26</xdr:col>
                    <xdr:colOff>330200</xdr:colOff>
                    <xdr:row>81</xdr:row>
                    <xdr:rowOff>25400</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25400</xdr:colOff>
                    <xdr:row>80</xdr:row>
                    <xdr:rowOff>139700</xdr:rowOff>
                  </from>
                  <to>
                    <xdr:col>26</xdr:col>
                    <xdr:colOff>330200</xdr:colOff>
                    <xdr:row>82</xdr:row>
                    <xdr:rowOff>25400</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25400</xdr:colOff>
                    <xdr:row>81</xdr:row>
                    <xdr:rowOff>139700</xdr:rowOff>
                  </from>
                  <to>
                    <xdr:col>26</xdr:col>
                    <xdr:colOff>330200</xdr:colOff>
                    <xdr:row>83</xdr:row>
                    <xdr:rowOff>25400</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25400</xdr:colOff>
                    <xdr:row>82</xdr:row>
                    <xdr:rowOff>139700</xdr:rowOff>
                  </from>
                  <to>
                    <xdr:col>26</xdr:col>
                    <xdr:colOff>330200</xdr:colOff>
                    <xdr:row>84</xdr:row>
                    <xdr:rowOff>25400</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25400</xdr:colOff>
                    <xdr:row>83</xdr:row>
                    <xdr:rowOff>139700</xdr:rowOff>
                  </from>
                  <to>
                    <xdr:col>26</xdr:col>
                    <xdr:colOff>330200</xdr:colOff>
                    <xdr:row>85</xdr:row>
                    <xdr:rowOff>25400</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25400</xdr:colOff>
                    <xdr:row>84</xdr:row>
                    <xdr:rowOff>139700</xdr:rowOff>
                  </from>
                  <to>
                    <xdr:col>26</xdr:col>
                    <xdr:colOff>330200</xdr:colOff>
                    <xdr:row>86</xdr:row>
                    <xdr:rowOff>25400</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25400</xdr:colOff>
                    <xdr:row>85</xdr:row>
                    <xdr:rowOff>139700</xdr:rowOff>
                  </from>
                  <to>
                    <xdr:col>26</xdr:col>
                    <xdr:colOff>330200</xdr:colOff>
                    <xdr:row>87</xdr:row>
                    <xdr:rowOff>25400</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25400</xdr:colOff>
                    <xdr:row>86</xdr:row>
                    <xdr:rowOff>139700</xdr:rowOff>
                  </from>
                  <to>
                    <xdr:col>26</xdr:col>
                    <xdr:colOff>330200</xdr:colOff>
                    <xdr:row>88</xdr:row>
                    <xdr:rowOff>25400</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25400</xdr:colOff>
                    <xdr:row>87</xdr:row>
                    <xdr:rowOff>139700</xdr:rowOff>
                  </from>
                  <to>
                    <xdr:col>26</xdr:col>
                    <xdr:colOff>330200</xdr:colOff>
                    <xdr:row>89</xdr:row>
                    <xdr:rowOff>25400</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25400</xdr:colOff>
                    <xdr:row>88</xdr:row>
                    <xdr:rowOff>139700</xdr:rowOff>
                  </from>
                  <to>
                    <xdr:col>26</xdr:col>
                    <xdr:colOff>330200</xdr:colOff>
                    <xdr:row>90</xdr:row>
                    <xdr:rowOff>25400</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25400</xdr:colOff>
                    <xdr:row>89</xdr:row>
                    <xdr:rowOff>139700</xdr:rowOff>
                  </from>
                  <to>
                    <xdr:col>26</xdr:col>
                    <xdr:colOff>330200</xdr:colOff>
                    <xdr:row>91</xdr:row>
                    <xdr:rowOff>25400</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25400</xdr:colOff>
                    <xdr:row>90</xdr:row>
                    <xdr:rowOff>139700</xdr:rowOff>
                  </from>
                  <to>
                    <xdr:col>26</xdr:col>
                    <xdr:colOff>330200</xdr:colOff>
                    <xdr:row>92</xdr:row>
                    <xdr:rowOff>25400</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25400</xdr:colOff>
                    <xdr:row>91</xdr:row>
                    <xdr:rowOff>139700</xdr:rowOff>
                  </from>
                  <to>
                    <xdr:col>26</xdr:col>
                    <xdr:colOff>330200</xdr:colOff>
                    <xdr:row>93</xdr:row>
                    <xdr:rowOff>25400</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25400</xdr:colOff>
                    <xdr:row>92</xdr:row>
                    <xdr:rowOff>139700</xdr:rowOff>
                  </from>
                  <to>
                    <xdr:col>26</xdr:col>
                    <xdr:colOff>330200</xdr:colOff>
                    <xdr:row>94</xdr:row>
                    <xdr:rowOff>25400</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25400</xdr:colOff>
                    <xdr:row>93</xdr:row>
                    <xdr:rowOff>139700</xdr:rowOff>
                  </from>
                  <to>
                    <xdr:col>26</xdr:col>
                    <xdr:colOff>330200</xdr:colOff>
                    <xdr:row>95</xdr:row>
                    <xdr:rowOff>25400</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25400</xdr:colOff>
                    <xdr:row>94</xdr:row>
                    <xdr:rowOff>139700</xdr:rowOff>
                  </from>
                  <to>
                    <xdr:col>26</xdr:col>
                    <xdr:colOff>330200</xdr:colOff>
                    <xdr:row>96</xdr:row>
                    <xdr:rowOff>25400</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25400</xdr:colOff>
                    <xdr:row>95</xdr:row>
                    <xdr:rowOff>139700</xdr:rowOff>
                  </from>
                  <to>
                    <xdr:col>26</xdr:col>
                    <xdr:colOff>330200</xdr:colOff>
                    <xdr:row>97</xdr:row>
                    <xdr:rowOff>25400</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25400</xdr:colOff>
                    <xdr:row>96</xdr:row>
                    <xdr:rowOff>139700</xdr:rowOff>
                  </from>
                  <to>
                    <xdr:col>26</xdr:col>
                    <xdr:colOff>330200</xdr:colOff>
                    <xdr:row>98</xdr:row>
                    <xdr:rowOff>25400</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25400</xdr:colOff>
                    <xdr:row>97</xdr:row>
                    <xdr:rowOff>139700</xdr:rowOff>
                  </from>
                  <to>
                    <xdr:col>26</xdr:col>
                    <xdr:colOff>330200</xdr:colOff>
                    <xdr:row>99</xdr:row>
                    <xdr:rowOff>25400</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25400</xdr:colOff>
                    <xdr:row>98</xdr:row>
                    <xdr:rowOff>139700</xdr:rowOff>
                  </from>
                  <to>
                    <xdr:col>26</xdr:col>
                    <xdr:colOff>330200</xdr:colOff>
                    <xdr:row>100</xdr:row>
                    <xdr:rowOff>25400</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25400</xdr:colOff>
                    <xdr:row>99</xdr:row>
                    <xdr:rowOff>139700</xdr:rowOff>
                  </from>
                  <to>
                    <xdr:col>26</xdr:col>
                    <xdr:colOff>330200</xdr:colOff>
                    <xdr:row>101</xdr:row>
                    <xdr:rowOff>25400</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25400</xdr:colOff>
                    <xdr:row>100</xdr:row>
                    <xdr:rowOff>139700</xdr:rowOff>
                  </from>
                  <to>
                    <xdr:col>26</xdr:col>
                    <xdr:colOff>330200</xdr:colOff>
                    <xdr:row>102</xdr:row>
                    <xdr:rowOff>25400</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25400</xdr:colOff>
                    <xdr:row>101</xdr:row>
                    <xdr:rowOff>139700</xdr:rowOff>
                  </from>
                  <to>
                    <xdr:col>26</xdr:col>
                    <xdr:colOff>330200</xdr:colOff>
                    <xdr:row>103</xdr:row>
                    <xdr:rowOff>25400</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25400</xdr:colOff>
                    <xdr:row>2</xdr:row>
                    <xdr:rowOff>152400</xdr:rowOff>
                  </from>
                  <to>
                    <xdr:col>27</xdr:col>
                    <xdr:colOff>330200</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25400</xdr:colOff>
                    <xdr:row>3</xdr:row>
                    <xdr:rowOff>139700</xdr:rowOff>
                  </from>
                  <to>
                    <xdr:col>27</xdr:col>
                    <xdr:colOff>330200</xdr:colOff>
                    <xdr:row>5</xdr:row>
                    <xdr:rowOff>25400</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25400</xdr:colOff>
                    <xdr:row>4</xdr:row>
                    <xdr:rowOff>139700</xdr:rowOff>
                  </from>
                  <to>
                    <xdr:col>27</xdr:col>
                    <xdr:colOff>330200</xdr:colOff>
                    <xdr:row>6</xdr:row>
                    <xdr:rowOff>25400</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25400</xdr:colOff>
                    <xdr:row>5</xdr:row>
                    <xdr:rowOff>139700</xdr:rowOff>
                  </from>
                  <to>
                    <xdr:col>27</xdr:col>
                    <xdr:colOff>330200</xdr:colOff>
                    <xdr:row>7</xdr:row>
                    <xdr:rowOff>25400</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25400</xdr:colOff>
                    <xdr:row>6</xdr:row>
                    <xdr:rowOff>139700</xdr:rowOff>
                  </from>
                  <to>
                    <xdr:col>27</xdr:col>
                    <xdr:colOff>330200</xdr:colOff>
                    <xdr:row>8</xdr:row>
                    <xdr:rowOff>25400</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25400</xdr:colOff>
                    <xdr:row>7</xdr:row>
                    <xdr:rowOff>139700</xdr:rowOff>
                  </from>
                  <to>
                    <xdr:col>27</xdr:col>
                    <xdr:colOff>330200</xdr:colOff>
                    <xdr:row>9</xdr:row>
                    <xdr:rowOff>25400</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25400</xdr:colOff>
                    <xdr:row>8</xdr:row>
                    <xdr:rowOff>139700</xdr:rowOff>
                  </from>
                  <to>
                    <xdr:col>27</xdr:col>
                    <xdr:colOff>330200</xdr:colOff>
                    <xdr:row>10</xdr:row>
                    <xdr:rowOff>25400</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25400</xdr:colOff>
                    <xdr:row>9</xdr:row>
                    <xdr:rowOff>139700</xdr:rowOff>
                  </from>
                  <to>
                    <xdr:col>27</xdr:col>
                    <xdr:colOff>330200</xdr:colOff>
                    <xdr:row>11</xdr:row>
                    <xdr:rowOff>25400</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25400</xdr:colOff>
                    <xdr:row>10</xdr:row>
                    <xdr:rowOff>139700</xdr:rowOff>
                  </from>
                  <to>
                    <xdr:col>27</xdr:col>
                    <xdr:colOff>330200</xdr:colOff>
                    <xdr:row>12</xdr:row>
                    <xdr:rowOff>25400</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25400</xdr:colOff>
                    <xdr:row>11</xdr:row>
                    <xdr:rowOff>139700</xdr:rowOff>
                  </from>
                  <to>
                    <xdr:col>27</xdr:col>
                    <xdr:colOff>330200</xdr:colOff>
                    <xdr:row>13</xdr:row>
                    <xdr:rowOff>25400</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25400</xdr:colOff>
                    <xdr:row>12</xdr:row>
                    <xdr:rowOff>139700</xdr:rowOff>
                  </from>
                  <to>
                    <xdr:col>27</xdr:col>
                    <xdr:colOff>330200</xdr:colOff>
                    <xdr:row>14</xdr:row>
                    <xdr:rowOff>25400</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25400</xdr:colOff>
                    <xdr:row>13</xdr:row>
                    <xdr:rowOff>139700</xdr:rowOff>
                  </from>
                  <to>
                    <xdr:col>27</xdr:col>
                    <xdr:colOff>330200</xdr:colOff>
                    <xdr:row>15</xdr:row>
                    <xdr:rowOff>25400</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25400</xdr:colOff>
                    <xdr:row>14</xdr:row>
                    <xdr:rowOff>139700</xdr:rowOff>
                  </from>
                  <to>
                    <xdr:col>27</xdr:col>
                    <xdr:colOff>330200</xdr:colOff>
                    <xdr:row>16</xdr:row>
                    <xdr:rowOff>25400</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25400</xdr:colOff>
                    <xdr:row>15</xdr:row>
                    <xdr:rowOff>139700</xdr:rowOff>
                  </from>
                  <to>
                    <xdr:col>27</xdr:col>
                    <xdr:colOff>330200</xdr:colOff>
                    <xdr:row>17</xdr:row>
                    <xdr:rowOff>25400</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25400</xdr:colOff>
                    <xdr:row>16</xdr:row>
                    <xdr:rowOff>139700</xdr:rowOff>
                  </from>
                  <to>
                    <xdr:col>27</xdr:col>
                    <xdr:colOff>330200</xdr:colOff>
                    <xdr:row>18</xdr:row>
                    <xdr:rowOff>25400</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25400</xdr:colOff>
                    <xdr:row>17</xdr:row>
                    <xdr:rowOff>139700</xdr:rowOff>
                  </from>
                  <to>
                    <xdr:col>27</xdr:col>
                    <xdr:colOff>330200</xdr:colOff>
                    <xdr:row>19</xdr:row>
                    <xdr:rowOff>25400</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25400</xdr:colOff>
                    <xdr:row>18</xdr:row>
                    <xdr:rowOff>139700</xdr:rowOff>
                  </from>
                  <to>
                    <xdr:col>27</xdr:col>
                    <xdr:colOff>330200</xdr:colOff>
                    <xdr:row>20</xdr:row>
                    <xdr:rowOff>25400</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25400</xdr:colOff>
                    <xdr:row>19</xdr:row>
                    <xdr:rowOff>139700</xdr:rowOff>
                  </from>
                  <to>
                    <xdr:col>27</xdr:col>
                    <xdr:colOff>330200</xdr:colOff>
                    <xdr:row>21</xdr:row>
                    <xdr:rowOff>25400</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25400</xdr:colOff>
                    <xdr:row>20</xdr:row>
                    <xdr:rowOff>139700</xdr:rowOff>
                  </from>
                  <to>
                    <xdr:col>27</xdr:col>
                    <xdr:colOff>330200</xdr:colOff>
                    <xdr:row>22</xdr:row>
                    <xdr:rowOff>25400</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25400</xdr:colOff>
                    <xdr:row>21</xdr:row>
                    <xdr:rowOff>139700</xdr:rowOff>
                  </from>
                  <to>
                    <xdr:col>27</xdr:col>
                    <xdr:colOff>330200</xdr:colOff>
                    <xdr:row>23</xdr:row>
                    <xdr:rowOff>25400</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25400</xdr:colOff>
                    <xdr:row>22</xdr:row>
                    <xdr:rowOff>139700</xdr:rowOff>
                  </from>
                  <to>
                    <xdr:col>27</xdr:col>
                    <xdr:colOff>330200</xdr:colOff>
                    <xdr:row>24</xdr:row>
                    <xdr:rowOff>25400</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25400</xdr:colOff>
                    <xdr:row>23</xdr:row>
                    <xdr:rowOff>139700</xdr:rowOff>
                  </from>
                  <to>
                    <xdr:col>27</xdr:col>
                    <xdr:colOff>330200</xdr:colOff>
                    <xdr:row>25</xdr:row>
                    <xdr:rowOff>25400</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25400</xdr:colOff>
                    <xdr:row>24</xdr:row>
                    <xdr:rowOff>139700</xdr:rowOff>
                  </from>
                  <to>
                    <xdr:col>27</xdr:col>
                    <xdr:colOff>330200</xdr:colOff>
                    <xdr:row>26</xdr:row>
                    <xdr:rowOff>25400</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25400</xdr:colOff>
                    <xdr:row>25</xdr:row>
                    <xdr:rowOff>139700</xdr:rowOff>
                  </from>
                  <to>
                    <xdr:col>27</xdr:col>
                    <xdr:colOff>330200</xdr:colOff>
                    <xdr:row>27</xdr:row>
                    <xdr:rowOff>25400</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25400</xdr:colOff>
                    <xdr:row>26</xdr:row>
                    <xdr:rowOff>139700</xdr:rowOff>
                  </from>
                  <to>
                    <xdr:col>27</xdr:col>
                    <xdr:colOff>330200</xdr:colOff>
                    <xdr:row>28</xdr:row>
                    <xdr:rowOff>25400</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25400</xdr:colOff>
                    <xdr:row>27</xdr:row>
                    <xdr:rowOff>139700</xdr:rowOff>
                  </from>
                  <to>
                    <xdr:col>27</xdr:col>
                    <xdr:colOff>330200</xdr:colOff>
                    <xdr:row>29</xdr:row>
                    <xdr:rowOff>25400</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25400</xdr:colOff>
                    <xdr:row>28</xdr:row>
                    <xdr:rowOff>139700</xdr:rowOff>
                  </from>
                  <to>
                    <xdr:col>27</xdr:col>
                    <xdr:colOff>330200</xdr:colOff>
                    <xdr:row>30</xdr:row>
                    <xdr:rowOff>25400</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25400</xdr:colOff>
                    <xdr:row>29</xdr:row>
                    <xdr:rowOff>139700</xdr:rowOff>
                  </from>
                  <to>
                    <xdr:col>27</xdr:col>
                    <xdr:colOff>330200</xdr:colOff>
                    <xdr:row>31</xdr:row>
                    <xdr:rowOff>25400</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25400</xdr:colOff>
                    <xdr:row>30</xdr:row>
                    <xdr:rowOff>139700</xdr:rowOff>
                  </from>
                  <to>
                    <xdr:col>27</xdr:col>
                    <xdr:colOff>330200</xdr:colOff>
                    <xdr:row>32</xdr:row>
                    <xdr:rowOff>25400</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25400</xdr:colOff>
                    <xdr:row>31</xdr:row>
                    <xdr:rowOff>139700</xdr:rowOff>
                  </from>
                  <to>
                    <xdr:col>27</xdr:col>
                    <xdr:colOff>330200</xdr:colOff>
                    <xdr:row>33</xdr:row>
                    <xdr:rowOff>25400</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25400</xdr:colOff>
                    <xdr:row>32</xdr:row>
                    <xdr:rowOff>139700</xdr:rowOff>
                  </from>
                  <to>
                    <xdr:col>27</xdr:col>
                    <xdr:colOff>330200</xdr:colOff>
                    <xdr:row>34</xdr:row>
                    <xdr:rowOff>25400</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25400</xdr:colOff>
                    <xdr:row>33</xdr:row>
                    <xdr:rowOff>139700</xdr:rowOff>
                  </from>
                  <to>
                    <xdr:col>27</xdr:col>
                    <xdr:colOff>330200</xdr:colOff>
                    <xdr:row>35</xdr:row>
                    <xdr:rowOff>25400</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25400</xdr:colOff>
                    <xdr:row>34</xdr:row>
                    <xdr:rowOff>139700</xdr:rowOff>
                  </from>
                  <to>
                    <xdr:col>27</xdr:col>
                    <xdr:colOff>330200</xdr:colOff>
                    <xdr:row>36</xdr:row>
                    <xdr:rowOff>25400</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25400</xdr:colOff>
                    <xdr:row>35</xdr:row>
                    <xdr:rowOff>139700</xdr:rowOff>
                  </from>
                  <to>
                    <xdr:col>27</xdr:col>
                    <xdr:colOff>330200</xdr:colOff>
                    <xdr:row>37</xdr:row>
                    <xdr:rowOff>25400</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25400</xdr:colOff>
                    <xdr:row>36</xdr:row>
                    <xdr:rowOff>139700</xdr:rowOff>
                  </from>
                  <to>
                    <xdr:col>27</xdr:col>
                    <xdr:colOff>330200</xdr:colOff>
                    <xdr:row>38</xdr:row>
                    <xdr:rowOff>25400</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25400</xdr:colOff>
                    <xdr:row>37</xdr:row>
                    <xdr:rowOff>139700</xdr:rowOff>
                  </from>
                  <to>
                    <xdr:col>27</xdr:col>
                    <xdr:colOff>330200</xdr:colOff>
                    <xdr:row>39</xdr:row>
                    <xdr:rowOff>25400</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25400</xdr:colOff>
                    <xdr:row>38</xdr:row>
                    <xdr:rowOff>139700</xdr:rowOff>
                  </from>
                  <to>
                    <xdr:col>27</xdr:col>
                    <xdr:colOff>330200</xdr:colOff>
                    <xdr:row>40</xdr:row>
                    <xdr:rowOff>25400</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25400</xdr:colOff>
                    <xdr:row>39</xdr:row>
                    <xdr:rowOff>139700</xdr:rowOff>
                  </from>
                  <to>
                    <xdr:col>27</xdr:col>
                    <xdr:colOff>330200</xdr:colOff>
                    <xdr:row>41</xdr:row>
                    <xdr:rowOff>25400</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25400</xdr:colOff>
                    <xdr:row>40</xdr:row>
                    <xdr:rowOff>139700</xdr:rowOff>
                  </from>
                  <to>
                    <xdr:col>27</xdr:col>
                    <xdr:colOff>330200</xdr:colOff>
                    <xdr:row>42</xdr:row>
                    <xdr:rowOff>25400</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25400</xdr:colOff>
                    <xdr:row>41</xdr:row>
                    <xdr:rowOff>139700</xdr:rowOff>
                  </from>
                  <to>
                    <xdr:col>27</xdr:col>
                    <xdr:colOff>330200</xdr:colOff>
                    <xdr:row>43</xdr:row>
                    <xdr:rowOff>25400</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25400</xdr:colOff>
                    <xdr:row>42</xdr:row>
                    <xdr:rowOff>139700</xdr:rowOff>
                  </from>
                  <to>
                    <xdr:col>27</xdr:col>
                    <xdr:colOff>330200</xdr:colOff>
                    <xdr:row>44</xdr:row>
                    <xdr:rowOff>25400</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25400</xdr:colOff>
                    <xdr:row>43</xdr:row>
                    <xdr:rowOff>139700</xdr:rowOff>
                  </from>
                  <to>
                    <xdr:col>27</xdr:col>
                    <xdr:colOff>330200</xdr:colOff>
                    <xdr:row>45</xdr:row>
                    <xdr:rowOff>25400</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25400</xdr:colOff>
                    <xdr:row>44</xdr:row>
                    <xdr:rowOff>139700</xdr:rowOff>
                  </from>
                  <to>
                    <xdr:col>27</xdr:col>
                    <xdr:colOff>330200</xdr:colOff>
                    <xdr:row>46</xdr:row>
                    <xdr:rowOff>25400</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25400</xdr:colOff>
                    <xdr:row>45</xdr:row>
                    <xdr:rowOff>139700</xdr:rowOff>
                  </from>
                  <to>
                    <xdr:col>27</xdr:col>
                    <xdr:colOff>330200</xdr:colOff>
                    <xdr:row>47</xdr:row>
                    <xdr:rowOff>25400</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25400</xdr:colOff>
                    <xdr:row>46</xdr:row>
                    <xdr:rowOff>139700</xdr:rowOff>
                  </from>
                  <to>
                    <xdr:col>27</xdr:col>
                    <xdr:colOff>330200</xdr:colOff>
                    <xdr:row>48</xdr:row>
                    <xdr:rowOff>25400</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25400</xdr:colOff>
                    <xdr:row>47</xdr:row>
                    <xdr:rowOff>139700</xdr:rowOff>
                  </from>
                  <to>
                    <xdr:col>27</xdr:col>
                    <xdr:colOff>330200</xdr:colOff>
                    <xdr:row>49</xdr:row>
                    <xdr:rowOff>25400</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25400</xdr:colOff>
                    <xdr:row>48</xdr:row>
                    <xdr:rowOff>139700</xdr:rowOff>
                  </from>
                  <to>
                    <xdr:col>27</xdr:col>
                    <xdr:colOff>330200</xdr:colOff>
                    <xdr:row>50</xdr:row>
                    <xdr:rowOff>25400</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25400</xdr:colOff>
                    <xdr:row>49</xdr:row>
                    <xdr:rowOff>139700</xdr:rowOff>
                  </from>
                  <to>
                    <xdr:col>27</xdr:col>
                    <xdr:colOff>330200</xdr:colOff>
                    <xdr:row>51</xdr:row>
                    <xdr:rowOff>25400</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25400</xdr:colOff>
                    <xdr:row>50</xdr:row>
                    <xdr:rowOff>139700</xdr:rowOff>
                  </from>
                  <to>
                    <xdr:col>27</xdr:col>
                    <xdr:colOff>330200</xdr:colOff>
                    <xdr:row>52</xdr:row>
                    <xdr:rowOff>25400</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25400</xdr:colOff>
                    <xdr:row>51</xdr:row>
                    <xdr:rowOff>139700</xdr:rowOff>
                  </from>
                  <to>
                    <xdr:col>27</xdr:col>
                    <xdr:colOff>330200</xdr:colOff>
                    <xdr:row>53</xdr:row>
                    <xdr:rowOff>25400</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25400</xdr:colOff>
                    <xdr:row>52</xdr:row>
                    <xdr:rowOff>139700</xdr:rowOff>
                  </from>
                  <to>
                    <xdr:col>27</xdr:col>
                    <xdr:colOff>330200</xdr:colOff>
                    <xdr:row>54</xdr:row>
                    <xdr:rowOff>25400</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25400</xdr:colOff>
                    <xdr:row>53</xdr:row>
                    <xdr:rowOff>139700</xdr:rowOff>
                  </from>
                  <to>
                    <xdr:col>27</xdr:col>
                    <xdr:colOff>330200</xdr:colOff>
                    <xdr:row>55</xdr:row>
                    <xdr:rowOff>25400</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25400</xdr:colOff>
                    <xdr:row>54</xdr:row>
                    <xdr:rowOff>139700</xdr:rowOff>
                  </from>
                  <to>
                    <xdr:col>27</xdr:col>
                    <xdr:colOff>330200</xdr:colOff>
                    <xdr:row>56</xdr:row>
                    <xdr:rowOff>25400</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25400</xdr:colOff>
                    <xdr:row>55</xdr:row>
                    <xdr:rowOff>139700</xdr:rowOff>
                  </from>
                  <to>
                    <xdr:col>27</xdr:col>
                    <xdr:colOff>330200</xdr:colOff>
                    <xdr:row>57</xdr:row>
                    <xdr:rowOff>25400</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25400</xdr:colOff>
                    <xdr:row>56</xdr:row>
                    <xdr:rowOff>139700</xdr:rowOff>
                  </from>
                  <to>
                    <xdr:col>27</xdr:col>
                    <xdr:colOff>330200</xdr:colOff>
                    <xdr:row>58</xdr:row>
                    <xdr:rowOff>25400</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25400</xdr:colOff>
                    <xdr:row>57</xdr:row>
                    <xdr:rowOff>139700</xdr:rowOff>
                  </from>
                  <to>
                    <xdr:col>27</xdr:col>
                    <xdr:colOff>330200</xdr:colOff>
                    <xdr:row>59</xdr:row>
                    <xdr:rowOff>25400</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25400</xdr:colOff>
                    <xdr:row>58</xdr:row>
                    <xdr:rowOff>139700</xdr:rowOff>
                  </from>
                  <to>
                    <xdr:col>27</xdr:col>
                    <xdr:colOff>330200</xdr:colOff>
                    <xdr:row>60</xdr:row>
                    <xdr:rowOff>25400</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25400</xdr:colOff>
                    <xdr:row>59</xdr:row>
                    <xdr:rowOff>139700</xdr:rowOff>
                  </from>
                  <to>
                    <xdr:col>27</xdr:col>
                    <xdr:colOff>330200</xdr:colOff>
                    <xdr:row>61</xdr:row>
                    <xdr:rowOff>25400</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25400</xdr:colOff>
                    <xdr:row>60</xdr:row>
                    <xdr:rowOff>139700</xdr:rowOff>
                  </from>
                  <to>
                    <xdr:col>27</xdr:col>
                    <xdr:colOff>330200</xdr:colOff>
                    <xdr:row>62</xdr:row>
                    <xdr:rowOff>25400</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25400</xdr:colOff>
                    <xdr:row>61</xdr:row>
                    <xdr:rowOff>139700</xdr:rowOff>
                  </from>
                  <to>
                    <xdr:col>27</xdr:col>
                    <xdr:colOff>330200</xdr:colOff>
                    <xdr:row>63</xdr:row>
                    <xdr:rowOff>25400</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25400</xdr:colOff>
                    <xdr:row>62</xdr:row>
                    <xdr:rowOff>139700</xdr:rowOff>
                  </from>
                  <to>
                    <xdr:col>27</xdr:col>
                    <xdr:colOff>330200</xdr:colOff>
                    <xdr:row>64</xdr:row>
                    <xdr:rowOff>25400</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25400</xdr:colOff>
                    <xdr:row>63</xdr:row>
                    <xdr:rowOff>139700</xdr:rowOff>
                  </from>
                  <to>
                    <xdr:col>27</xdr:col>
                    <xdr:colOff>330200</xdr:colOff>
                    <xdr:row>65</xdr:row>
                    <xdr:rowOff>25400</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25400</xdr:colOff>
                    <xdr:row>64</xdr:row>
                    <xdr:rowOff>139700</xdr:rowOff>
                  </from>
                  <to>
                    <xdr:col>27</xdr:col>
                    <xdr:colOff>330200</xdr:colOff>
                    <xdr:row>66</xdr:row>
                    <xdr:rowOff>25400</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25400</xdr:colOff>
                    <xdr:row>65</xdr:row>
                    <xdr:rowOff>139700</xdr:rowOff>
                  </from>
                  <to>
                    <xdr:col>27</xdr:col>
                    <xdr:colOff>330200</xdr:colOff>
                    <xdr:row>67</xdr:row>
                    <xdr:rowOff>25400</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25400</xdr:colOff>
                    <xdr:row>66</xdr:row>
                    <xdr:rowOff>139700</xdr:rowOff>
                  </from>
                  <to>
                    <xdr:col>27</xdr:col>
                    <xdr:colOff>330200</xdr:colOff>
                    <xdr:row>68</xdr:row>
                    <xdr:rowOff>25400</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25400</xdr:colOff>
                    <xdr:row>67</xdr:row>
                    <xdr:rowOff>139700</xdr:rowOff>
                  </from>
                  <to>
                    <xdr:col>27</xdr:col>
                    <xdr:colOff>330200</xdr:colOff>
                    <xdr:row>69</xdr:row>
                    <xdr:rowOff>25400</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25400</xdr:colOff>
                    <xdr:row>68</xdr:row>
                    <xdr:rowOff>139700</xdr:rowOff>
                  </from>
                  <to>
                    <xdr:col>27</xdr:col>
                    <xdr:colOff>330200</xdr:colOff>
                    <xdr:row>70</xdr:row>
                    <xdr:rowOff>25400</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25400</xdr:colOff>
                    <xdr:row>69</xdr:row>
                    <xdr:rowOff>139700</xdr:rowOff>
                  </from>
                  <to>
                    <xdr:col>27</xdr:col>
                    <xdr:colOff>330200</xdr:colOff>
                    <xdr:row>71</xdr:row>
                    <xdr:rowOff>25400</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25400</xdr:colOff>
                    <xdr:row>70</xdr:row>
                    <xdr:rowOff>139700</xdr:rowOff>
                  </from>
                  <to>
                    <xdr:col>27</xdr:col>
                    <xdr:colOff>330200</xdr:colOff>
                    <xdr:row>72</xdr:row>
                    <xdr:rowOff>25400</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25400</xdr:colOff>
                    <xdr:row>71</xdr:row>
                    <xdr:rowOff>139700</xdr:rowOff>
                  </from>
                  <to>
                    <xdr:col>27</xdr:col>
                    <xdr:colOff>330200</xdr:colOff>
                    <xdr:row>73</xdr:row>
                    <xdr:rowOff>25400</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25400</xdr:colOff>
                    <xdr:row>72</xdr:row>
                    <xdr:rowOff>139700</xdr:rowOff>
                  </from>
                  <to>
                    <xdr:col>27</xdr:col>
                    <xdr:colOff>330200</xdr:colOff>
                    <xdr:row>74</xdr:row>
                    <xdr:rowOff>25400</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25400</xdr:colOff>
                    <xdr:row>73</xdr:row>
                    <xdr:rowOff>139700</xdr:rowOff>
                  </from>
                  <to>
                    <xdr:col>27</xdr:col>
                    <xdr:colOff>330200</xdr:colOff>
                    <xdr:row>75</xdr:row>
                    <xdr:rowOff>25400</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25400</xdr:colOff>
                    <xdr:row>74</xdr:row>
                    <xdr:rowOff>139700</xdr:rowOff>
                  </from>
                  <to>
                    <xdr:col>27</xdr:col>
                    <xdr:colOff>330200</xdr:colOff>
                    <xdr:row>76</xdr:row>
                    <xdr:rowOff>25400</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25400</xdr:colOff>
                    <xdr:row>75</xdr:row>
                    <xdr:rowOff>139700</xdr:rowOff>
                  </from>
                  <to>
                    <xdr:col>27</xdr:col>
                    <xdr:colOff>330200</xdr:colOff>
                    <xdr:row>77</xdr:row>
                    <xdr:rowOff>25400</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25400</xdr:colOff>
                    <xdr:row>76</xdr:row>
                    <xdr:rowOff>139700</xdr:rowOff>
                  </from>
                  <to>
                    <xdr:col>27</xdr:col>
                    <xdr:colOff>330200</xdr:colOff>
                    <xdr:row>78</xdr:row>
                    <xdr:rowOff>25400</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25400</xdr:colOff>
                    <xdr:row>77</xdr:row>
                    <xdr:rowOff>139700</xdr:rowOff>
                  </from>
                  <to>
                    <xdr:col>27</xdr:col>
                    <xdr:colOff>330200</xdr:colOff>
                    <xdr:row>79</xdr:row>
                    <xdr:rowOff>25400</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25400</xdr:colOff>
                    <xdr:row>78</xdr:row>
                    <xdr:rowOff>139700</xdr:rowOff>
                  </from>
                  <to>
                    <xdr:col>27</xdr:col>
                    <xdr:colOff>330200</xdr:colOff>
                    <xdr:row>80</xdr:row>
                    <xdr:rowOff>25400</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25400</xdr:colOff>
                    <xdr:row>79</xdr:row>
                    <xdr:rowOff>139700</xdr:rowOff>
                  </from>
                  <to>
                    <xdr:col>27</xdr:col>
                    <xdr:colOff>330200</xdr:colOff>
                    <xdr:row>81</xdr:row>
                    <xdr:rowOff>25400</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25400</xdr:colOff>
                    <xdr:row>80</xdr:row>
                    <xdr:rowOff>139700</xdr:rowOff>
                  </from>
                  <to>
                    <xdr:col>27</xdr:col>
                    <xdr:colOff>330200</xdr:colOff>
                    <xdr:row>82</xdr:row>
                    <xdr:rowOff>25400</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25400</xdr:colOff>
                    <xdr:row>81</xdr:row>
                    <xdr:rowOff>139700</xdr:rowOff>
                  </from>
                  <to>
                    <xdr:col>27</xdr:col>
                    <xdr:colOff>330200</xdr:colOff>
                    <xdr:row>83</xdr:row>
                    <xdr:rowOff>25400</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25400</xdr:colOff>
                    <xdr:row>82</xdr:row>
                    <xdr:rowOff>139700</xdr:rowOff>
                  </from>
                  <to>
                    <xdr:col>27</xdr:col>
                    <xdr:colOff>330200</xdr:colOff>
                    <xdr:row>84</xdr:row>
                    <xdr:rowOff>25400</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25400</xdr:colOff>
                    <xdr:row>83</xdr:row>
                    <xdr:rowOff>139700</xdr:rowOff>
                  </from>
                  <to>
                    <xdr:col>27</xdr:col>
                    <xdr:colOff>330200</xdr:colOff>
                    <xdr:row>85</xdr:row>
                    <xdr:rowOff>25400</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25400</xdr:colOff>
                    <xdr:row>84</xdr:row>
                    <xdr:rowOff>139700</xdr:rowOff>
                  </from>
                  <to>
                    <xdr:col>27</xdr:col>
                    <xdr:colOff>330200</xdr:colOff>
                    <xdr:row>86</xdr:row>
                    <xdr:rowOff>25400</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25400</xdr:colOff>
                    <xdr:row>85</xdr:row>
                    <xdr:rowOff>139700</xdr:rowOff>
                  </from>
                  <to>
                    <xdr:col>27</xdr:col>
                    <xdr:colOff>330200</xdr:colOff>
                    <xdr:row>87</xdr:row>
                    <xdr:rowOff>25400</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25400</xdr:colOff>
                    <xdr:row>86</xdr:row>
                    <xdr:rowOff>139700</xdr:rowOff>
                  </from>
                  <to>
                    <xdr:col>27</xdr:col>
                    <xdr:colOff>330200</xdr:colOff>
                    <xdr:row>88</xdr:row>
                    <xdr:rowOff>25400</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25400</xdr:colOff>
                    <xdr:row>87</xdr:row>
                    <xdr:rowOff>139700</xdr:rowOff>
                  </from>
                  <to>
                    <xdr:col>27</xdr:col>
                    <xdr:colOff>330200</xdr:colOff>
                    <xdr:row>89</xdr:row>
                    <xdr:rowOff>25400</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25400</xdr:colOff>
                    <xdr:row>88</xdr:row>
                    <xdr:rowOff>139700</xdr:rowOff>
                  </from>
                  <to>
                    <xdr:col>27</xdr:col>
                    <xdr:colOff>330200</xdr:colOff>
                    <xdr:row>90</xdr:row>
                    <xdr:rowOff>25400</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25400</xdr:colOff>
                    <xdr:row>89</xdr:row>
                    <xdr:rowOff>139700</xdr:rowOff>
                  </from>
                  <to>
                    <xdr:col>27</xdr:col>
                    <xdr:colOff>330200</xdr:colOff>
                    <xdr:row>91</xdr:row>
                    <xdr:rowOff>25400</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25400</xdr:colOff>
                    <xdr:row>90</xdr:row>
                    <xdr:rowOff>139700</xdr:rowOff>
                  </from>
                  <to>
                    <xdr:col>27</xdr:col>
                    <xdr:colOff>330200</xdr:colOff>
                    <xdr:row>92</xdr:row>
                    <xdr:rowOff>25400</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25400</xdr:colOff>
                    <xdr:row>91</xdr:row>
                    <xdr:rowOff>139700</xdr:rowOff>
                  </from>
                  <to>
                    <xdr:col>27</xdr:col>
                    <xdr:colOff>330200</xdr:colOff>
                    <xdr:row>93</xdr:row>
                    <xdr:rowOff>25400</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25400</xdr:colOff>
                    <xdr:row>92</xdr:row>
                    <xdr:rowOff>139700</xdr:rowOff>
                  </from>
                  <to>
                    <xdr:col>27</xdr:col>
                    <xdr:colOff>330200</xdr:colOff>
                    <xdr:row>94</xdr:row>
                    <xdr:rowOff>25400</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25400</xdr:colOff>
                    <xdr:row>93</xdr:row>
                    <xdr:rowOff>139700</xdr:rowOff>
                  </from>
                  <to>
                    <xdr:col>27</xdr:col>
                    <xdr:colOff>330200</xdr:colOff>
                    <xdr:row>95</xdr:row>
                    <xdr:rowOff>25400</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25400</xdr:colOff>
                    <xdr:row>94</xdr:row>
                    <xdr:rowOff>139700</xdr:rowOff>
                  </from>
                  <to>
                    <xdr:col>27</xdr:col>
                    <xdr:colOff>330200</xdr:colOff>
                    <xdr:row>96</xdr:row>
                    <xdr:rowOff>25400</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25400</xdr:colOff>
                    <xdr:row>95</xdr:row>
                    <xdr:rowOff>139700</xdr:rowOff>
                  </from>
                  <to>
                    <xdr:col>27</xdr:col>
                    <xdr:colOff>330200</xdr:colOff>
                    <xdr:row>97</xdr:row>
                    <xdr:rowOff>25400</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25400</xdr:colOff>
                    <xdr:row>96</xdr:row>
                    <xdr:rowOff>139700</xdr:rowOff>
                  </from>
                  <to>
                    <xdr:col>27</xdr:col>
                    <xdr:colOff>330200</xdr:colOff>
                    <xdr:row>98</xdr:row>
                    <xdr:rowOff>25400</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25400</xdr:colOff>
                    <xdr:row>97</xdr:row>
                    <xdr:rowOff>139700</xdr:rowOff>
                  </from>
                  <to>
                    <xdr:col>27</xdr:col>
                    <xdr:colOff>330200</xdr:colOff>
                    <xdr:row>99</xdr:row>
                    <xdr:rowOff>25400</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25400</xdr:colOff>
                    <xdr:row>98</xdr:row>
                    <xdr:rowOff>139700</xdr:rowOff>
                  </from>
                  <to>
                    <xdr:col>27</xdr:col>
                    <xdr:colOff>330200</xdr:colOff>
                    <xdr:row>100</xdr:row>
                    <xdr:rowOff>25400</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25400</xdr:colOff>
                    <xdr:row>99</xdr:row>
                    <xdr:rowOff>139700</xdr:rowOff>
                  </from>
                  <to>
                    <xdr:col>27</xdr:col>
                    <xdr:colOff>330200</xdr:colOff>
                    <xdr:row>101</xdr:row>
                    <xdr:rowOff>25400</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25400</xdr:colOff>
                    <xdr:row>100</xdr:row>
                    <xdr:rowOff>139700</xdr:rowOff>
                  </from>
                  <to>
                    <xdr:col>27</xdr:col>
                    <xdr:colOff>330200</xdr:colOff>
                    <xdr:row>102</xdr:row>
                    <xdr:rowOff>25400</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25400</xdr:colOff>
                    <xdr:row>101</xdr:row>
                    <xdr:rowOff>139700</xdr:rowOff>
                  </from>
                  <to>
                    <xdr:col>27</xdr:col>
                    <xdr:colOff>330200</xdr:colOff>
                    <xdr:row>103</xdr:row>
                    <xdr:rowOff>25400</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25400</xdr:colOff>
                    <xdr:row>2</xdr:row>
                    <xdr:rowOff>152400</xdr:rowOff>
                  </from>
                  <to>
                    <xdr:col>28</xdr:col>
                    <xdr:colOff>330200</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25400</xdr:colOff>
                    <xdr:row>3</xdr:row>
                    <xdr:rowOff>139700</xdr:rowOff>
                  </from>
                  <to>
                    <xdr:col>28</xdr:col>
                    <xdr:colOff>330200</xdr:colOff>
                    <xdr:row>5</xdr:row>
                    <xdr:rowOff>25400</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25400</xdr:colOff>
                    <xdr:row>4</xdr:row>
                    <xdr:rowOff>139700</xdr:rowOff>
                  </from>
                  <to>
                    <xdr:col>28</xdr:col>
                    <xdr:colOff>330200</xdr:colOff>
                    <xdr:row>6</xdr:row>
                    <xdr:rowOff>25400</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25400</xdr:colOff>
                    <xdr:row>5</xdr:row>
                    <xdr:rowOff>139700</xdr:rowOff>
                  </from>
                  <to>
                    <xdr:col>28</xdr:col>
                    <xdr:colOff>330200</xdr:colOff>
                    <xdr:row>7</xdr:row>
                    <xdr:rowOff>25400</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25400</xdr:colOff>
                    <xdr:row>6</xdr:row>
                    <xdr:rowOff>139700</xdr:rowOff>
                  </from>
                  <to>
                    <xdr:col>28</xdr:col>
                    <xdr:colOff>330200</xdr:colOff>
                    <xdr:row>8</xdr:row>
                    <xdr:rowOff>25400</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25400</xdr:colOff>
                    <xdr:row>7</xdr:row>
                    <xdr:rowOff>139700</xdr:rowOff>
                  </from>
                  <to>
                    <xdr:col>28</xdr:col>
                    <xdr:colOff>330200</xdr:colOff>
                    <xdr:row>9</xdr:row>
                    <xdr:rowOff>25400</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25400</xdr:colOff>
                    <xdr:row>8</xdr:row>
                    <xdr:rowOff>139700</xdr:rowOff>
                  </from>
                  <to>
                    <xdr:col>28</xdr:col>
                    <xdr:colOff>330200</xdr:colOff>
                    <xdr:row>10</xdr:row>
                    <xdr:rowOff>25400</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25400</xdr:colOff>
                    <xdr:row>9</xdr:row>
                    <xdr:rowOff>139700</xdr:rowOff>
                  </from>
                  <to>
                    <xdr:col>28</xdr:col>
                    <xdr:colOff>330200</xdr:colOff>
                    <xdr:row>11</xdr:row>
                    <xdr:rowOff>25400</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25400</xdr:colOff>
                    <xdr:row>10</xdr:row>
                    <xdr:rowOff>139700</xdr:rowOff>
                  </from>
                  <to>
                    <xdr:col>28</xdr:col>
                    <xdr:colOff>330200</xdr:colOff>
                    <xdr:row>12</xdr:row>
                    <xdr:rowOff>25400</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25400</xdr:colOff>
                    <xdr:row>11</xdr:row>
                    <xdr:rowOff>139700</xdr:rowOff>
                  </from>
                  <to>
                    <xdr:col>28</xdr:col>
                    <xdr:colOff>330200</xdr:colOff>
                    <xdr:row>13</xdr:row>
                    <xdr:rowOff>25400</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25400</xdr:colOff>
                    <xdr:row>12</xdr:row>
                    <xdr:rowOff>139700</xdr:rowOff>
                  </from>
                  <to>
                    <xdr:col>28</xdr:col>
                    <xdr:colOff>330200</xdr:colOff>
                    <xdr:row>14</xdr:row>
                    <xdr:rowOff>25400</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25400</xdr:colOff>
                    <xdr:row>13</xdr:row>
                    <xdr:rowOff>139700</xdr:rowOff>
                  </from>
                  <to>
                    <xdr:col>28</xdr:col>
                    <xdr:colOff>330200</xdr:colOff>
                    <xdr:row>15</xdr:row>
                    <xdr:rowOff>25400</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25400</xdr:colOff>
                    <xdr:row>14</xdr:row>
                    <xdr:rowOff>139700</xdr:rowOff>
                  </from>
                  <to>
                    <xdr:col>28</xdr:col>
                    <xdr:colOff>330200</xdr:colOff>
                    <xdr:row>16</xdr:row>
                    <xdr:rowOff>25400</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25400</xdr:colOff>
                    <xdr:row>15</xdr:row>
                    <xdr:rowOff>139700</xdr:rowOff>
                  </from>
                  <to>
                    <xdr:col>28</xdr:col>
                    <xdr:colOff>330200</xdr:colOff>
                    <xdr:row>17</xdr:row>
                    <xdr:rowOff>25400</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25400</xdr:colOff>
                    <xdr:row>16</xdr:row>
                    <xdr:rowOff>139700</xdr:rowOff>
                  </from>
                  <to>
                    <xdr:col>28</xdr:col>
                    <xdr:colOff>330200</xdr:colOff>
                    <xdr:row>18</xdr:row>
                    <xdr:rowOff>25400</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25400</xdr:colOff>
                    <xdr:row>17</xdr:row>
                    <xdr:rowOff>139700</xdr:rowOff>
                  </from>
                  <to>
                    <xdr:col>28</xdr:col>
                    <xdr:colOff>330200</xdr:colOff>
                    <xdr:row>19</xdr:row>
                    <xdr:rowOff>25400</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25400</xdr:colOff>
                    <xdr:row>18</xdr:row>
                    <xdr:rowOff>139700</xdr:rowOff>
                  </from>
                  <to>
                    <xdr:col>28</xdr:col>
                    <xdr:colOff>330200</xdr:colOff>
                    <xdr:row>20</xdr:row>
                    <xdr:rowOff>25400</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25400</xdr:colOff>
                    <xdr:row>19</xdr:row>
                    <xdr:rowOff>139700</xdr:rowOff>
                  </from>
                  <to>
                    <xdr:col>28</xdr:col>
                    <xdr:colOff>330200</xdr:colOff>
                    <xdr:row>21</xdr:row>
                    <xdr:rowOff>25400</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25400</xdr:colOff>
                    <xdr:row>20</xdr:row>
                    <xdr:rowOff>139700</xdr:rowOff>
                  </from>
                  <to>
                    <xdr:col>28</xdr:col>
                    <xdr:colOff>330200</xdr:colOff>
                    <xdr:row>22</xdr:row>
                    <xdr:rowOff>25400</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25400</xdr:colOff>
                    <xdr:row>21</xdr:row>
                    <xdr:rowOff>139700</xdr:rowOff>
                  </from>
                  <to>
                    <xdr:col>28</xdr:col>
                    <xdr:colOff>330200</xdr:colOff>
                    <xdr:row>23</xdr:row>
                    <xdr:rowOff>25400</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25400</xdr:colOff>
                    <xdr:row>22</xdr:row>
                    <xdr:rowOff>139700</xdr:rowOff>
                  </from>
                  <to>
                    <xdr:col>28</xdr:col>
                    <xdr:colOff>330200</xdr:colOff>
                    <xdr:row>24</xdr:row>
                    <xdr:rowOff>25400</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25400</xdr:colOff>
                    <xdr:row>23</xdr:row>
                    <xdr:rowOff>139700</xdr:rowOff>
                  </from>
                  <to>
                    <xdr:col>28</xdr:col>
                    <xdr:colOff>330200</xdr:colOff>
                    <xdr:row>25</xdr:row>
                    <xdr:rowOff>25400</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25400</xdr:colOff>
                    <xdr:row>24</xdr:row>
                    <xdr:rowOff>139700</xdr:rowOff>
                  </from>
                  <to>
                    <xdr:col>28</xdr:col>
                    <xdr:colOff>330200</xdr:colOff>
                    <xdr:row>26</xdr:row>
                    <xdr:rowOff>25400</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25400</xdr:colOff>
                    <xdr:row>25</xdr:row>
                    <xdr:rowOff>139700</xdr:rowOff>
                  </from>
                  <to>
                    <xdr:col>28</xdr:col>
                    <xdr:colOff>330200</xdr:colOff>
                    <xdr:row>27</xdr:row>
                    <xdr:rowOff>25400</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25400</xdr:colOff>
                    <xdr:row>26</xdr:row>
                    <xdr:rowOff>139700</xdr:rowOff>
                  </from>
                  <to>
                    <xdr:col>28</xdr:col>
                    <xdr:colOff>330200</xdr:colOff>
                    <xdr:row>28</xdr:row>
                    <xdr:rowOff>25400</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25400</xdr:colOff>
                    <xdr:row>27</xdr:row>
                    <xdr:rowOff>139700</xdr:rowOff>
                  </from>
                  <to>
                    <xdr:col>28</xdr:col>
                    <xdr:colOff>330200</xdr:colOff>
                    <xdr:row>29</xdr:row>
                    <xdr:rowOff>25400</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25400</xdr:colOff>
                    <xdr:row>28</xdr:row>
                    <xdr:rowOff>139700</xdr:rowOff>
                  </from>
                  <to>
                    <xdr:col>28</xdr:col>
                    <xdr:colOff>330200</xdr:colOff>
                    <xdr:row>30</xdr:row>
                    <xdr:rowOff>25400</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25400</xdr:colOff>
                    <xdr:row>29</xdr:row>
                    <xdr:rowOff>139700</xdr:rowOff>
                  </from>
                  <to>
                    <xdr:col>28</xdr:col>
                    <xdr:colOff>330200</xdr:colOff>
                    <xdr:row>31</xdr:row>
                    <xdr:rowOff>25400</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25400</xdr:colOff>
                    <xdr:row>30</xdr:row>
                    <xdr:rowOff>139700</xdr:rowOff>
                  </from>
                  <to>
                    <xdr:col>28</xdr:col>
                    <xdr:colOff>330200</xdr:colOff>
                    <xdr:row>32</xdr:row>
                    <xdr:rowOff>25400</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25400</xdr:colOff>
                    <xdr:row>31</xdr:row>
                    <xdr:rowOff>139700</xdr:rowOff>
                  </from>
                  <to>
                    <xdr:col>28</xdr:col>
                    <xdr:colOff>330200</xdr:colOff>
                    <xdr:row>33</xdr:row>
                    <xdr:rowOff>25400</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25400</xdr:colOff>
                    <xdr:row>32</xdr:row>
                    <xdr:rowOff>139700</xdr:rowOff>
                  </from>
                  <to>
                    <xdr:col>28</xdr:col>
                    <xdr:colOff>330200</xdr:colOff>
                    <xdr:row>34</xdr:row>
                    <xdr:rowOff>25400</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25400</xdr:colOff>
                    <xdr:row>33</xdr:row>
                    <xdr:rowOff>139700</xdr:rowOff>
                  </from>
                  <to>
                    <xdr:col>28</xdr:col>
                    <xdr:colOff>330200</xdr:colOff>
                    <xdr:row>35</xdr:row>
                    <xdr:rowOff>25400</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25400</xdr:colOff>
                    <xdr:row>34</xdr:row>
                    <xdr:rowOff>139700</xdr:rowOff>
                  </from>
                  <to>
                    <xdr:col>28</xdr:col>
                    <xdr:colOff>330200</xdr:colOff>
                    <xdr:row>36</xdr:row>
                    <xdr:rowOff>25400</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25400</xdr:colOff>
                    <xdr:row>35</xdr:row>
                    <xdr:rowOff>139700</xdr:rowOff>
                  </from>
                  <to>
                    <xdr:col>28</xdr:col>
                    <xdr:colOff>330200</xdr:colOff>
                    <xdr:row>37</xdr:row>
                    <xdr:rowOff>25400</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25400</xdr:colOff>
                    <xdr:row>36</xdr:row>
                    <xdr:rowOff>139700</xdr:rowOff>
                  </from>
                  <to>
                    <xdr:col>28</xdr:col>
                    <xdr:colOff>330200</xdr:colOff>
                    <xdr:row>38</xdr:row>
                    <xdr:rowOff>25400</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25400</xdr:colOff>
                    <xdr:row>37</xdr:row>
                    <xdr:rowOff>139700</xdr:rowOff>
                  </from>
                  <to>
                    <xdr:col>28</xdr:col>
                    <xdr:colOff>330200</xdr:colOff>
                    <xdr:row>39</xdr:row>
                    <xdr:rowOff>25400</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25400</xdr:colOff>
                    <xdr:row>38</xdr:row>
                    <xdr:rowOff>139700</xdr:rowOff>
                  </from>
                  <to>
                    <xdr:col>28</xdr:col>
                    <xdr:colOff>330200</xdr:colOff>
                    <xdr:row>40</xdr:row>
                    <xdr:rowOff>25400</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25400</xdr:colOff>
                    <xdr:row>39</xdr:row>
                    <xdr:rowOff>139700</xdr:rowOff>
                  </from>
                  <to>
                    <xdr:col>28</xdr:col>
                    <xdr:colOff>330200</xdr:colOff>
                    <xdr:row>41</xdr:row>
                    <xdr:rowOff>25400</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25400</xdr:colOff>
                    <xdr:row>40</xdr:row>
                    <xdr:rowOff>139700</xdr:rowOff>
                  </from>
                  <to>
                    <xdr:col>28</xdr:col>
                    <xdr:colOff>330200</xdr:colOff>
                    <xdr:row>42</xdr:row>
                    <xdr:rowOff>25400</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25400</xdr:colOff>
                    <xdr:row>41</xdr:row>
                    <xdr:rowOff>139700</xdr:rowOff>
                  </from>
                  <to>
                    <xdr:col>28</xdr:col>
                    <xdr:colOff>330200</xdr:colOff>
                    <xdr:row>43</xdr:row>
                    <xdr:rowOff>25400</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25400</xdr:colOff>
                    <xdr:row>42</xdr:row>
                    <xdr:rowOff>139700</xdr:rowOff>
                  </from>
                  <to>
                    <xdr:col>28</xdr:col>
                    <xdr:colOff>330200</xdr:colOff>
                    <xdr:row>44</xdr:row>
                    <xdr:rowOff>25400</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25400</xdr:colOff>
                    <xdr:row>43</xdr:row>
                    <xdr:rowOff>139700</xdr:rowOff>
                  </from>
                  <to>
                    <xdr:col>28</xdr:col>
                    <xdr:colOff>330200</xdr:colOff>
                    <xdr:row>45</xdr:row>
                    <xdr:rowOff>25400</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25400</xdr:colOff>
                    <xdr:row>44</xdr:row>
                    <xdr:rowOff>139700</xdr:rowOff>
                  </from>
                  <to>
                    <xdr:col>28</xdr:col>
                    <xdr:colOff>330200</xdr:colOff>
                    <xdr:row>46</xdr:row>
                    <xdr:rowOff>25400</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25400</xdr:colOff>
                    <xdr:row>45</xdr:row>
                    <xdr:rowOff>139700</xdr:rowOff>
                  </from>
                  <to>
                    <xdr:col>28</xdr:col>
                    <xdr:colOff>330200</xdr:colOff>
                    <xdr:row>47</xdr:row>
                    <xdr:rowOff>25400</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25400</xdr:colOff>
                    <xdr:row>46</xdr:row>
                    <xdr:rowOff>139700</xdr:rowOff>
                  </from>
                  <to>
                    <xdr:col>28</xdr:col>
                    <xdr:colOff>330200</xdr:colOff>
                    <xdr:row>48</xdr:row>
                    <xdr:rowOff>25400</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25400</xdr:colOff>
                    <xdr:row>47</xdr:row>
                    <xdr:rowOff>139700</xdr:rowOff>
                  </from>
                  <to>
                    <xdr:col>28</xdr:col>
                    <xdr:colOff>330200</xdr:colOff>
                    <xdr:row>49</xdr:row>
                    <xdr:rowOff>25400</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25400</xdr:colOff>
                    <xdr:row>48</xdr:row>
                    <xdr:rowOff>139700</xdr:rowOff>
                  </from>
                  <to>
                    <xdr:col>28</xdr:col>
                    <xdr:colOff>330200</xdr:colOff>
                    <xdr:row>50</xdr:row>
                    <xdr:rowOff>25400</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25400</xdr:colOff>
                    <xdr:row>49</xdr:row>
                    <xdr:rowOff>139700</xdr:rowOff>
                  </from>
                  <to>
                    <xdr:col>28</xdr:col>
                    <xdr:colOff>330200</xdr:colOff>
                    <xdr:row>51</xdr:row>
                    <xdr:rowOff>25400</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25400</xdr:colOff>
                    <xdr:row>50</xdr:row>
                    <xdr:rowOff>139700</xdr:rowOff>
                  </from>
                  <to>
                    <xdr:col>28</xdr:col>
                    <xdr:colOff>330200</xdr:colOff>
                    <xdr:row>52</xdr:row>
                    <xdr:rowOff>25400</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25400</xdr:colOff>
                    <xdr:row>51</xdr:row>
                    <xdr:rowOff>139700</xdr:rowOff>
                  </from>
                  <to>
                    <xdr:col>28</xdr:col>
                    <xdr:colOff>330200</xdr:colOff>
                    <xdr:row>53</xdr:row>
                    <xdr:rowOff>25400</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25400</xdr:colOff>
                    <xdr:row>52</xdr:row>
                    <xdr:rowOff>139700</xdr:rowOff>
                  </from>
                  <to>
                    <xdr:col>28</xdr:col>
                    <xdr:colOff>330200</xdr:colOff>
                    <xdr:row>54</xdr:row>
                    <xdr:rowOff>25400</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25400</xdr:colOff>
                    <xdr:row>53</xdr:row>
                    <xdr:rowOff>139700</xdr:rowOff>
                  </from>
                  <to>
                    <xdr:col>28</xdr:col>
                    <xdr:colOff>330200</xdr:colOff>
                    <xdr:row>55</xdr:row>
                    <xdr:rowOff>25400</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25400</xdr:colOff>
                    <xdr:row>54</xdr:row>
                    <xdr:rowOff>139700</xdr:rowOff>
                  </from>
                  <to>
                    <xdr:col>28</xdr:col>
                    <xdr:colOff>330200</xdr:colOff>
                    <xdr:row>56</xdr:row>
                    <xdr:rowOff>25400</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25400</xdr:colOff>
                    <xdr:row>55</xdr:row>
                    <xdr:rowOff>139700</xdr:rowOff>
                  </from>
                  <to>
                    <xdr:col>28</xdr:col>
                    <xdr:colOff>330200</xdr:colOff>
                    <xdr:row>57</xdr:row>
                    <xdr:rowOff>25400</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25400</xdr:colOff>
                    <xdr:row>56</xdr:row>
                    <xdr:rowOff>139700</xdr:rowOff>
                  </from>
                  <to>
                    <xdr:col>28</xdr:col>
                    <xdr:colOff>330200</xdr:colOff>
                    <xdr:row>58</xdr:row>
                    <xdr:rowOff>25400</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25400</xdr:colOff>
                    <xdr:row>57</xdr:row>
                    <xdr:rowOff>139700</xdr:rowOff>
                  </from>
                  <to>
                    <xdr:col>28</xdr:col>
                    <xdr:colOff>330200</xdr:colOff>
                    <xdr:row>59</xdr:row>
                    <xdr:rowOff>25400</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25400</xdr:colOff>
                    <xdr:row>58</xdr:row>
                    <xdr:rowOff>139700</xdr:rowOff>
                  </from>
                  <to>
                    <xdr:col>28</xdr:col>
                    <xdr:colOff>330200</xdr:colOff>
                    <xdr:row>60</xdr:row>
                    <xdr:rowOff>25400</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25400</xdr:colOff>
                    <xdr:row>59</xdr:row>
                    <xdr:rowOff>139700</xdr:rowOff>
                  </from>
                  <to>
                    <xdr:col>28</xdr:col>
                    <xdr:colOff>330200</xdr:colOff>
                    <xdr:row>61</xdr:row>
                    <xdr:rowOff>25400</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25400</xdr:colOff>
                    <xdr:row>60</xdr:row>
                    <xdr:rowOff>139700</xdr:rowOff>
                  </from>
                  <to>
                    <xdr:col>28</xdr:col>
                    <xdr:colOff>330200</xdr:colOff>
                    <xdr:row>62</xdr:row>
                    <xdr:rowOff>25400</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25400</xdr:colOff>
                    <xdr:row>61</xdr:row>
                    <xdr:rowOff>139700</xdr:rowOff>
                  </from>
                  <to>
                    <xdr:col>28</xdr:col>
                    <xdr:colOff>330200</xdr:colOff>
                    <xdr:row>63</xdr:row>
                    <xdr:rowOff>25400</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25400</xdr:colOff>
                    <xdr:row>62</xdr:row>
                    <xdr:rowOff>139700</xdr:rowOff>
                  </from>
                  <to>
                    <xdr:col>28</xdr:col>
                    <xdr:colOff>330200</xdr:colOff>
                    <xdr:row>64</xdr:row>
                    <xdr:rowOff>25400</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25400</xdr:colOff>
                    <xdr:row>63</xdr:row>
                    <xdr:rowOff>139700</xdr:rowOff>
                  </from>
                  <to>
                    <xdr:col>28</xdr:col>
                    <xdr:colOff>330200</xdr:colOff>
                    <xdr:row>65</xdr:row>
                    <xdr:rowOff>25400</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25400</xdr:colOff>
                    <xdr:row>64</xdr:row>
                    <xdr:rowOff>139700</xdr:rowOff>
                  </from>
                  <to>
                    <xdr:col>28</xdr:col>
                    <xdr:colOff>330200</xdr:colOff>
                    <xdr:row>66</xdr:row>
                    <xdr:rowOff>25400</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25400</xdr:colOff>
                    <xdr:row>65</xdr:row>
                    <xdr:rowOff>139700</xdr:rowOff>
                  </from>
                  <to>
                    <xdr:col>28</xdr:col>
                    <xdr:colOff>330200</xdr:colOff>
                    <xdr:row>67</xdr:row>
                    <xdr:rowOff>25400</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25400</xdr:colOff>
                    <xdr:row>66</xdr:row>
                    <xdr:rowOff>139700</xdr:rowOff>
                  </from>
                  <to>
                    <xdr:col>28</xdr:col>
                    <xdr:colOff>330200</xdr:colOff>
                    <xdr:row>68</xdr:row>
                    <xdr:rowOff>25400</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25400</xdr:colOff>
                    <xdr:row>67</xdr:row>
                    <xdr:rowOff>139700</xdr:rowOff>
                  </from>
                  <to>
                    <xdr:col>28</xdr:col>
                    <xdr:colOff>330200</xdr:colOff>
                    <xdr:row>69</xdr:row>
                    <xdr:rowOff>25400</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25400</xdr:colOff>
                    <xdr:row>68</xdr:row>
                    <xdr:rowOff>139700</xdr:rowOff>
                  </from>
                  <to>
                    <xdr:col>28</xdr:col>
                    <xdr:colOff>330200</xdr:colOff>
                    <xdr:row>70</xdr:row>
                    <xdr:rowOff>25400</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25400</xdr:colOff>
                    <xdr:row>69</xdr:row>
                    <xdr:rowOff>139700</xdr:rowOff>
                  </from>
                  <to>
                    <xdr:col>28</xdr:col>
                    <xdr:colOff>330200</xdr:colOff>
                    <xdr:row>71</xdr:row>
                    <xdr:rowOff>25400</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25400</xdr:colOff>
                    <xdr:row>70</xdr:row>
                    <xdr:rowOff>139700</xdr:rowOff>
                  </from>
                  <to>
                    <xdr:col>28</xdr:col>
                    <xdr:colOff>330200</xdr:colOff>
                    <xdr:row>72</xdr:row>
                    <xdr:rowOff>25400</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25400</xdr:colOff>
                    <xdr:row>71</xdr:row>
                    <xdr:rowOff>139700</xdr:rowOff>
                  </from>
                  <to>
                    <xdr:col>28</xdr:col>
                    <xdr:colOff>330200</xdr:colOff>
                    <xdr:row>73</xdr:row>
                    <xdr:rowOff>25400</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25400</xdr:colOff>
                    <xdr:row>72</xdr:row>
                    <xdr:rowOff>139700</xdr:rowOff>
                  </from>
                  <to>
                    <xdr:col>28</xdr:col>
                    <xdr:colOff>330200</xdr:colOff>
                    <xdr:row>74</xdr:row>
                    <xdr:rowOff>25400</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25400</xdr:colOff>
                    <xdr:row>73</xdr:row>
                    <xdr:rowOff>139700</xdr:rowOff>
                  </from>
                  <to>
                    <xdr:col>28</xdr:col>
                    <xdr:colOff>330200</xdr:colOff>
                    <xdr:row>75</xdr:row>
                    <xdr:rowOff>25400</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25400</xdr:colOff>
                    <xdr:row>74</xdr:row>
                    <xdr:rowOff>139700</xdr:rowOff>
                  </from>
                  <to>
                    <xdr:col>28</xdr:col>
                    <xdr:colOff>330200</xdr:colOff>
                    <xdr:row>76</xdr:row>
                    <xdr:rowOff>25400</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25400</xdr:colOff>
                    <xdr:row>75</xdr:row>
                    <xdr:rowOff>139700</xdr:rowOff>
                  </from>
                  <to>
                    <xdr:col>28</xdr:col>
                    <xdr:colOff>330200</xdr:colOff>
                    <xdr:row>77</xdr:row>
                    <xdr:rowOff>25400</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25400</xdr:colOff>
                    <xdr:row>76</xdr:row>
                    <xdr:rowOff>139700</xdr:rowOff>
                  </from>
                  <to>
                    <xdr:col>28</xdr:col>
                    <xdr:colOff>330200</xdr:colOff>
                    <xdr:row>78</xdr:row>
                    <xdr:rowOff>25400</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25400</xdr:colOff>
                    <xdr:row>77</xdr:row>
                    <xdr:rowOff>139700</xdr:rowOff>
                  </from>
                  <to>
                    <xdr:col>28</xdr:col>
                    <xdr:colOff>330200</xdr:colOff>
                    <xdr:row>79</xdr:row>
                    <xdr:rowOff>25400</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25400</xdr:colOff>
                    <xdr:row>78</xdr:row>
                    <xdr:rowOff>139700</xdr:rowOff>
                  </from>
                  <to>
                    <xdr:col>28</xdr:col>
                    <xdr:colOff>330200</xdr:colOff>
                    <xdr:row>80</xdr:row>
                    <xdr:rowOff>25400</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25400</xdr:colOff>
                    <xdr:row>79</xdr:row>
                    <xdr:rowOff>139700</xdr:rowOff>
                  </from>
                  <to>
                    <xdr:col>28</xdr:col>
                    <xdr:colOff>330200</xdr:colOff>
                    <xdr:row>81</xdr:row>
                    <xdr:rowOff>25400</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25400</xdr:colOff>
                    <xdr:row>80</xdr:row>
                    <xdr:rowOff>139700</xdr:rowOff>
                  </from>
                  <to>
                    <xdr:col>28</xdr:col>
                    <xdr:colOff>330200</xdr:colOff>
                    <xdr:row>82</xdr:row>
                    <xdr:rowOff>25400</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25400</xdr:colOff>
                    <xdr:row>81</xdr:row>
                    <xdr:rowOff>139700</xdr:rowOff>
                  </from>
                  <to>
                    <xdr:col>28</xdr:col>
                    <xdr:colOff>330200</xdr:colOff>
                    <xdr:row>83</xdr:row>
                    <xdr:rowOff>25400</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25400</xdr:colOff>
                    <xdr:row>82</xdr:row>
                    <xdr:rowOff>139700</xdr:rowOff>
                  </from>
                  <to>
                    <xdr:col>28</xdr:col>
                    <xdr:colOff>330200</xdr:colOff>
                    <xdr:row>84</xdr:row>
                    <xdr:rowOff>25400</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25400</xdr:colOff>
                    <xdr:row>83</xdr:row>
                    <xdr:rowOff>139700</xdr:rowOff>
                  </from>
                  <to>
                    <xdr:col>28</xdr:col>
                    <xdr:colOff>330200</xdr:colOff>
                    <xdr:row>85</xdr:row>
                    <xdr:rowOff>25400</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25400</xdr:colOff>
                    <xdr:row>84</xdr:row>
                    <xdr:rowOff>139700</xdr:rowOff>
                  </from>
                  <to>
                    <xdr:col>28</xdr:col>
                    <xdr:colOff>330200</xdr:colOff>
                    <xdr:row>86</xdr:row>
                    <xdr:rowOff>25400</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25400</xdr:colOff>
                    <xdr:row>85</xdr:row>
                    <xdr:rowOff>139700</xdr:rowOff>
                  </from>
                  <to>
                    <xdr:col>28</xdr:col>
                    <xdr:colOff>330200</xdr:colOff>
                    <xdr:row>87</xdr:row>
                    <xdr:rowOff>25400</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25400</xdr:colOff>
                    <xdr:row>86</xdr:row>
                    <xdr:rowOff>139700</xdr:rowOff>
                  </from>
                  <to>
                    <xdr:col>28</xdr:col>
                    <xdr:colOff>330200</xdr:colOff>
                    <xdr:row>88</xdr:row>
                    <xdr:rowOff>25400</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25400</xdr:colOff>
                    <xdr:row>87</xdr:row>
                    <xdr:rowOff>139700</xdr:rowOff>
                  </from>
                  <to>
                    <xdr:col>28</xdr:col>
                    <xdr:colOff>330200</xdr:colOff>
                    <xdr:row>89</xdr:row>
                    <xdr:rowOff>25400</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25400</xdr:colOff>
                    <xdr:row>88</xdr:row>
                    <xdr:rowOff>139700</xdr:rowOff>
                  </from>
                  <to>
                    <xdr:col>28</xdr:col>
                    <xdr:colOff>330200</xdr:colOff>
                    <xdr:row>90</xdr:row>
                    <xdr:rowOff>25400</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25400</xdr:colOff>
                    <xdr:row>89</xdr:row>
                    <xdr:rowOff>139700</xdr:rowOff>
                  </from>
                  <to>
                    <xdr:col>28</xdr:col>
                    <xdr:colOff>330200</xdr:colOff>
                    <xdr:row>91</xdr:row>
                    <xdr:rowOff>25400</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25400</xdr:colOff>
                    <xdr:row>90</xdr:row>
                    <xdr:rowOff>139700</xdr:rowOff>
                  </from>
                  <to>
                    <xdr:col>28</xdr:col>
                    <xdr:colOff>330200</xdr:colOff>
                    <xdr:row>92</xdr:row>
                    <xdr:rowOff>25400</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25400</xdr:colOff>
                    <xdr:row>91</xdr:row>
                    <xdr:rowOff>139700</xdr:rowOff>
                  </from>
                  <to>
                    <xdr:col>28</xdr:col>
                    <xdr:colOff>330200</xdr:colOff>
                    <xdr:row>93</xdr:row>
                    <xdr:rowOff>25400</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25400</xdr:colOff>
                    <xdr:row>92</xdr:row>
                    <xdr:rowOff>139700</xdr:rowOff>
                  </from>
                  <to>
                    <xdr:col>28</xdr:col>
                    <xdr:colOff>330200</xdr:colOff>
                    <xdr:row>94</xdr:row>
                    <xdr:rowOff>25400</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25400</xdr:colOff>
                    <xdr:row>93</xdr:row>
                    <xdr:rowOff>139700</xdr:rowOff>
                  </from>
                  <to>
                    <xdr:col>28</xdr:col>
                    <xdr:colOff>330200</xdr:colOff>
                    <xdr:row>95</xdr:row>
                    <xdr:rowOff>25400</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25400</xdr:colOff>
                    <xdr:row>94</xdr:row>
                    <xdr:rowOff>139700</xdr:rowOff>
                  </from>
                  <to>
                    <xdr:col>28</xdr:col>
                    <xdr:colOff>330200</xdr:colOff>
                    <xdr:row>96</xdr:row>
                    <xdr:rowOff>25400</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25400</xdr:colOff>
                    <xdr:row>95</xdr:row>
                    <xdr:rowOff>139700</xdr:rowOff>
                  </from>
                  <to>
                    <xdr:col>28</xdr:col>
                    <xdr:colOff>330200</xdr:colOff>
                    <xdr:row>97</xdr:row>
                    <xdr:rowOff>25400</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25400</xdr:colOff>
                    <xdr:row>96</xdr:row>
                    <xdr:rowOff>139700</xdr:rowOff>
                  </from>
                  <to>
                    <xdr:col>28</xdr:col>
                    <xdr:colOff>330200</xdr:colOff>
                    <xdr:row>98</xdr:row>
                    <xdr:rowOff>25400</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25400</xdr:colOff>
                    <xdr:row>97</xdr:row>
                    <xdr:rowOff>139700</xdr:rowOff>
                  </from>
                  <to>
                    <xdr:col>28</xdr:col>
                    <xdr:colOff>330200</xdr:colOff>
                    <xdr:row>99</xdr:row>
                    <xdr:rowOff>25400</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25400</xdr:colOff>
                    <xdr:row>98</xdr:row>
                    <xdr:rowOff>139700</xdr:rowOff>
                  </from>
                  <to>
                    <xdr:col>28</xdr:col>
                    <xdr:colOff>330200</xdr:colOff>
                    <xdr:row>100</xdr:row>
                    <xdr:rowOff>25400</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25400</xdr:colOff>
                    <xdr:row>99</xdr:row>
                    <xdr:rowOff>139700</xdr:rowOff>
                  </from>
                  <to>
                    <xdr:col>28</xdr:col>
                    <xdr:colOff>330200</xdr:colOff>
                    <xdr:row>101</xdr:row>
                    <xdr:rowOff>25400</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25400</xdr:colOff>
                    <xdr:row>100</xdr:row>
                    <xdr:rowOff>139700</xdr:rowOff>
                  </from>
                  <to>
                    <xdr:col>28</xdr:col>
                    <xdr:colOff>330200</xdr:colOff>
                    <xdr:row>102</xdr:row>
                    <xdr:rowOff>25400</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25400</xdr:colOff>
                    <xdr:row>101</xdr:row>
                    <xdr:rowOff>139700</xdr:rowOff>
                  </from>
                  <to>
                    <xdr:col>28</xdr:col>
                    <xdr:colOff>330200</xdr:colOff>
                    <xdr:row>103</xdr:row>
                    <xdr:rowOff>25400</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25400</xdr:colOff>
                    <xdr:row>2</xdr:row>
                    <xdr:rowOff>152400</xdr:rowOff>
                  </from>
                  <to>
                    <xdr:col>29</xdr:col>
                    <xdr:colOff>330200</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25400</xdr:colOff>
                    <xdr:row>3</xdr:row>
                    <xdr:rowOff>139700</xdr:rowOff>
                  </from>
                  <to>
                    <xdr:col>29</xdr:col>
                    <xdr:colOff>330200</xdr:colOff>
                    <xdr:row>5</xdr:row>
                    <xdr:rowOff>25400</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25400</xdr:colOff>
                    <xdr:row>4</xdr:row>
                    <xdr:rowOff>139700</xdr:rowOff>
                  </from>
                  <to>
                    <xdr:col>29</xdr:col>
                    <xdr:colOff>330200</xdr:colOff>
                    <xdr:row>6</xdr:row>
                    <xdr:rowOff>25400</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25400</xdr:colOff>
                    <xdr:row>5</xdr:row>
                    <xdr:rowOff>139700</xdr:rowOff>
                  </from>
                  <to>
                    <xdr:col>29</xdr:col>
                    <xdr:colOff>330200</xdr:colOff>
                    <xdr:row>7</xdr:row>
                    <xdr:rowOff>25400</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25400</xdr:colOff>
                    <xdr:row>6</xdr:row>
                    <xdr:rowOff>139700</xdr:rowOff>
                  </from>
                  <to>
                    <xdr:col>29</xdr:col>
                    <xdr:colOff>330200</xdr:colOff>
                    <xdr:row>8</xdr:row>
                    <xdr:rowOff>25400</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25400</xdr:colOff>
                    <xdr:row>7</xdr:row>
                    <xdr:rowOff>139700</xdr:rowOff>
                  </from>
                  <to>
                    <xdr:col>29</xdr:col>
                    <xdr:colOff>330200</xdr:colOff>
                    <xdr:row>9</xdr:row>
                    <xdr:rowOff>25400</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25400</xdr:colOff>
                    <xdr:row>8</xdr:row>
                    <xdr:rowOff>139700</xdr:rowOff>
                  </from>
                  <to>
                    <xdr:col>29</xdr:col>
                    <xdr:colOff>330200</xdr:colOff>
                    <xdr:row>10</xdr:row>
                    <xdr:rowOff>25400</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25400</xdr:colOff>
                    <xdr:row>9</xdr:row>
                    <xdr:rowOff>139700</xdr:rowOff>
                  </from>
                  <to>
                    <xdr:col>29</xdr:col>
                    <xdr:colOff>330200</xdr:colOff>
                    <xdr:row>11</xdr:row>
                    <xdr:rowOff>25400</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25400</xdr:colOff>
                    <xdr:row>10</xdr:row>
                    <xdr:rowOff>139700</xdr:rowOff>
                  </from>
                  <to>
                    <xdr:col>29</xdr:col>
                    <xdr:colOff>330200</xdr:colOff>
                    <xdr:row>12</xdr:row>
                    <xdr:rowOff>25400</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25400</xdr:colOff>
                    <xdr:row>11</xdr:row>
                    <xdr:rowOff>139700</xdr:rowOff>
                  </from>
                  <to>
                    <xdr:col>29</xdr:col>
                    <xdr:colOff>330200</xdr:colOff>
                    <xdr:row>13</xdr:row>
                    <xdr:rowOff>25400</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25400</xdr:colOff>
                    <xdr:row>12</xdr:row>
                    <xdr:rowOff>139700</xdr:rowOff>
                  </from>
                  <to>
                    <xdr:col>29</xdr:col>
                    <xdr:colOff>330200</xdr:colOff>
                    <xdr:row>14</xdr:row>
                    <xdr:rowOff>25400</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25400</xdr:colOff>
                    <xdr:row>13</xdr:row>
                    <xdr:rowOff>139700</xdr:rowOff>
                  </from>
                  <to>
                    <xdr:col>29</xdr:col>
                    <xdr:colOff>330200</xdr:colOff>
                    <xdr:row>15</xdr:row>
                    <xdr:rowOff>25400</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25400</xdr:colOff>
                    <xdr:row>14</xdr:row>
                    <xdr:rowOff>139700</xdr:rowOff>
                  </from>
                  <to>
                    <xdr:col>29</xdr:col>
                    <xdr:colOff>330200</xdr:colOff>
                    <xdr:row>16</xdr:row>
                    <xdr:rowOff>25400</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25400</xdr:colOff>
                    <xdr:row>15</xdr:row>
                    <xdr:rowOff>139700</xdr:rowOff>
                  </from>
                  <to>
                    <xdr:col>29</xdr:col>
                    <xdr:colOff>330200</xdr:colOff>
                    <xdr:row>17</xdr:row>
                    <xdr:rowOff>25400</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25400</xdr:colOff>
                    <xdr:row>16</xdr:row>
                    <xdr:rowOff>139700</xdr:rowOff>
                  </from>
                  <to>
                    <xdr:col>29</xdr:col>
                    <xdr:colOff>330200</xdr:colOff>
                    <xdr:row>18</xdr:row>
                    <xdr:rowOff>25400</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25400</xdr:colOff>
                    <xdr:row>17</xdr:row>
                    <xdr:rowOff>139700</xdr:rowOff>
                  </from>
                  <to>
                    <xdr:col>29</xdr:col>
                    <xdr:colOff>330200</xdr:colOff>
                    <xdr:row>19</xdr:row>
                    <xdr:rowOff>25400</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25400</xdr:colOff>
                    <xdr:row>18</xdr:row>
                    <xdr:rowOff>139700</xdr:rowOff>
                  </from>
                  <to>
                    <xdr:col>29</xdr:col>
                    <xdr:colOff>330200</xdr:colOff>
                    <xdr:row>20</xdr:row>
                    <xdr:rowOff>25400</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25400</xdr:colOff>
                    <xdr:row>19</xdr:row>
                    <xdr:rowOff>139700</xdr:rowOff>
                  </from>
                  <to>
                    <xdr:col>29</xdr:col>
                    <xdr:colOff>330200</xdr:colOff>
                    <xdr:row>21</xdr:row>
                    <xdr:rowOff>25400</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25400</xdr:colOff>
                    <xdr:row>20</xdr:row>
                    <xdr:rowOff>139700</xdr:rowOff>
                  </from>
                  <to>
                    <xdr:col>29</xdr:col>
                    <xdr:colOff>330200</xdr:colOff>
                    <xdr:row>22</xdr:row>
                    <xdr:rowOff>25400</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25400</xdr:colOff>
                    <xdr:row>21</xdr:row>
                    <xdr:rowOff>139700</xdr:rowOff>
                  </from>
                  <to>
                    <xdr:col>29</xdr:col>
                    <xdr:colOff>330200</xdr:colOff>
                    <xdr:row>23</xdr:row>
                    <xdr:rowOff>25400</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25400</xdr:colOff>
                    <xdr:row>22</xdr:row>
                    <xdr:rowOff>139700</xdr:rowOff>
                  </from>
                  <to>
                    <xdr:col>29</xdr:col>
                    <xdr:colOff>330200</xdr:colOff>
                    <xdr:row>24</xdr:row>
                    <xdr:rowOff>25400</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25400</xdr:colOff>
                    <xdr:row>23</xdr:row>
                    <xdr:rowOff>139700</xdr:rowOff>
                  </from>
                  <to>
                    <xdr:col>29</xdr:col>
                    <xdr:colOff>330200</xdr:colOff>
                    <xdr:row>25</xdr:row>
                    <xdr:rowOff>25400</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25400</xdr:colOff>
                    <xdr:row>24</xdr:row>
                    <xdr:rowOff>139700</xdr:rowOff>
                  </from>
                  <to>
                    <xdr:col>29</xdr:col>
                    <xdr:colOff>330200</xdr:colOff>
                    <xdr:row>26</xdr:row>
                    <xdr:rowOff>25400</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25400</xdr:colOff>
                    <xdr:row>25</xdr:row>
                    <xdr:rowOff>139700</xdr:rowOff>
                  </from>
                  <to>
                    <xdr:col>29</xdr:col>
                    <xdr:colOff>330200</xdr:colOff>
                    <xdr:row>27</xdr:row>
                    <xdr:rowOff>25400</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25400</xdr:colOff>
                    <xdr:row>26</xdr:row>
                    <xdr:rowOff>139700</xdr:rowOff>
                  </from>
                  <to>
                    <xdr:col>29</xdr:col>
                    <xdr:colOff>330200</xdr:colOff>
                    <xdr:row>28</xdr:row>
                    <xdr:rowOff>25400</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25400</xdr:colOff>
                    <xdr:row>27</xdr:row>
                    <xdr:rowOff>139700</xdr:rowOff>
                  </from>
                  <to>
                    <xdr:col>29</xdr:col>
                    <xdr:colOff>330200</xdr:colOff>
                    <xdr:row>29</xdr:row>
                    <xdr:rowOff>25400</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25400</xdr:colOff>
                    <xdr:row>28</xdr:row>
                    <xdr:rowOff>139700</xdr:rowOff>
                  </from>
                  <to>
                    <xdr:col>29</xdr:col>
                    <xdr:colOff>330200</xdr:colOff>
                    <xdr:row>30</xdr:row>
                    <xdr:rowOff>25400</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25400</xdr:colOff>
                    <xdr:row>29</xdr:row>
                    <xdr:rowOff>139700</xdr:rowOff>
                  </from>
                  <to>
                    <xdr:col>29</xdr:col>
                    <xdr:colOff>330200</xdr:colOff>
                    <xdr:row>31</xdr:row>
                    <xdr:rowOff>25400</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25400</xdr:colOff>
                    <xdr:row>30</xdr:row>
                    <xdr:rowOff>139700</xdr:rowOff>
                  </from>
                  <to>
                    <xdr:col>29</xdr:col>
                    <xdr:colOff>330200</xdr:colOff>
                    <xdr:row>32</xdr:row>
                    <xdr:rowOff>25400</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25400</xdr:colOff>
                    <xdr:row>31</xdr:row>
                    <xdr:rowOff>139700</xdr:rowOff>
                  </from>
                  <to>
                    <xdr:col>29</xdr:col>
                    <xdr:colOff>330200</xdr:colOff>
                    <xdr:row>33</xdr:row>
                    <xdr:rowOff>25400</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25400</xdr:colOff>
                    <xdr:row>32</xdr:row>
                    <xdr:rowOff>139700</xdr:rowOff>
                  </from>
                  <to>
                    <xdr:col>29</xdr:col>
                    <xdr:colOff>330200</xdr:colOff>
                    <xdr:row>34</xdr:row>
                    <xdr:rowOff>25400</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25400</xdr:colOff>
                    <xdr:row>33</xdr:row>
                    <xdr:rowOff>139700</xdr:rowOff>
                  </from>
                  <to>
                    <xdr:col>29</xdr:col>
                    <xdr:colOff>330200</xdr:colOff>
                    <xdr:row>35</xdr:row>
                    <xdr:rowOff>25400</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25400</xdr:colOff>
                    <xdr:row>34</xdr:row>
                    <xdr:rowOff>139700</xdr:rowOff>
                  </from>
                  <to>
                    <xdr:col>29</xdr:col>
                    <xdr:colOff>330200</xdr:colOff>
                    <xdr:row>36</xdr:row>
                    <xdr:rowOff>25400</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25400</xdr:colOff>
                    <xdr:row>35</xdr:row>
                    <xdr:rowOff>139700</xdr:rowOff>
                  </from>
                  <to>
                    <xdr:col>29</xdr:col>
                    <xdr:colOff>330200</xdr:colOff>
                    <xdr:row>37</xdr:row>
                    <xdr:rowOff>25400</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25400</xdr:colOff>
                    <xdr:row>36</xdr:row>
                    <xdr:rowOff>139700</xdr:rowOff>
                  </from>
                  <to>
                    <xdr:col>29</xdr:col>
                    <xdr:colOff>330200</xdr:colOff>
                    <xdr:row>38</xdr:row>
                    <xdr:rowOff>25400</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25400</xdr:colOff>
                    <xdr:row>37</xdr:row>
                    <xdr:rowOff>139700</xdr:rowOff>
                  </from>
                  <to>
                    <xdr:col>29</xdr:col>
                    <xdr:colOff>330200</xdr:colOff>
                    <xdr:row>39</xdr:row>
                    <xdr:rowOff>25400</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25400</xdr:colOff>
                    <xdr:row>38</xdr:row>
                    <xdr:rowOff>139700</xdr:rowOff>
                  </from>
                  <to>
                    <xdr:col>29</xdr:col>
                    <xdr:colOff>330200</xdr:colOff>
                    <xdr:row>40</xdr:row>
                    <xdr:rowOff>25400</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25400</xdr:colOff>
                    <xdr:row>39</xdr:row>
                    <xdr:rowOff>139700</xdr:rowOff>
                  </from>
                  <to>
                    <xdr:col>29</xdr:col>
                    <xdr:colOff>330200</xdr:colOff>
                    <xdr:row>41</xdr:row>
                    <xdr:rowOff>25400</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25400</xdr:colOff>
                    <xdr:row>40</xdr:row>
                    <xdr:rowOff>139700</xdr:rowOff>
                  </from>
                  <to>
                    <xdr:col>29</xdr:col>
                    <xdr:colOff>330200</xdr:colOff>
                    <xdr:row>42</xdr:row>
                    <xdr:rowOff>25400</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25400</xdr:colOff>
                    <xdr:row>41</xdr:row>
                    <xdr:rowOff>139700</xdr:rowOff>
                  </from>
                  <to>
                    <xdr:col>29</xdr:col>
                    <xdr:colOff>330200</xdr:colOff>
                    <xdr:row>43</xdr:row>
                    <xdr:rowOff>25400</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25400</xdr:colOff>
                    <xdr:row>42</xdr:row>
                    <xdr:rowOff>139700</xdr:rowOff>
                  </from>
                  <to>
                    <xdr:col>29</xdr:col>
                    <xdr:colOff>330200</xdr:colOff>
                    <xdr:row>44</xdr:row>
                    <xdr:rowOff>25400</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25400</xdr:colOff>
                    <xdr:row>43</xdr:row>
                    <xdr:rowOff>139700</xdr:rowOff>
                  </from>
                  <to>
                    <xdr:col>29</xdr:col>
                    <xdr:colOff>330200</xdr:colOff>
                    <xdr:row>45</xdr:row>
                    <xdr:rowOff>25400</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25400</xdr:colOff>
                    <xdr:row>44</xdr:row>
                    <xdr:rowOff>139700</xdr:rowOff>
                  </from>
                  <to>
                    <xdr:col>29</xdr:col>
                    <xdr:colOff>330200</xdr:colOff>
                    <xdr:row>46</xdr:row>
                    <xdr:rowOff>25400</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25400</xdr:colOff>
                    <xdr:row>45</xdr:row>
                    <xdr:rowOff>139700</xdr:rowOff>
                  </from>
                  <to>
                    <xdr:col>29</xdr:col>
                    <xdr:colOff>330200</xdr:colOff>
                    <xdr:row>47</xdr:row>
                    <xdr:rowOff>25400</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25400</xdr:colOff>
                    <xdr:row>46</xdr:row>
                    <xdr:rowOff>139700</xdr:rowOff>
                  </from>
                  <to>
                    <xdr:col>29</xdr:col>
                    <xdr:colOff>330200</xdr:colOff>
                    <xdr:row>48</xdr:row>
                    <xdr:rowOff>25400</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25400</xdr:colOff>
                    <xdr:row>47</xdr:row>
                    <xdr:rowOff>139700</xdr:rowOff>
                  </from>
                  <to>
                    <xdr:col>29</xdr:col>
                    <xdr:colOff>330200</xdr:colOff>
                    <xdr:row>49</xdr:row>
                    <xdr:rowOff>25400</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25400</xdr:colOff>
                    <xdr:row>48</xdr:row>
                    <xdr:rowOff>139700</xdr:rowOff>
                  </from>
                  <to>
                    <xdr:col>29</xdr:col>
                    <xdr:colOff>330200</xdr:colOff>
                    <xdr:row>50</xdr:row>
                    <xdr:rowOff>25400</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25400</xdr:colOff>
                    <xdr:row>49</xdr:row>
                    <xdr:rowOff>139700</xdr:rowOff>
                  </from>
                  <to>
                    <xdr:col>29</xdr:col>
                    <xdr:colOff>330200</xdr:colOff>
                    <xdr:row>51</xdr:row>
                    <xdr:rowOff>25400</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25400</xdr:colOff>
                    <xdr:row>50</xdr:row>
                    <xdr:rowOff>139700</xdr:rowOff>
                  </from>
                  <to>
                    <xdr:col>29</xdr:col>
                    <xdr:colOff>330200</xdr:colOff>
                    <xdr:row>52</xdr:row>
                    <xdr:rowOff>25400</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25400</xdr:colOff>
                    <xdr:row>51</xdr:row>
                    <xdr:rowOff>139700</xdr:rowOff>
                  </from>
                  <to>
                    <xdr:col>29</xdr:col>
                    <xdr:colOff>330200</xdr:colOff>
                    <xdr:row>53</xdr:row>
                    <xdr:rowOff>25400</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25400</xdr:colOff>
                    <xdr:row>52</xdr:row>
                    <xdr:rowOff>139700</xdr:rowOff>
                  </from>
                  <to>
                    <xdr:col>29</xdr:col>
                    <xdr:colOff>330200</xdr:colOff>
                    <xdr:row>54</xdr:row>
                    <xdr:rowOff>25400</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25400</xdr:colOff>
                    <xdr:row>53</xdr:row>
                    <xdr:rowOff>139700</xdr:rowOff>
                  </from>
                  <to>
                    <xdr:col>29</xdr:col>
                    <xdr:colOff>330200</xdr:colOff>
                    <xdr:row>55</xdr:row>
                    <xdr:rowOff>25400</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25400</xdr:colOff>
                    <xdr:row>54</xdr:row>
                    <xdr:rowOff>139700</xdr:rowOff>
                  </from>
                  <to>
                    <xdr:col>29</xdr:col>
                    <xdr:colOff>330200</xdr:colOff>
                    <xdr:row>56</xdr:row>
                    <xdr:rowOff>25400</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25400</xdr:colOff>
                    <xdr:row>55</xdr:row>
                    <xdr:rowOff>139700</xdr:rowOff>
                  </from>
                  <to>
                    <xdr:col>29</xdr:col>
                    <xdr:colOff>330200</xdr:colOff>
                    <xdr:row>57</xdr:row>
                    <xdr:rowOff>25400</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25400</xdr:colOff>
                    <xdr:row>56</xdr:row>
                    <xdr:rowOff>139700</xdr:rowOff>
                  </from>
                  <to>
                    <xdr:col>29</xdr:col>
                    <xdr:colOff>330200</xdr:colOff>
                    <xdr:row>58</xdr:row>
                    <xdr:rowOff>25400</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25400</xdr:colOff>
                    <xdr:row>57</xdr:row>
                    <xdr:rowOff>139700</xdr:rowOff>
                  </from>
                  <to>
                    <xdr:col>29</xdr:col>
                    <xdr:colOff>330200</xdr:colOff>
                    <xdr:row>59</xdr:row>
                    <xdr:rowOff>25400</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25400</xdr:colOff>
                    <xdr:row>58</xdr:row>
                    <xdr:rowOff>139700</xdr:rowOff>
                  </from>
                  <to>
                    <xdr:col>29</xdr:col>
                    <xdr:colOff>330200</xdr:colOff>
                    <xdr:row>60</xdr:row>
                    <xdr:rowOff>25400</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25400</xdr:colOff>
                    <xdr:row>59</xdr:row>
                    <xdr:rowOff>139700</xdr:rowOff>
                  </from>
                  <to>
                    <xdr:col>29</xdr:col>
                    <xdr:colOff>330200</xdr:colOff>
                    <xdr:row>61</xdr:row>
                    <xdr:rowOff>25400</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25400</xdr:colOff>
                    <xdr:row>60</xdr:row>
                    <xdr:rowOff>139700</xdr:rowOff>
                  </from>
                  <to>
                    <xdr:col>29</xdr:col>
                    <xdr:colOff>330200</xdr:colOff>
                    <xdr:row>62</xdr:row>
                    <xdr:rowOff>25400</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25400</xdr:colOff>
                    <xdr:row>61</xdr:row>
                    <xdr:rowOff>139700</xdr:rowOff>
                  </from>
                  <to>
                    <xdr:col>29</xdr:col>
                    <xdr:colOff>330200</xdr:colOff>
                    <xdr:row>63</xdr:row>
                    <xdr:rowOff>25400</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25400</xdr:colOff>
                    <xdr:row>62</xdr:row>
                    <xdr:rowOff>139700</xdr:rowOff>
                  </from>
                  <to>
                    <xdr:col>29</xdr:col>
                    <xdr:colOff>330200</xdr:colOff>
                    <xdr:row>64</xdr:row>
                    <xdr:rowOff>25400</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25400</xdr:colOff>
                    <xdr:row>63</xdr:row>
                    <xdr:rowOff>139700</xdr:rowOff>
                  </from>
                  <to>
                    <xdr:col>29</xdr:col>
                    <xdr:colOff>330200</xdr:colOff>
                    <xdr:row>65</xdr:row>
                    <xdr:rowOff>25400</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25400</xdr:colOff>
                    <xdr:row>64</xdr:row>
                    <xdr:rowOff>139700</xdr:rowOff>
                  </from>
                  <to>
                    <xdr:col>29</xdr:col>
                    <xdr:colOff>330200</xdr:colOff>
                    <xdr:row>66</xdr:row>
                    <xdr:rowOff>25400</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25400</xdr:colOff>
                    <xdr:row>65</xdr:row>
                    <xdr:rowOff>139700</xdr:rowOff>
                  </from>
                  <to>
                    <xdr:col>29</xdr:col>
                    <xdr:colOff>330200</xdr:colOff>
                    <xdr:row>67</xdr:row>
                    <xdr:rowOff>25400</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25400</xdr:colOff>
                    <xdr:row>66</xdr:row>
                    <xdr:rowOff>139700</xdr:rowOff>
                  </from>
                  <to>
                    <xdr:col>29</xdr:col>
                    <xdr:colOff>330200</xdr:colOff>
                    <xdr:row>68</xdr:row>
                    <xdr:rowOff>25400</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25400</xdr:colOff>
                    <xdr:row>67</xdr:row>
                    <xdr:rowOff>139700</xdr:rowOff>
                  </from>
                  <to>
                    <xdr:col>29</xdr:col>
                    <xdr:colOff>330200</xdr:colOff>
                    <xdr:row>69</xdr:row>
                    <xdr:rowOff>25400</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25400</xdr:colOff>
                    <xdr:row>68</xdr:row>
                    <xdr:rowOff>139700</xdr:rowOff>
                  </from>
                  <to>
                    <xdr:col>29</xdr:col>
                    <xdr:colOff>330200</xdr:colOff>
                    <xdr:row>70</xdr:row>
                    <xdr:rowOff>25400</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25400</xdr:colOff>
                    <xdr:row>69</xdr:row>
                    <xdr:rowOff>139700</xdr:rowOff>
                  </from>
                  <to>
                    <xdr:col>29</xdr:col>
                    <xdr:colOff>330200</xdr:colOff>
                    <xdr:row>71</xdr:row>
                    <xdr:rowOff>25400</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25400</xdr:colOff>
                    <xdr:row>70</xdr:row>
                    <xdr:rowOff>139700</xdr:rowOff>
                  </from>
                  <to>
                    <xdr:col>29</xdr:col>
                    <xdr:colOff>330200</xdr:colOff>
                    <xdr:row>72</xdr:row>
                    <xdr:rowOff>25400</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25400</xdr:colOff>
                    <xdr:row>71</xdr:row>
                    <xdr:rowOff>139700</xdr:rowOff>
                  </from>
                  <to>
                    <xdr:col>29</xdr:col>
                    <xdr:colOff>330200</xdr:colOff>
                    <xdr:row>73</xdr:row>
                    <xdr:rowOff>25400</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25400</xdr:colOff>
                    <xdr:row>72</xdr:row>
                    <xdr:rowOff>139700</xdr:rowOff>
                  </from>
                  <to>
                    <xdr:col>29</xdr:col>
                    <xdr:colOff>330200</xdr:colOff>
                    <xdr:row>74</xdr:row>
                    <xdr:rowOff>25400</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25400</xdr:colOff>
                    <xdr:row>73</xdr:row>
                    <xdr:rowOff>139700</xdr:rowOff>
                  </from>
                  <to>
                    <xdr:col>29</xdr:col>
                    <xdr:colOff>330200</xdr:colOff>
                    <xdr:row>75</xdr:row>
                    <xdr:rowOff>25400</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25400</xdr:colOff>
                    <xdr:row>74</xdr:row>
                    <xdr:rowOff>139700</xdr:rowOff>
                  </from>
                  <to>
                    <xdr:col>29</xdr:col>
                    <xdr:colOff>330200</xdr:colOff>
                    <xdr:row>76</xdr:row>
                    <xdr:rowOff>25400</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25400</xdr:colOff>
                    <xdr:row>75</xdr:row>
                    <xdr:rowOff>139700</xdr:rowOff>
                  </from>
                  <to>
                    <xdr:col>29</xdr:col>
                    <xdr:colOff>330200</xdr:colOff>
                    <xdr:row>77</xdr:row>
                    <xdr:rowOff>25400</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25400</xdr:colOff>
                    <xdr:row>76</xdr:row>
                    <xdr:rowOff>139700</xdr:rowOff>
                  </from>
                  <to>
                    <xdr:col>29</xdr:col>
                    <xdr:colOff>330200</xdr:colOff>
                    <xdr:row>78</xdr:row>
                    <xdr:rowOff>25400</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25400</xdr:colOff>
                    <xdr:row>77</xdr:row>
                    <xdr:rowOff>139700</xdr:rowOff>
                  </from>
                  <to>
                    <xdr:col>29</xdr:col>
                    <xdr:colOff>330200</xdr:colOff>
                    <xdr:row>79</xdr:row>
                    <xdr:rowOff>25400</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25400</xdr:colOff>
                    <xdr:row>78</xdr:row>
                    <xdr:rowOff>139700</xdr:rowOff>
                  </from>
                  <to>
                    <xdr:col>29</xdr:col>
                    <xdr:colOff>330200</xdr:colOff>
                    <xdr:row>80</xdr:row>
                    <xdr:rowOff>25400</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25400</xdr:colOff>
                    <xdr:row>79</xdr:row>
                    <xdr:rowOff>139700</xdr:rowOff>
                  </from>
                  <to>
                    <xdr:col>29</xdr:col>
                    <xdr:colOff>330200</xdr:colOff>
                    <xdr:row>81</xdr:row>
                    <xdr:rowOff>25400</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25400</xdr:colOff>
                    <xdr:row>80</xdr:row>
                    <xdr:rowOff>139700</xdr:rowOff>
                  </from>
                  <to>
                    <xdr:col>29</xdr:col>
                    <xdr:colOff>330200</xdr:colOff>
                    <xdr:row>82</xdr:row>
                    <xdr:rowOff>25400</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25400</xdr:colOff>
                    <xdr:row>81</xdr:row>
                    <xdr:rowOff>139700</xdr:rowOff>
                  </from>
                  <to>
                    <xdr:col>29</xdr:col>
                    <xdr:colOff>330200</xdr:colOff>
                    <xdr:row>83</xdr:row>
                    <xdr:rowOff>25400</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25400</xdr:colOff>
                    <xdr:row>82</xdr:row>
                    <xdr:rowOff>139700</xdr:rowOff>
                  </from>
                  <to>
                    <xdr:col>29</xdr:col>
                    <xdr:colOff>330200</xdr:colOff>
                    <xdr:row>84</xdr:row>
                    <xdr:rowOff>25400</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25400</xdr:colOff>
                    <xdr:row>83</xdr:row>
                    <xdr:rowOff>139700</xdr:rowOff>
                  </from>
                  <to>
                    <xdr:col>29</xdr:col>
                    <xdr:colOff>330200</xdr:colOff>
                    <xdr:row>85</xdr:row>
                    <xdr:rowOff>25400</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25400</xdr:colOff>
                    <xdr:row>84</xdr:row>
                    <xdr:rowOff>139700</xdr:rowOff>
                  </from>
                  <to>
                    <xdr:col>29</xdr:col>
                    <xdr:colOff>330200</xdr:colOff>
                    <xdr:row>86</xdr:row>
                    <xdr:rowOff>25400</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25400</xdr:colOff>
                    <xdr:row>85</xdr:row>
                    <xdr:rowOff>139700</xdr:rowOff>
                  </from>
                  <to>
                    <xdr:col>29</xdr:col>
                    <xdr:colOff>330200</xdr:colOff>
                    <xdr:row>87</xdr:row>
                    <xdr:rowOff>25400</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25400</xdr:colOff>
                    <xdr:row>86</xdr:row>
                    <xdr:rowOff>139700</xdr:rowOff>
                  </from>
                  <to>
                    <xdr:col>29</xdr:col>
                    <xdr:colOff>330200</xdr:colOff>
                    <xdr:row>88</xdr:row>
                    <xdr:rowOff>25400</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25400</xdr:colOff>
                    <xdr:row>87</xdr:row>
                    <xdr:rowOff>139700</xdr:rowOff>
                  </from>
                  <to>
                    <xdr:col>29</xdr:col>
                    <xdr:colOff>330200</xdr:colOff>
                    <xdr:row>89</xdr:row>
                    <xdr:rowOff>25400</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25400</xdr:colOff>
                    <xdr:row>88</xdr:row>
                    <xdr:rowOff>139700</xdr:rowOff>
                  </from>
                  <to>
                    <xdr:col>29</xdr:col>
                    <xdr:colOff>330200</xdr:colOff>
                    <xdr:row>90</xdr:row>
                    <xdr:rowOff>25400</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25400</xdr:colOff>
                    <xdr:row>89</xdr:row>
                    <xdr:rowOff>139700</xdr:rowOff>
                  </from>
                  <to>
                    <xdr:col>29</xdr:col>
                    <xdr:colOff>330200</xdr:colOff>
                    <xdr:row>91</xdr:row>
                    <xdr:rowOff>25400</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25400</xdr:colOff>
                    <xdr:row>90</xdr:row>
                    <xdr:rowOff>139700</xdr:rowOff>
                  </from>
                  <to>
                    <xdr:col>29</xdr:col>
                    <xdr:colOff>330200</xdr:colOff>
                    <xdr:row>92</xdr:row>
                    <xdr:rowOff>25400</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25400</xdr:colOff>
                    <xdr:row>91</xdr:row>
                    <xdr:rowOff>139700</xdr:rowOff>
                  </from>
                  <to>
                    <xdr:col>29</xdr:col>
                    <xdr:colOff>330200</xdr:colOff>
                    <xdr:row>93</xdr:row>
                    <xdr:rowOff>25400</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25400</xdr:colOff>
                    <xdr:row>92</xdr:row>
                    <xdr:rowOff>139700</xdr:rowOff>
                  </from>
                  <to>
                    <xdr:col>29</xdr:col>
                    <xdr:colOff>330200</xdr:colOff>
                    <xdr:row>94</xdr:row>
                    <xdr:rowOff>25400</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25400</xdr:colOff>
                    <xdr:row>93</xdr:row>
                    <xdr:rowOff>139700</xdr:rowOff>
                  </from>
                  <to>
                    <xdr:col>29</xdr:col>
                    <xdr:colOff>330200</xdr:colOff>
                    <xdr:row>95</xdr:row>
                    <xdr:rowOff>25400</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25400</xdr:colOff>
                    <xdr:row>94</xdr:row>
                    <xdr:rowOff>139700</xdr:rowOff>
                  </from>
                  <to>
                    <xdr:col>29</xdr:col>
                    <xdr:colOff>330200</xdr:colOff>
                    <xdr:row>96</xdr:row>
                    <xdr:rowOff>25400</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25400</xdr:colOff>
                    <xdr:row>95</xdr:row>
                    <xdr:rowOff>139700</xdr:rowOff>
                  </from>
                  <to>
                    <xdr:col>29</xdr:col>
                    <xdr:colOff>330200</xdr:colOff>
                    <xdr:row>97</xdr:row>
                    <xdr:rowOff>25400</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25400</xdr:colOff>
                    <xdr:row>96</xdr:row>
                    <xdr:rowOff>139700</xdr:rowOff>
                  </from>
                  <to>
                    <xdr:col>29</xdr:col>
                    <xdr:colOff>330200</xdr:colOff>
                    <xdr:row>98</xdr:row>
                    <xdr:rowOff>25400</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25400</xdr:colOff>
                    <xdr:row>97</xdr:row>
                    <xdr:rowOff>139700</xdr:rowOff>
                  </from>
                  <to>
                    <xdr:col>29</xdr:col>
                    <xdr:colOff>330200</xdr:colOff>
                    <xdr:row>99</xdr:row>
                    <xdr:rowOff>25400</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25400</xdr:colOff>
                    <xdr:row>98</xdr:row>
                    <xdr:rowOff>139700</xdr:rowOff>
                  </from>
                  <to>
                    <xdr:col>29</xdr:col>
                    <xdr:colOff>330200</xdr:colOff>
                    <xdr:row>100</xdr:row>
                    <xdr:rowOff>25400</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25400</xdr:colOff>
                    <xdr:row>99</xdr:row>
                    <xdr:rowOff>139700</xdr:rowOff>
                  </from>
                  <to>
                    <xdr:col>29</xdr:col>
                    <xdr:colOff>330200</xdr:colOff>
                    <xdr:row>101</xdr:row>
                    <xdr:rowOff>25400</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25400</xdr:colOff>
                    <xdr:row>100</xdr:row>
                    <xdr:rowOff>139700</xdr:rowOff>
                  </from>
                  <to>
                    <xdr:col>29</xdr:col>
                    <xdr:colOff>330200</xdr:colOff>
                    <xdr:row>102</xdr:row>
                    <xdr:rowOff>25400</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25400</xdr:colOff>
                    <xdr:row>101</xdr:row>
                    <xdr:rowOff>139700</xdr:rowOff>
                  </from>
                  <to>
                    <xdr:col>29</xdr:col>
                    <xdr:colOff>330200</xdr:colOff>
                    <xdr:row>103</xdr:row>
                    <xdr:rowOff>25400</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25400</xdr:colOff>
                    <xdr:row>2</xdr:row>
                    <xdr:rowOff>152400</xdr:rowOff>
                  </from>
                  <to>
                    <xdr:col>30</xdr:col>
                    <xdr:colOff>330200</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25400</xdr:colOff>
                    <xdr:row>3</xdr:row>
                    <xdr:rowOff>139700</xdr:rowOff>
                  </from>
                  <to>
                    <xdr:col>30</xdr:col>
                    <xdr:colOff>330200</xdr:colOff>
                    <xdr:row>5</xdr:row>
                    <xdr:rowOff>25400</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25400</xdr:colOff>
                    <xdr:row>4</xdr:row>
                    <xdr:rowOff>139700</xdr:rowOff>
                  </from>
                  <to>
                    <xdr:col>30</xdr:col>
                    <xdr:colOff>330200</xdr:colOff>
                    <xdr:row>6</xdr:row>
                    <xdr:rowOff>25400</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25400</xdr:colOff>
                    <xdr:row>5</xdr:row>
                    <xdr:rowOff>139700</xdr:rowOff>
                  </from>
                  <to>
                    <xdr:col>30</xdr:col>
                    <xdr:colOff>330200</xdr:colOff>
                    <xdr:row>7</xdr:row>
                    <xdr:rowOff>25400</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25400</xdr:colOff>
                    <xdr:row>6</xdr:row>
                    <xdr:rowOff>139700</xdr:rowOff>
                  </from>
                  <to>
                    <xdr:col>30</xdr:col>
                    <xdr:colOff>330200</xdr:colOff>
                    <xdr:row>8</xdr:row>
                    <xdr:rowOff>25400</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25400</xdr:colOff>
                    <xdr:row>7</xdr:row>
                    <xdr:rowOff>139700</xdr:rowOff>
                  </from>
                  <to>
                    <xdr:col>30</xdr:col>
                    <xdr:colOff>330200</xdr:colOff>
                    <xdr:row>9</xdr:row>
                    <xdr:rowOff>25400</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25400</xdr:colOff>
                    <xdr:row>8</xdr:row>
                    <xdr:rowOff>139700</xdr:rowOff>
                  </from>
                  <to>
                    <xdr:col>30</xdr:col>
                    <xdr:colOff>330200</xdr:colOff>
                    <xdr:row>10</xdr:row>
                    <xdr:rowOff>25400</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25400</xdr:colOff>
                    <xdr:row>9</xdr:row>
                    <xdr:rowOff>139700</xdr:rowOff>
                  </from>
                  <to>
                    <xdr:col>30</xdr:col>
                    <xdr:colOff>330200</xdr:colOff>
                    <xdr:row>11</xdr:row>
                    <xdr:rowOff>25400</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25400</xdr:colOff>
                    <xdr:row>10</xdr:row>
                    <xdr:rowOff>139700</xdr:rowOff>
                  </from>
                  <to>
                    <xdr:col>30</xdr:col>
                    <xdr:colOff>330200</xdr:colOff>
                    <xdr:row>12</xdr:row>
                    <xdr:rowOff>25400</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25400</xdr:colOff>
                    <xdr:row>11</xdr:row>
                    <xdr:rowOff>139700</xdr:rowOff>
                  </from>
                  <to>
                    <xdr:col>30</xdr:col>
                    <xdr:colOff>330200</xdr:colOff>
                    <xdr:row>13</xdr:row>
                    <xdr:rowOff>25400</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25400</xdr:colOff>
                    <xdr:row>12</xdr:row>
                    <xdr:rowOff>139700</xdr:rowOff>
                  </from>
                  <to>
                    <xdr:col>30</xdr:col>
                    <xdr:colOff>330200</xdr:colOff>
                    <xdr:row>14</xdr:row>
                    <xdr:rowOff>25400</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25400</xdr:colOff>
                    <xdr:row>13</xdr:row>
                    <xdr:rowOff>139700</xdr:rowOff>
                  </from>
                  <to>
                    <xdr:col>30</xdr:col>
                    <xdr:colOff>330200</xdr:colOff>
                    <xdr:row>15</xdr:row>
                    <xdr:rowOff>25400</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25400</xdr:colOff>
                    <xdr:row>14</xdr:row>
                    <xdr:rowOff>139700</xdr:rowOff>
                  </from>
                  <to>
                    <xdr:col>30</xdr:col>
                    <xdr:colOff>330200</xdr:colOff>
                    <xdr:row>16</xdr:row>
                    <xdr:rowOff>25400</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25400</xdr:colOff>
                    <xdr:row>15</xdr:row>
                    <xdr:rowOff>139700</xdr:rowOff>
                  </from>
                  <to>
                    <xdr:col>30</xdr:col>
                    <xdr:colOff>330200</xdr:colOff>
                    <xdr:row>17</xdr:row>
                    <xdr:rowOff>25400</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25400</xdr:colOff>
                    <xdr:row>16</xdr:row>
                    <xdr:rowOff>139700</xdr:rowOff>
                  </from>
                  <to>
                    <xdr:col>30</xdr:col>
                    <xdr:colOff>330200</xdr:colOff>
                    <xdr:row>18</xdr:row>
                    <xdr:rowOff>25400</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25400</xdr:colOff>
                    <xdr:row>17</xdr:row>
                    <xdr:rowOff>139700</xdr:rowOff>
                  </from>
                  <to>
                    <xdr:col>30</xdr:col>
                    <xdr:colOff>330200</xdr:colOff>
                    <xdr:row>19</xdr:row>
                    <xdr:rowOff>25400</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25400</xdr:colOff>
                    <xdr:row>18</xdr:row>
                    <xdr:rowOff>139700</xdr:rowOff>
                  </from>
                  <to>
                    <xdr:col>30</xdr:col>
                    <xdr:colOff>330200</xdr:colOff>
                    <xdr:row>20</xdr:row>
                    <xdr:rowOff>25400</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25400</xdr:colOff>
                    <xdr:row>19</xdr:row>
                    <xdr:rowOff>139700</xdr:rowOff>
                  </from>
                  <to>
                    <xdr:col>30</xdr:col>
                    <xdr:colOff>330200</xdr:colOff>
                    <xdr:row>21</xdr:row>
                    <xdr:rowOff>25400</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25400</xdr:colOff>
                    <xdr:row>20</xdr:row>
                    <xdr:rowOff>139700</xdr:rowOff>
                  </from>
                  <to>
                    <xdr:col>30</xdr:col>
                    <xdr:colOff>330200</xdr:colOff>
                    <xdr:row>22</xdr:row>
                    <xdr:rowOff>25400</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25400</xdr:colOff>
                    <xdr:row>21</xdr:row>
                    <xdr:rowOff>139700</xdr:rowOff>
                  </from>
                  <to>
                    <xdr:col>30</xdr:col>
                    <xdr:colOff>330200</xdr:colOff>
                    <xdr:row>23</xdr:row>
                    <xdr:rowOff>25400</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25400</xdr:colOff>
                    <xdr:row>22</xdr:row>
                    <xdr:rowOff>139700</xdr:rowOff>
                  </from>
                  <to>
                    <xdr:col>30</xdr:col>
                    <xdr:colOff>330200</xdr:colOff>
                    <xdr:row>24</xdr:row>
                    <xdr:rowOff>25400</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25400</xdr:colOff>
                    <xdr:row>23</xdr:row>
                    <xdr:rowOff>139700</xdr:rowOff>
                  </from>
                  <to>
                    <xdr:col>30</xdr:col>
                    <xdr:colOff>330200</xdr:colOff>
                    <xdr:row>25</xdr:row>
                    <xdr:rowOff>25400</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25400</xdr:colOff>
                    <xdr:row>24</xdr:row>
                    <xdr:rowOff>139700</xdr:rowOff>
                  </from>
                  <to>
                    <xdr:col>30</xdr:col>
                    <xdr:colOff>330200</xdr:colOff>
                    <xdr:row>26</xdr:row>
                    <xdr:rowOff>25400</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25400</xdr:colOff>
                    <xdr:row>25</xdr:row>
                    <xdr:rowOff>139700</xdr:rowOff>
                  </from>
                  <to>
                    <xdr:col>30</xdr:col>
                    <xdr:colOff>330200</xdr:colOff>
                    <xdr:row>27</xdr:row>
                    <xdr:rowOff>25400</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25400</xdr:colOff>
                    <xdr:row>26</xdr:row>
                    <xdr:rowOff>139700</xdr:rowOff>
                  </from>
                  <to>
                    <xdr:col>30</xdr:col>
                    <xdr:colOff>330200</xdr:colOff>
                    <xdr:row>28</xdr:row>
                    <xdr:rowOff>25400</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25400</xdr:colOff>
                    <xdr:row>27</xdr:row>
                    <xdr:rowOff>139700</xdr:rowOff>
                  </from>
                  <to>
                    <xdr:col>30</xdr:col>
                    <xdr:colOff>330200</xdr:colOff>
                    <xdr:row>29</xdr:row>
                    <xdr:rowOff>25400</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25400</xdr:colOff>
                    <xdr:row>28</xdr:row>
                    <xdr:rowOff>139700</xdr:rowOff>
                  </from>
                  <to>
                    <xdr:col>30</xdr:col>
                    <xdr:colOff>330200</xdr:colOff>
                    <xdr:row>30</xdr:row>
                    <xdr:rowOff>25400</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25400</xdr:colOff>
                    <xdr:row>29</xdr:row>
                    <xdr:rowOff>139700</xdr:rowOff>
                  </from>
                  <to>
                    <xdr:col>30</xdr:col>
                    <xdr:colOff>330200</xdr:colOff>
                    <xdr:row>31</xdr:row>
                    <xdr:rowOff>25400</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25400</xdr:colOff>
                    <xdr:row>30</xdr:row>
                    <xdr:rowOff>139700</xdr:rowOff>
                  </from>
                  <to>
                    <xdr:col>30</xdr:col>
                    <xdr:colOff>330200</xdr:colOff>
                    <xdr:row>32</xdr:row>
                    <xdr:rowOff>25400</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25400</xdr:colOff>
                    <xdr:row>31</xdr:row>
                    <xdr:rowOff>139700</xdr:rowOff>
                  </from>
                  <to>
                    <xdr:col>30</xdr:col>
                    <xdr:colOff>330200</xdr:colOff>
                    <xdr:row>33</xdr:row>
                    <xdr:rowOff>25400</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25400</xdr:colOff>
                    <xdr:row>32</xdr:row>
                    <xdr:rowOff>139700</xdr:rowOff>
                  </from>
                  <to>
                    <xdr:col>30</xdr:col>
                    <xdr:colOff>330200</xdr:colOff>
                    <xdr:row>34</xdr:row>
                    <xdr:rowOff>25400</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25400</xdr:colOff>
                    <xdr:row>33</xdr:row>
                    <xdr:rowOff>139700</xdr:rowOff>
                  </from>
                  <to>
                    <xdr:col>30</xdr:col>
                    <xdr:colOff>330200</xdr:colOff>
                    <xdr:row>35</xdr:row>
                    <xdr:rowOff>25400</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25400</xdr:colOff>
                    <xdr:row>34</xdr:row>
                    <xdr:rowOff>139700</xdr:rowOff>
                  </from>
                  <to>
                    <xdr:col>30</xdr:col>
                    <xdr:colOff>330200</xdr:colOff>
                    <xdr:row>36</xdr:row>
                    <xdr:rowOff>25400</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25400</xdr:colOff>
                    <xdr:row>35</xdr:row>
                    <xdr:rowOff>139700</xdr:rowOff>
                  </from>
                  <to>
                    <xdr:col>30</xdr:col>
                    <xdr:colOff>330200</xdr:colOff>
                    <xdr:row>37</xdr:row>
                    <xdr:rowOff>25400</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25400</xdr:colOff>
                    <xdr:row>36</xdr:row>
                    <xdr:rowOff>139700</xdr:rowOff>
                  </from>
                  <to>
                    <xdr:col>30</xdr:col>
                    <xdr:colOff>330200</xdr:colOff>
                    <xdr:row>38</xdr:row>
                    <xdr:rowOff>25400</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25400</xdr:colOff>
                    <xdr:row>37</xdr:row>
                    <xdr:rowOff>139700</xdr:rowOff>
                  </from>
                  <to>
                    <xdr:col>30</xdr:col>
                    <xdr:colOff>330200</xdr:colOff>
                    <xdr:row>39</xdr:row>
                    <xdr:rowOff>25400</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25400</xdr:colOff>
                    <xdr:row>38</xdr:row>
                    <xdr:rowOff>139700</xdr:rowOff>
                  </from>
                  <to>
                    <xdr:col>30</xdr:col>
                    <xdr:colOff>330200</xdr:colOff>
                    <xdr:row>40</xdr:row>
                    <xdr:rowOff>25400</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25400</xdr:colOff>
                    <xdr:row>39</xdr:row>
                    <xdr:rowOff>139700</xdr:rowOff>
                  </from>
                  <to>
                    <xdr:col>30</xdr:col>
                    <xdr:colOff>330200</xdr:colOff>
                    <xdr:row>41</xdr:row>
                    <xdr:rowOff>25400</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25400</xdr:colOff>
                    <xdr:row>40</xdr:row>
                    <xdr:rowOff>139700</xdr:rowOff>
                  </from>
                  <to>
                    <xdr:col>30</xdr:col>
                    <xdr:colOff>330200</xdr:colOff>
                    <xdr:row>42</xdr:row>
                    <xdr:rowOff>25400</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25400</xdr:colOff>
                    <xdr:row>41</xdr:row>
                    <xdr:rowOff>139700</xdr:rowOff>
                  </from>
                  <to>
                    <xdr:col>30</xdr:col>
                    <xdr:colOff>330200</xdr:colOff>
                    <xdr:row>43</xdr:row>
                    <xdr:rowOff>25400</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25400</xdr:colOff>
                    <xdr:row>42</xdr:row>
                    <xdr:rowOff>139700</xdr:rowOff>
                  </from>
                  <to>
                    <xdr:col>30</xdr:col>
                    <xdr:colOff>330200</xdr:colOff>
                    <xdr:row>44</xdr:row>
                    <xdr:rowOff>25400</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25400</xdr:colOff>
                    <xdr:row>43</xdr:row>
                    <xdr:rowOff>139700</xdr:rowOff>
                  </from>
                  <to>
                    <xdr:col>30</xdr:col>
                    <xdr:colOff>330200</xdr:colOff>
                    <xdr:row>45</xdr:row>
                    <xdr:rowOff>25400</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25400</xdr:colOff>
                    <xdr:row>44</xdr:row>
                    <xdr:rowOff>139700</xdr:rowOff>
                  </from>
                  <to>
                    <xdr:col>30</xdr:col>
                    <xdr:colOff>330200</xdr:colOff>
                    <xdr:row>46</xdr:row>
                    <xdr:rowOff>25400</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25400</xdr:colOff>
                    <xdr:row>45</xdr:row>
                    <xdr:rowOff>139700</xdr:rowOff>
                  </from>
                  <to>
                    <xdr:col>30</xdr:col>
                    <xdr:colOff>330200</xdr:colOff>
                    <xdr:row>47</xdr:row>
                    <xdr:rowOff>25400</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25400</xdr:colOff>
                    <xdr:row>46</xdr:row>
                    <xdr:rowOff>139700</xdr:rowOff>
                  </from>
                  <to>
                    <xdr:col>30</xdr:col>
                    <xdr:colOff>330200</xdr:colOff>
                    <xdr:row>48</xdr:row>
                    <xdr:rowOff>25400</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25400</xdr:colOff>
                    <xdr:row>47</xdr:row>
                    <xdr:rowOff>139700</xdr:rowOff>
                  </from>
                  <to>
                    <xdr:col>30</xdr:col>
                    <xdr:colOff>330200</xdr:colOff>
                    <xdr:row>49</xdr:row>
                    <xdr:rowOff>25400</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25400</xdr:colOff>
                    <xdr:row>48</xdr:row>
                    <xdr:rowOff>139700</xdr:rowOff>
                  </from>
                  <to>
                    <xdr:col>30</xdr:col>
                    <xdr:colOff>330200</xdr:colOff>
                    <xdr:row>50</xdr:row>
                    <xdr:rowOff>25400</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25400</xdr:colOff>
                    <xdr:row>49</xdr:row>
                    <xdr:rowOff>139700</xdr:rowOff>
                  </from>
                  <to>
                    <xdr:col>30</xdr:col>
                    <xdr:colOff>330200</xdr:colOff>
                    <xdr:row>51</xdr:row>
                    <xdr:rowOff>25400</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25400</xdr:colOff>
                    <xdr:row>50</xdr:row>
                    <xdr:rowOff>139700</xdr:rowOff>
                  </from>
                  <to>
                    <xdr:col>30</xdr:col>
                    <xdr:colOff>330200</xdr:colOff>
                    <xdr:row>52</xdr:row>
                    <xdr:rowOff>25400</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25400</xdr:colOff>
                    <xdr:row>51</xdr:row>
                    <xdr:rowOff>139700</xdr:rowOff>
                  </from>
                  <to>
                    <xdr:col>30</xdr:col>
                    <xdr:colOff>330200</xdr:colOff>
                    <xdr:row>53</xdr:row>
                    <xdr:rowOff>25400</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25400</xdr:colOff>
                    <xdr:row>52</xdr:row>
                    <xdr:rowOff>139700</xdr:rowOff>
                  </from>
                  <to>
                    <xdr:col>30</xdr:col>
                    <xdr:colOff>330200</xdr:colOff>
                    <xdr:row>54</xdr:row>
                    <xdr:rowOff>25400</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25400</xdr:colOff>
                    <xdr:row>53</xdr:row>
                    <xdr:rowOff>139700</xdr:rowOff>
                  </from>
                  <to>
                    <xdr:col>30</xdr:col>
                    <xdr:colOff>330200</xdr:colOff>
                    <xdr:row>55</xdr:row>
                    <xdr:rowOff>25400</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25400</xdr:colOff>
                    <xdr:row>54</xdr:row>
                    <xdr:rowOff>139700</xdr:rowOff>
                  </from>
                  <to>
                    <xdr:col>30</xdr:col>
                    <xdr:colOff>330200</xdr:colOff>
                    <xdr:row>56</xdr:row>
                    <xdr:rowOff>25400</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25400</xdr:colOff>
                    <xdr:row>55</xdr:row>
                    <xdr:rowOff>139700</xdr:rowOff>
                  </from>
                  <to>
                    <xdr:col>30</xdr:col>
                    <xdr:colOff>330200</xdr:colOff>
                    <xdr:row>57</xdr:row>
                    <xdr:rowOff>25400</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25400</xdr:colOff>
                    <xdr:row>56</xdr:row>
                    <xdr:rowOff>139700</xdr:rowOff>
                  </from>
                  <to>
                    <xdr:col>30</xdr:col>
                    <xdr:colOff>330200</xdr:colOff>
                    <xdr:row>58</xdr:row>
                    <xdr:rowOff>25400</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25400</xdr:colOff>
                    <xdr:row>57</xdr:row>
                    <xdr:rowOff>139700</xdr:rowOff>
                  </from>
                  <to>
                    <xdr:col>30</xdr:col>
                    <xdr:colOff>330200</xdr:colOff>
                    <xdr:row>59</xdr:row>
                    <xdr:rowOff>25400</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25400</xdr:colOff>
                    <xdr:row>58</xdr:row>
                    <xdr:rowOff>139700</xdr:rowOff>
                  </from>
                  <to>
                    <xdr:col>30</xdr:col>
                    <xdr:colOff>330200</xdr:colOff>
                    <xdr:row>60</xdr:row>
                    <xdr:rowOff>25400</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25400</xdr:colOff>
                    <xdr:row>59</xdr:row>
                    <xdr:rowOff>139700</xdr:rowOff>
                  </from>
                  <to>
                    <xdr:col>30</xdr:col>
                    <xdr:colOff>330200</xdr:colOff>
                    <xdr:row>61</xdr:row>
                    <xdr:rowOff>25400</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25400</xdr:colOff>
                    <xdr:row>60</xdr:row>
                    <xdr:rowOff>139700</xdr:rowOff>
                  </from>
                  <to>
                    <xdr:col>30</xdr:col>
                    <xdr:colOff>330200</xdr:colOff>
                    <xdr:row>62</xdr:row>
                    <xdr:rowOff>25400</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25400</xdr:colOff>
                    <xdr:row>61</xdr:row>
                    <xdr:rowOff>139700</xdr:rowOff>
                  </from>
                  <to>
                    <xdr:col>30</xdr:col>
                    <xdr:colOff>330200</xdr:colOff>
                    <xdr:row>63</xdr:row>
                    <xdr:rowOff>25400</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25400</xdr:colOff>
                    <xdr:row>62</xdr:row>
                    <xdr:rowOff>139700</xdr:rowOff>
                  </from>
                  <to>
                    <xdr:col>30</xdr:col>
                    <xdr:colOff>330200</xdr:colOff>
                    <xdr:row>64</xdr:row>
                    <xdr:rowOff>25400</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25400</xdr:colOff>
                    <xdr:row>63</xdr:row>
                    <xdr:rowOff>139700</xdr:rowOff>
                  </from>
                  <to>
                    <xdr:col>30</xdr:col>
                    <xdr:colOff>330200</xdr:colOff>
                    <xdr:row>65</xdr:row>
                    <xdr:rowOff>25400</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25400</xdr:colOff>
                    <xdr:row>64</xdr:row>
                    <xdr:rowOff>139700</xdr:rowOff>
                  </from>
                  <to>
                    <xdr:col>30</xdr:col>
                    <xdr:colOff>330200</xdr:colOff>
                    <xdr:row>66</xdr:row>
                    <xdr:rowOff>25400</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25400</xdr:colOff>
                    <xdr:row>65</xdr:row>
                    <xdr:rowOff>139700</xdr:rowOff>
                  </from>
                  <to>
                    <xdr:col>30</xdr:col>
                    <xdr:colOff>330200</xdr:colOff>
                    <xdr:row>67</xdr:row>
                    <xdr:rowOff>25400</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25400</xdr:colOff>
                    <xdr:row>66</xdr:row>
                    <xdr:rowOff>139700</xdr:rowOff>
                  </from>
                  <to>
                    <xdr:col>30</xdr:col>
                    <xdr:colOff>330200</xdr:colOff>
                    <xdr:row>68</xdr:row>
                    <xdr:rowOff>25400</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25400</xdr:colOff>
                    <xdr:row>67</xdr:row>
                    <xdr:rowOff>139700</xdr:rowOff>
                  </from>
                  <to>
                    <xdr:col>30</xdr:col>
                    <xdr:colOff>330200</xdr:colOff>
                    <xdr:row>69</xdr:row>
                    <xdr:rowOff>25400</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25400</xdr:colOff>
                    <xdr:row>68</xdr:row>
                    <xdr:rowOff>139700</xdr:rowOff>
                  </from>
                  <to>
                    <xdr:col>30</xdr:col>
                    <xdr:colOff>330200</xdr:colOff>
                    <xdr:row>70</xdr:row>
                    <xdr:rowOff>25400</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25400</xdr:colOff>
                    <xdr:row>69</xdr:row>
                    <xdr:rowOff>139700</xdr:rowOff>
                  </from>
                  <to>
                    <xdr:col>30</xdr:col>
                    <xdr:colOff>330200</xdr:colOff>
                    <xdr:row>71</xdr:row>
                    <xdr:rowOff>25400</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25400</xdr:colOff>
                    <xdr:row>70</xdr:row>
                    <xdr:rowOff>139700</xdr:rowOff>
                  </from>
                  <to>
                    <xdr:col>30</xdr:col>
                    <xdr:colOff>330200</xdr:colOff>
                    <xdr:row>72</xdr:row>
                    <xdr:rowOff>25400</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25400</xdr:colOff>
                    <xdr:row>71</xdr:row>
                    <xdr:rowOff>139700</xdr:rowOff>
                  </from>
                  <to>
                    <xdr:col>30</xdr:col>
                    <xdr:colOff>330200</xdr:colOff>
                    <xdr:row>73</xdr:row>
                    <xdr:rowOff>25400</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25400</xdr:colOff>
                    <xdr:row>72</xdr:row>
                    <xdr:rowOff>139700</xdr:rowOff>
                  </from>
                  <to>
                    <xdr:col>30</xdr:col>
                    <xdr:colOff>330200</xdr:colOff>
                    <xdr:row>74</xdr:row>
                    <xdr:rowOff>25400</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25400</xdr:colOff>
                    <xdr:row>73</xdr:row>
                    <xdr:rowOff>139700</xdr:rowOff>
                  </from>
                  <to>
                    <xdr:col>30</xdr:col>
                    <xdr:colOff>330200</xdr:colOff>
                    <xdr:row>75</xdr:row>
                    <xdr:rowOff>25400</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25400</xdr:colOff>
                    <xdr:row>74</xdr:row>
                    <xdr:rowOff>139700</xdr:rowOff>
                  </from>
                  <to>
                    <xdr:col>30</xdr:col>
                    <xdr:colOff>330200</xdr:colOff>
                    <xdr:row>76</xdr:row>
                    <xdr:rowOff>25400</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25400</xdr:colOff>
                    <xdr:row>75</xdr:row>
                    <xdr:rowOff>139700</xdr:rowOff>
                  </from>
                  <to>
                    <xdr:col>30</xdr:col>
                    <xdr:colOff>330200</xdr:colOff>
                    <xdr:row>77</xdr:row>
                    <xdr:rowOff>25400</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25400</xdr:colOff>
                    <xdr:row>76</xdr:row>
                    <xdr:rowOff>139700</xdr:rowOff>
                  </from>
                  <to>
                    <xdr:col>30</xdr:col>
                    <xdr:colOff>330200</xdr:colOff>
                    <xdr:row>78</xdr:row>
                    <xdr:rowOff>25400</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25400</xdr:colOff>
                    <xdr:row>77</xdr:row>
                    <xdr:rowOff>139700</xdr:rowOff>
                  </from>
                  <to>
                    <xdr:col>30</xdr:col>
                    <xdr:colOff>330200</xdr:colOff>
                    <xdr:row>79</xdr:row>
                    <xdr:rowOff>25400</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25400</xdr:colOff>
                    <xdr:row>78</xdr:row>
                    <xdr:rowOff>139700</xdr:rowOff>
                  </from>
                  <to>
                    <xdr:col>30</xdr:col>
                    <xdr:colOff>330200</xdr:colOff>
                    <xdr:row>80</xdr:row>
                    <xdr:rowOff>25400</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25400</xdr:colOff>
                    <xdr:row>79</xdr:row>
                    <xdr:rowOff>139700</xdr:rowOff>
                  </from>
                  <to>
                    <xdr:col>30</xdr:col>
                    <xdr:colOff>330200</xdr:colOff>
                    <xdr:row>81</xdr:row>
                    <xdr:rowOff>25400</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25400</xdr:colOff>
                    <xdr:row>80</xdr:row>
                    <xdr:rowOff>139700</xdr:rowOff>
                  </from>
                  <to>
                    <xdr:col>30</xdr:col>
                    <xdr:colOff>330200</xdr:colOff>
                    <xdr:row>82</xdr:row>
                    <xdr:rowOff>25400</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25400</xdr:colOff>
                    <xdr:row>81</xdr:row>
                    <xdr:rowOff>139700</xdr:rowOff>
                  </from>
                  <to>
                    <xdr:col>30</xdr:col>
                    <xdr:colOff>330200</xdr:colOff>
                    <xdr:row>83</xdr:row>
                    <xdr:rowOff>25400</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25400</xdr:colOff>
                    <xdr:row>82</xdr:row>
                    <xdr:rowOff>139700</xdr:rowOff>
                  </from>
                  <to>
                    <xdr:col>30</xdr:col>
                    <xdr:colOff>330200</xdr:colOff>
                    <xdr:row>84</xdr:row>
                    <xdr:rowOff>25400</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25400</xdr:colOff>
                    <xdr:row>83</xdr:row>
                    <xdr:rowOff>139700</xdr:rowOff>
                  </from>
                  <to>
                    <xdr:col>30</xdr:col>
                    <xdr:colOff>330200</xdr:colOff>
                    <xdr:row>85</xdr:row>
                    <xdr:rowOff>25400</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25400</xdr:colOff>
                    <xdr:row>84</xdr:row>
                    <xdr:rowOff>139700</xdr:rowOff>
                  </from>
                  <to>
                    <xdr:col>30</xdr:col>
                    <xdr:colOff>330200</xdr:colOff>
                    <xdr:row>86</xdr:row>
                    <xdr:rowOff>25400</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25400</xdr:colOff>
                    <xdr:row>85</xdr:row>
                    <xdr:rowOff>139700</xdr:rowOff>
                  </from>
                  <to>
                    <xdr:col>30</xdr:col>
                    <xdr:colOff>330200</xdr:colOff>
                    <xdr:row>87</xdr:row>
                    <xdr:rowOff>25400</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25400</xdr:colOff>
                    <xdr:row>86</xdr:row>
                    <xdr:rowOff>139700</xdr:rowOff>
                  </from>
                  <to>
                    <xdr:col>30</xdr:col>
                    <xdr:colOff>330200</xdr:colOff>
                    <xdr:row>88</xdr:row>
                    <xdr:rowOff>25400</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25400</xdr:colOff>
                    <xdr:row>87</xdr:row>
                    <xdr:rowOff>139700</xdr:rowOff>
                  </from>
                  <to>
                    <xdr:col>30</xdr:col>
                    <xdr:colOff>330200</xdr:colOff>
                    <xdr:row>89</xdr:row>
                    <xdr:rowOff>25400</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25400</xdr:colOff>
                    <xdr:row>88</xdr:row>
                    <xdr:rowOff>139700</xdr:rowOff>
                  </from>
                  <to>
                    <xdr:col>30</xdr:col>
                    <xdr:colOff>330200</xdr:colOff>
                    <xdr:row>90</xdr:row>
                    <xdr:rowOff>25400</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25400</xdr:colOff>
                    <xdr:row>89</xdr:row>
                    <xdr:rowOff>139700</xdr:rowOff>
                  </from>
                  <to>
                    <xdr:col>30</xdr:col>
                    <xdr:colOff>330200</xdr:colOff>
                    <xdr:row>91</xdr:row>
                    <xdr:rowOff>25400</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25400</xdr:colOff>
                    <xdr:row>90</xdr:row>
                    <xdr:rowOff>139700</xdr:rowOff>
                  </from>
                  <to>
                    <xdr:col>30</xdr:col>
                    <xdr:colOff>330200</xdr:colOff>
                    <xdr:row>92</xdr:row>
                    <xdr:rowOff>25400</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25400</xdr:colOff>
                    <xdr:row>91</xdr:row>
                    <xdr:rowOff>139700</xdr:rowOff>
                  </from>
                  <to>
                    <xdr:col>30</xdr:col>
                    <xdr:colOff>330200</xdr:colOff>
                    <xdr:row>93</xdr:row>
                    <xdr:rowOff>25400</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25400</xdr:colOff>
                    <xdr:row>92</xdr:row>
                    <xdr:rowOff>139700</xdr:rowOff>
                  </from>
                  <to>
                    <xdr:col>30</xdr:col>
                    <xdr:colOff>330200</xdr:colOff>
                    <xdr:row>94</xdr:row>
                    <xdr:rowOff>25400</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25400</xdr:colOff>
                    <xdr:row>93</xdr:row>
                    <xdr:rowOff>139700</xdr:rowOff>
                  </from>
                  <to>
                    <xdr:col>30</xdr:col>
                    <xdr:colOff>330200</xdr:colOff>
                    <xdr:row>95</xdr:row>
                    <xdr:rowOff>25400</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25400</xdr:colOff>
                    <xdr:row>94</xdr:row>
                    <xdr:rowOff>139700</xdr:rowOff>
                  </from>
                  <to>
                    <xdr:col>30</xdr:col>
                    <xdr:colOff>330200</xdr:colOff>
                    <xdr:row>96</xdr:row>
                    <xdr:rowOff>25400</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25400</xdr:colOff>
                    <xdr:row>95</xdr:row>
                    <xdr:rowOff>139700</xdr:rowOff>
                  </from>
                  <to>
                    <xdr:col>30</xdr:col>
                    <xdr:colOff>330200</xdr:colOff>
                    <xdr:row>97</xdr:row>
                    <xdr:rowOff>25400</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25400</xdr:colOff>
                    <xdr:row>96</xdr:row>
                    <xdr:rowOff>139700</xdr:rowOff>
                  </from>
                  <to>
                    <xdr:col>30</xdr:col>
                    <xdr:colOff>330200</xdr:colOff>
                    <xdr:row>98</xdr:row>
                    <xdr:rowOff>25400</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25400</xdr:colOff>
                    <xdr:row>97</xdr:row>
                    <xdr:rowOff>139700</xdr:rowOff>
                  </from>
                  <to>
                    <xdr:col>30</xdr:col>
                    <xdr:colOff>330200</xdr:colOff>
                    <xdr:row>99</xdr:row>
                    <xdr:rowOff>25400</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25400</xdr:colOff>
                    <xdr:row>98</xdr:row>
                    <xdr:rowOff>139700</xdr:rowOff>
                  </from>
                  <to>
                    <xdr:col>30</xdr:col>
                    <xdr:colOff>330200</xdr:colOff>
                    <xdr:row>100</xdr:row>
                    <xdr:rowOff>25400</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25400</xdr:colOff>
                    <xdr:row>99</xdr:row>
                    <xdr:rowOff>139700</xdr:rowOff>
                  </from>
                  <to>
                    <xdr:col>30</xdr:col>
                    <xdr:colOff>330200</xdr:colOff>
                    <xdr:row>101</xdr:row>
                    <xdr:rowOff>25400</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25400</xdr:colOff>
                    <xdr:row>100</xdr:row>
                    <xdr:rowOff>139700</xdr:rowOff>
                  </from>
                  <to>
                    <xdr:col>30</xdr:col>
                    <xdr:colOff>330200</xdr:colOff>
                    <xdr:row>102</xdr:row>
                    <xdr:rowOff>25400</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25400</xdr:colOff>
                    <xdr:row>101</xdr:row>
                    <xdr:rowOff>139700</xdr:rowOff>
                  </from>
                  <to>
                    <xdr:col>30</xdr:col>
                    <xdr:colOff>330200</xdr:colOff>
                    <xdr:row>103</xdr:row>
                    <xdr:rowOff>25400</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25400</xdr:colOff>
                    <xdr:row>2</xdr:row>
                    <xdr:rowOff>152400</xdr:rowOff>
                  </from>
                  <to>
                    <xdr:col>31</xdr:col>
                    <xdr:colOff>330200</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25400</xdr:colOff>
                    <xdr:row>3</xdr:row>
                    <xdr:rowOff>139700</xdr:rowOff>
                  </from>
                  <to>
                    <xdr:col>31</xdr:col>
                    <xdr:colOff>330200</xdr:colOff>
                    <xdr:row>5</xdr:row>
                    <xdr:rowOff>25400</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25400</xdr:colOff>
                    <xdr:row>4</xdr:row>
                    <xdr:rowOff>139700</xdr:rowOff>
                  </from>
                  <to>
                    <xdr:col>31</xdr:col>
                    <xdr:colOff>330200</xdr:colOff>
                    <xdr:row>6</xdr:row>
                    <xdr:rowOff>25400</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25400</xdr:colOff>
                    <xdr:row>5</xdr:row>
                    <xdr:rowOff>139700</xdr:rowOff>
                  </from>
                  <to>
                    <xdr:col>31</xdr:col>
                    <xdr:colOff>330200</xdr:colOff>
                    <xdr:row>7</xdr:row>
                    <xdr:rowOff>25400</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25400</xdr:colOff>
                    <xdr:row>6</xdr:row>
                    <xdr:rowOff>139700</xdr:rowOff>
                  </from>
                  <to>
                    <xdr:col>31</xdr:col>
                    <xdr:colOff>330200</xdr:colOff>
                    <xdr:row>8</xdr:row>
                    <xdr:rowOff>25400</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25400</xdr:colOff>
                    <xdr:row>7</xdr:row>
                    <xdr:rowOff>139700</xdr:rowOff>
                  </from>
                  <to>
                    <xdr:col>31</xdr:col>
                    <xdr:colOff>330200</xdr:colOff>
                    <xdr:row>9</xdr:row>
                    <xdr:rowOff>25400</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25400</xdr:colOff>
                    <xdr:row>8</xdr:row>
                    <xdr:rowOff>139700</xdr:rowOff>
                  </from>
                  <to>
                    <xdr:col>31</xdr:col>
                    <xdr:colOff>330200</xdr:colOff>
                    <xdr:row>10</xdr:row>
                    <xdr:rowOff>25400</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25400</xdr:colOff>
                    <xdr:row>9</xdr:row>
                    <xdr:rowOff>139700</xdr:rowOff>
                  </from>
                  <to>
                    <xdr:col>31</xdr:col>
                    <xdr:colOff>330200</xdr:colOff>
                    <xdr:row>11</xdr:row>
                    <xdr:rowOff>25400</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25400</xdr:colOff>
                    <xdr:row>10</xdr:row>
                    <xdr:rowOff>139700</xdr:rowOff>
                  </from>
                  <to>
                    <xdr:col>31</xdr:col>
                    <xdr:colOff>330200</xdr:colOff>
                    <xdr:row>12</xdr:row>
                    <xdr:rowOff>25400</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25400</xdr:colOff>
                    <xdr:row>11</xdr:row>
                    <xdr:rowOff>139700</xdr:rowOff>
                  </from>
                  <to>
                    <xdr:col>31</xdr:col>
                    <xdr:colOff>330200</xdr:colOff>
                    <xdr:row>13</xdr:row>
                    <xdr:rowOff>25400</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25400</xdr:colOff>
                    <xdr:row>12</xdr:row>
                    <xdr:rowOff>139700</xdr:rowOff>
                  </from>
                  <to>
                    <xdr:col>31</xdr:col>
                    <xdr:colOff>330200</xdr:colOff>
                    <xdr:row>14</xdr:row>
                    <xdr:rowOff>25400</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25400</xdr:colOff>
                    <xdr:row>13</xdr:row>
                    <xdr:rowOff>139700</xdr:rowOff>
                  </from>
                  <to>
                    <xdr:col>31</xdr:col>
                    <xdr:colOff>330200</xdr:colOff>
                    <xdr:row>15</xdr:row>
                    <xdr:rowOff>25400</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25400</xdr:colOff>
                    <xdr:row>14</xdr:row>
                    <xdr:rowOff>139700</xdr:rowOff>
                  </from>
                  <to>
                    <xdr:col>31</xdr:col>
                    <xdr:colOff>330200</xdr:colOff>
                    <xdr:row>16</xdr:row>
                    <xdr:rowOff>25400</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25400</xdr:colOff>
                    <xdr:row>15</xdr:row>
                    <xdr:rowOff>139700</xdr:rowOff>
                  </from>
                  <to>
                    <xdr:col>31</xdr:col>
                    <xdr:colOff>330200</xdr:colOff>
                    <xdr:row>17</xdr:row>
                    <xdr:rowOff>25400</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25400</xdr:colOff>
                    <xdr:row>16</xdr:row>
                    <xdr:rowOff>139700</xdr:rowOff>
                  </from>
                  <to>
                    <xdr:col>31</xdr:col>
                    <xdr:colOff>330200</xdr:colOff>
                    <xdr:row>18</xdr:row>
                    <xdr:rowOff>25400</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25400</xdr:colOff>
                    <xdr:row>17</xdr:row>
                    <xdr:rowOff>139700</xdr:rowOff>
                  </from>
                  <to>
                    <xdr:col>31</xdr:col>
                    <xdr:colOff>330200</xdr:colOff>
                    <xdr:row>19</xdr:row>
                    <xdr:rowOff>25400</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25400</xdr:colOff>
                    <xdr:row>18</xdr:row>
                    <xdr:rowOff>139700</xdr:rowOff>
                  </from>
                  <to>
                    <xdr:col>31</xdr:col>
                    <xdr:colOff>330200</xdr:colOff>
                    <xdr:row>20</xdr:row>
                    <xdr:rowOff>25400</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25400</xdr:colOff>
                    <xdr:row>19</xdr:row>
                    <xdr:rowOff>139700</xdr:rowOff>
                  </from>
                  <to>
                    <xdr:col>31</xdr:col>
                    <xdr:colOff>330200</xdr:colOff>
                    <xdr:row>21</xdr:row>
                    <xdr:rowOff>25400</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25400</xdr:colOff>
                    <xdr:row>20</xdr:row>
                    <xdr:rowOff>139700</xdr:rowOff>
                  </from>
                  <to>
                    <xdr:col>31</xdr:col>
                    <xdr:colOff>330200</xdr:colOff>
                    <xdr:row>22</xdr:row>
                    <xdr:rowOff>25400</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25400</xdr:colOff>
                    <xdr:row>21</xdr:row>
                    <xdr:rowOff>139700</xdr:rowOff>
                  </from>
                  <to>
                    <xdr:col>31</xdr:col>
                    <xdr:colOff>330200</xdr:colOff>
                    <xdr:row>23</xdr:row>
                    <xdr:rowOff>25400</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25400</xdr:colOff>
                    <xdr:row>22</xdr:row>
                    <xdr:rowOff>139700</xdr:rowOff>
                  </from>
                  <to>
                    <xdr:col>31</xdr:col>
                    <xdr:colOff>330200</xdr:colOff>
                    <xdr:row>24</xdr:row>
                    <xdr:rowOff>25400</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25400</xdr:colOff>
                    <xdr:row>23</xdr:row>
                    <xdr:rowOff>139700</xdr:rowOff>
                  </from>
                  <to>
                    <xdr:col>31</xdr:col>
                    <xdr:colOff>330200</xdr:colOff>
                    <xdr:row>25</xdr:row>
                    <xdr:rowOff>25400</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25400</xdr:colOff>
                    <xdr:row>24</xdr:row>
                    <xdr:rowOff>139700</xdr:rowOff>
                  </from>
                  <to>
                    <xdr:col>31</xdr:col>
                    <xdr:colOff>330200</xdr:colOff>
                    <xdr:row>26</xdr:row>
                    <xdr:rowOff>25400</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25400</xdr:colOff>
                    <xdr:row>25</xdr:row>
                    <xdr:rowOff>139700</xdr:rowOff>
                  </from>
                  <to>
                    <xdr:col>31</xdr:col>
                    <xdr:colOff>330200</xdr:colOff>
                    <xdr:row>27</xdr:row>
                    <xdr:rowOff>25400</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25400</xdr:colOff>
                    <xdr:row>26</xdr:row>
                    <xdr:rowOff>139700</xdr:rowOff>
                  </from>
                  <to>
                    <xdr:col>31</xdr:col>
                    <xdr:colOff>330200</xdr:colOff>
                    <xdr:row>28</xdr:row>
                    <xdr:rowOff>25400</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25400</xdr:colOff>
                    <xdr:row>27</xdr:row>
                    <xdr:rowOff>139700</xdr:rowOff>
                  </from>
                  <to>
                    <xdr:col>31</xdr:col>
                    <xdr:colOff>330200</xdr:colOff>
                    <xdr:row>29</xdr:row>
                    <xdr:rowOff>25400</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25400</xdr:colOff>
                    <xdr:row>28</xdr:row>
                    <xdr:rowOff>139700</xdr:rowOff>
                  </from>
                  <to>
                    <xdr:col>31</xdr:col>
                    <xdr:colOff>330200</xdr:colOff>
                    <xdr:row>30</xdr:row>
                    <xdr:rowOff>25400</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25400</xdr:colOff>
                    <xdr:row>29</xdr:row>
                    <xdr:rowOff>139700</xdr:rowOff>
                  </from>
                  <to>
                    <xdr:col>31</xdr:col>
                    <xdr:colOff>330200</xdr:colOff>
                    <xdr:row>31</xdr:row>
                    <xdr:rowOff>25400</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25400</xdr:colOff>
                    <xdr:row>30</xdr:row>
                    <xdr:rowOff>139700</xdr:rowOff>
                  </from>
                  <to>
                    <xdr:col>31</xdr:col>
                    <xdr:colOff>330200</xdr:colOff>
                    <xdr:row>32</xdr:row>
                    <xdr:rowOff>25400</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25400</xdr:colOff>
                    <xdr:row>31</xdr:row>
                    <xdr:rowOff>139700</xdr:rowOff>
                  </from>
                  <to>
                    <xdr:col>31</xdr:col>
                    <xdr:colOff>330200</xdr:colOff>
                    <xdr:row>33</xdr:row>
                    <xdr:rowOff>25400</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25400</xdr:colOff>
                    <xdr:row>32</xdr:row>
                    <xdr:rowOff>139700</xdr:rowOff>
                  </from>
                  <to>
                    <xdr:col>31</xdr:col>
                    <xdr:colOff>330200</xdr:colOff>
                    <xdr:row>34</xdr:row>
                    <xdr:rowOff>25400</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25400</xdr:colOff>
                    <xdr:row>33</xdr:row>
                    <xdr:rowOff>139700</xdr:rowOff>
                  </from>
                  <to>
                    <xdr:col>31</xdr:col>
                    <xdr:colOff>330200</xdr:colOff>
                    <xdr:row>35</xdr:row>
                    <xdr:rowOff>25400</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25400</xdr:colOff>
                    <xdr:row>34</xdr:row>
                    <xdr:rowOff>139700</xdr:rowOff>
                  </from>
                  <to>
                    <xdr:col>31</xdr:col>
                    <xdr:colOff>330200</xdr:colOff>
                    <xdr:row>36</xdr:row>
                    <xdr:rowOff>25400</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25400</xdr:colOff>
                    <xdr:row>35</xdr:row>
                    <xdr:rowOff>139700</xdr:rowOff>
                  </from>
                  <to>
                    <xdr:col>31</xdr:col>
                    <xdr:colOff>330200</xdr:colOff>
                    <xdr:row>37</xdr:row>
                    <xdr:rowOff>25400</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25400</xdr:colOff>
                    <xdr:row>36</xdr:row>
                    <xdr:rowOff>139700</xdr:rowOff>
                  </from>
                  <to>
                    <xdr:col>31</xdr:col>
                    <xdr:colOff>330200</xdr:colOff>
                    <xdr:row>38</xdr:row>
                    <xdr:rowOff>25400</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25400</xdr:colOff>
                    <xdr:row>37</xdr:row>
                    <xdr:rowOff>139700</xdr:rowOff>
                  </from>
                  <to>
                    <xdr:col>31</xdr:col>
                    <xdr:colOff>330200</xdr:colOff>
                    <xdr:row>39</xdr:row>
                    <xdr:rowOff>25400</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25400</xdr:colOff>
                    <xdr:row>38</xdr:row>
                    <xdr:rowOff>139700</xdr:rowOff>
                  </from>
                  <to>
                    <xdr:col>31</xdr:col>
                    <xdr:colOff>330200</xdr:colOff>
                    <xdr:row>40</xdr:row>
                    <xdr:rowOff>25400</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25400</xdr:colOff>
                    <xdr:row>39</xdr:row>
                    <xdr:rowOff>139700</xdr:rowOff>
                  </from>
                  <to>
                    <xdr:col>31</xdr:col>
                    <xdr:colOff>330200</xdr:colOff>
                    <xdr:row>41</xdr:row>
                    <xdr:rowOff>25400</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25400</xdr:colOff>
                    <xdr:row>40</xdr:row>
                    <xdr:rowOff>139700</xdr:rowOff>
                  </from>
                  <to>
                    <xdr:col>31</xdr:col>
                    <xdr:colOff>330200</xdr:colOff>
                    <xdr:row>42</xdr:row>
                    <xdr:rowOff>25400</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25400</xdr:colOff>
                    <xdr:row>41</xdr:row>
                    <xdr:rowOff>139700</xdr:rowOff>
                  </from>
                  <to>
                    <xdr:col>31</xdr:col>
                    <xdr:colOff>330200</xdr:colOff>
                    <xdr:row>43</xdr:row>
                    <xdr:rowOff>25400</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25400</xdr:colOff>
                    <xdr:row>42</xdr:row>
                    <xdr:rowOff>139700</xdr:rowOff>
                  </from>
                  <to>
                    <xdr:col>31</xdr:col>
                    <xdr:colOff>330200</xdr:colOff>
                    <xdr:row>44</xdr:row>
                    <xdr:rowOff>25400</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25400</xdr:colOff>
                    <xdr:row>43</xdr:row>
                    <xdr:rowOff>139700</xdr:rowOff>
                  </from>
                  <to>
                    <xdr:col>31</xdr:col>
                    <xdr:colOff>330200</xdr:colOff>
                    <xdr:row>45</xdr:row>
                    <xdr:rowOff>25400</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25400</xdr:colOff>
                    <xdr:row>44</xdr:row>
                    <xdr:rowOff>139700</xdr:rowOff>
                  </from>
                  <to>
                    <xdr:col>31</xdr:col>
                    <xdr:colOff>330200</xdr:colOff>
                    <xdr:row>46</xdr:row>
                    <xdr:rowOff>25400</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25400</xdr:colOff>
                    <xdr:row>45</xdr:row>
                    <xdr:rowOff>139700</xdr:rowOff>
                  </from>
                  <to>
                    <xdr:col>31</xdr:col>
                    <xdr:colOff>330200</xdr:colOff>
                    <xdr:row>47</xdr:row>
                    <xdr:rowOff>25400</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25400</xdr:colOff>
                    <xdr:row>46</xdr:row>
                    <xdr:rowOff>139700</xdr:rowOff>
                  </from>
                  <to>
                    <xdr:col>31</xdr:col>
                    <xdr:colOff>330200</xdr:colOff>
                    <xdr:row>48</xdr:row>
                    <xdr:rowOff>25400</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25400</xdr:colOff>
                    <xdr:row>47</xdr:row>
                    <xdr:rowOff>139700</xdr:rowOff>
                  </from>
                  <to>
                    <xdr:col>31</xdr:col>
                    <xdr:colOff>330200</xdr:colOff>
                    <xdr:row>49</xdr:row>
                    <xdr:rowOff>25400</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25400</xdr:colOff>
                    <xdr:row>48</xdr:row>
                    <xdr:rowOff>139700</xdr:rowOff>
                  </from>
                  <to>
                    <xdr:col>31</xdr:col>
                    <xdr:colOff>330200</xdr:colOff>
                    <xdr:row>50</xdr:row>
                    <xdr:rowOff>25400</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25400</xdr:colOff>
                    <xdr:row>49</xdr:row>
                    <xdr:rowOff>139700</xdr:rowOff>
                  </from>
                  <to>
                    <xdr:col>31</xdr:col>
                    <xdr:colOff>330200</xdr:colOff>
                    <xdr:row>51</xdr:row>
                    <xdr:rowOff>25400</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25400</xdr:colOff>
                    <xdr:row>50</xdr:row>
                    <xdr:rowOff>139700</xdr:rowOff>
                  </from>
                  <to>
                    <xdr:col>31</xdr:col>
                    <xdr:colOff>330200</xdr:colOff>
                    <xdr:row>52</xdr:row>
                    <xdr:rowOff>25400</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25400</xdr:colOff>
                    <xdr:row>51</xdr:row>
                    <xdr:rowOff>139700</xdr:rowOff>
                  </from>
                  <to>
                    <xdr:col>31</xdr:col>
                    <xdr:colOff>330200</xdr:colOff>
                    <xdr:row>53</xdr:row>
                    <xdr:rowOff>25400</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25400</xdr:colOff>
                    <xdr:row>52</xdr:row>
                    <xdr:rowOff>139700</xdr:rowOff>
                  </from>
                  <to>
                    <xdr:col>31</xdr:col>
                    <xdr:colOff>330200</xdr:colOff>
                    <xdr:row>54</xdr:row>
                    <xdr:rowOff>25400</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25400</xdr:colOff>
                    <xdr:row>53</xdr:row>
                    <xdr:rowOff>139700</xdr:rowOff>
                  </from>
                  <to>
                    <xdr:col>31</xdr:col>
                    <xdr:colOff>330200</xdr:colOff>
                    <xdr:row>55</xdr:row>
                    <xdr:rowOff>25400</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25400</xdr:colOff>
                    <xdr:row>54</xdr:row>
                    <xdr:rowOff>139700</xdr:rowOff>
                  </from>
                  <to>
                    <xdr:col>31</xdr:col>
                    <xdr:colOff>330200</xdr:colOff>
                    <xdr:row>56</xdr:row>
                    <xdr:rowOff>25400</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25400</xdr:colOff>
                    <xdr:row>55</xdr:row>
                    <xdr:rowOff>139700</xdr:rowOff>
                  </from>
                  <to>
                    <xdr:col>31</xdr:col>
                    <xdr:colOff>330200</xdr:colOff>
                    <xdr:row>57</xdr:row>
                    <xdr:rowOff>25400</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25400</xdr:colOff>
                    <xdr:row>56</xdr:row>
                    <xdr:rowOff>139700</xdr:rowOff>
                  </from>
                  <to>
                    <xdr:col>31</xdr:col>
                    <xdr:colOff>330200</xdr:colOff>
                    <xdr:row>58</xdr:row>
                    <xdr:rowOff>25400</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25400</xdr:colOff>
                    <xdr:row>57</xdr:row>
                    <xdr:rowOff>139700</xdr:rowOff>
                  </from>
                  <to>
                    <xdr:col>31</xdr:col>
                    <xdr:colOff>330200</xdr:colOff>
                    <xdr:row>59</xdr:row>
                    <xdr:rowOff>25400</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25400</xdr:colOff>
                    <xdr:row>58</xdr:row>
                    <xdr:rowOff>139700</xdr:rowOff>
                  </from>
                  <to>
                    <xdr:col>31</xdr:col>
                    <xdr:colOff>330200</xdr:colOff>
                    <xdr:row>60</xdr:row>
                    <xdr:rowOff>25400</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25400</xdr:colOff>
                    <xdr:row>59</xdr:row>
                    <xdr:rowOff>139700</xdr:rowOff>
                  </from>
                  <to>
                    <xdr:col>31</xdr:col>
                    <xdr:colOff>330200</xdr:colOff>
                    <xdr:row>61</xdr:row>
                    <xdr:rowOff>25400</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25400</xdr:colOff>
                    <xdr:row>60</xdr:row>
                    <xdr:rowOff>139700</xdr:rowOff>
                  </from>
                  <to>
                    <xdr:col>31</xdr:col>
                    <xdr:colOff>330200</xdr:colOff>
                    <xdr:row>62</xdr:row>
                    <xdr:rowOff>25400</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25400</xdr:colOff>
                    <xdr:row>61</xdr:row>
                    <xdr:rowOff>139700</xdr:rowOff>
                  </from>
                  <to>
                    <xdr:col>31</xdr:col>
                    <xdr:colOff>330200</xdr:colOff>
                    <xdr:row>63</xdr:row>
                    <xdr:rowOff>25400</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25400</xdr:colOff>
                    <xdr:row>62</xdr:row>
                    <xdr:rowOff>139700</xdr:rowOff>
                  </from>
                  <to>
                    <xdr:col>31</xdr:col>
                    <xdr:colOff>330200</xdr:colOff>
                    <xdr:row>64</xdr:row>
                    <xdr:rowOff>25400</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25400</xdr:colOff>
                    <xdr:row>63</xdr:row>
                    <xdr:rowOff>139700</xdr:rowOff>
                  </from>
                  <to>
                    <xdr:col>31</xdr:col>
                    <xdr:colOff>330200</xdr:colOff>
                    <xdr:row>65</xdr:row>
                    <xdr:rowOff>25400</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25400</xdr:colOff>
                    <xdr:row>64</xdr:row>
                    <xdr:rowOff>139700</xdr:rowOff>
                  </from>
                  <to>
                    <xdr:col>31</xdr:col>
                    <xdr:colOff>330200</xdr:colOff>
                    <xdr:row>66</xdr:row>
                    <xdr:rowOff>25400</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25400</xdr:colOff>
                    <xdr:row>65</xdr:row>
                    <xdr:rowOff>139700</xdr:rowOff>
                  </from>
                  <to>
                    <xdr:col>31</xdr:col>
                    <xdr:colOff>330200</xdr:colOff>
                    <xdr:row>67</xdr:row>
                    <xdr:rowOff>25400</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25400</xdr:colOff>
                    <xdr:row>66</xdr:row>
                    <xdr:rowOff>139700</xdr:rowOff>
                  </from>
                  <to>
                    <xdr:col>31</xdr:col>
                    <xdr:colOff>330200</xdr:colOff>
                    <xdr:row>68</xdr:row>
                    <xdr:rowOff>25400</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25400</xdr:colOff>
                    <xdr:row>67</xdr:row>
                    <xdr:rowOff>139700</xdr:rowOff>
                  </from>
                  <to>
                    <xdr:col>31</xdr:col>
                    <xdr:colOff>330200</xdr:colOff>
                    <xdr:row>69</xdr:row>
                    <xdr:rowOff>25400</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25400</xdr:colOff>
                    <xdr:row>68</xdr:row>
                    <xdr:rowOff>139700</xdr:rowOff>
                  </from>
                  <to>
                    <xdr:col>31</xdr:col>
                    <xdr:colOff>330200</xdr:colOff>
                    <xdr:row>70</xdr:row>
                    <xdr:rowOff>25400</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25400</xdr:colOff>
                    <xdr:row>69</xdr:row>
                    <xdr:rowOff>139700</xdr:rowOff>
                  </from>
                  <to>
                    <xdr:col>31</xdr:col>
                    <xdr:colOff>330200</xdr:colOff>
                    <xdr:row>71</xdr:row>
                    <xdr:rowOff>25400</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25400</xdr:colOff>
                    <xdr:row>70</xdr:row>
                    <xdr:rowOff>139700</xdr:rowOff>
                  </from>
                  <to>
                    <xdr:col>31</xdr:col>
                    <xdr:colOff>330200</xdr:colOff>
                    <xdr:row>72</xdr:row>
                    <xdr:rowOff>25400</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25400</xdr:colOff>
                    <xdr:row>71</xdr:row>
                    <xdr:rowOff>139700</xdr:rowOff>
                  </from>
                  <to>
                    <xdr:col>31</xdr:col>
                    <xdr:colOff>330200</xdr:colOff>
                    <xdr:row>73</xdr:row>
                    <xdr:rowOff>25400</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25400</xdr:colOff>
                    <xdr:row>72</xdr:row>
                    <xdr:rowOff>139700</xdr:rowOff>
                  </from>
                  <to>
                    <xdr:col>31</xdr:col>
                    <xdr:colOff>330200</xdr:colOff>
                    <xdr:row>74</xdr:row>
                    <xdr:rowOff>25400</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25400</xdr:colOff>
                    <xdr:row>73</xdr:row>
                    <xdr:rowOff>139700</xdr:rowOff>
                  </from>
                  <to>
                    <xdr:col>31</xdr:col>
                    <xdr:colOff>330200</xdr:colOff>
                    <xdr:row>75</xdr:row>
                    <xdr:rowOff>25400</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25400</xdr:colOff>
                    <xdr:row>74</xdr:row>
                    <xdr:rowOff>139700</xdr:rowOff>
                  </from>
                  <to>
                    <xdr:col>31</xdr:col>
                    <xdr:colOff>330200</xdr:colOff>
                    <xdr:row>76</xdr:row>
                    <xdr:rowOff>25400</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25400</xdr:colOff>
                    <xdr:row>75</xdr:row>
                    <xdr:rowOff>139700</xdr:rowOff>
                  </from>
                  <to>
                    <xdr:col>31</xdr:col>
                    <xdr:colOff>330200</xdr:colOff>
                    <xdr:row>77</xdr:row>
                    <xdr:rowOff>25400</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25400</xdr:colOff>
                    <xdr:row>76</xdr:row>
                    <xdr:rowOff>139700</xdr:rowOff>
                  </from>
                  <to>
                    <xdr:col>31</xdr:col>
                    <xdr:colOff>330200</xdr:colOff>
                    <xdr:row>78</xdr:row>
                    <xdr:rowOff>25400</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25400</xdr:colOff>
                    <xdr:row>77</xdr:row>
                    <xdr:rowOff>139700</xdr:rowOff>
                  </from>
                  <to>
                    <xdr:col>31</xdr:col>
                    <xdr:colOff>330200</xdr:colOff>
                    <xdr:row>79</xdr:row>
                    <xdr:rowOff>25400</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25400</xdr:colOff>
                    <xdr:row>78</xdr:row>
                    <xdr:rowOff>139700</xdr:rowOff>
                  </from>
                  <to>
                    <xdr:col>31</xdr:col>
                    <xdr:colOff>330200</xdr:colOff>
                    <xdr:row>80</xdr:row>
                    <xdr:rowOff>25400</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25400</xdr:colOff>
                    <xdr:row>79</xdr:row>
                    <xdr:rowOff>139700</xdr:rowOff>
                  </from>
                  <to>
                    <xdr:col>31</xdr:col>
                    <xdr:colOff>330200</xdr:colOff>
                    <xdr:row>81</xdr:row>
                    <xdr:rowOff>25400</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25400</xdr:colOff>
                    <xdr:row>80</xdr:row>
                    <xdr:rowOff>139700</xdr:rowOff>
                  </from>
                  <to>
                    <xdr:col>31</xdr:col>
                    <xdr:colOff>330200</xdr:colOff>
                    <xdr:row>82</xdr:row>
                    <xdr:rowOff>25400</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25400</xdr:colOff>
                    <xdr:row>81</xdr:row>
                    <xdr:rowOff>139700</xdr:rowOff>
                  </from>
                  <to>
                    <xdr:col>31</xdr:col>
                    <xdr:colOff>330200</xdr:colOff>
                    <xdr:row>83</xdr:row>
                    <xdr:rowOff>25400</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25400</xdr:colOff>
                    <xdr:row>82</xdr:row>
                    <xdr:rowOff>139700</xdr:rowOff>
                  </from>
                  <to>
                    <xdr:col>31</xdr:col>
                    <xdr:colOff>330200</xdr:colOff>
                    <xdr:row>84</xdr:row>
                    <xdr:rowOff>25400</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25400</xdr:colOff>
                    <xdr:row>83</xdr:row>
                    <xdr:rowOff>139700</xdr:rowOff>
                  </from>
                  <to>
                    <xdr:col>31</xdr:col>
                    <xdr:colOff>330200</xdr:colOff>
                    <xdr:row>85</xdr:row>
                    <xdr:rowOff>25400</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25400</xdr:colOff>
                    <xdr:row>84</xdr:row>
                    <xdr:rowOff>139700</xdr:rowOff>
                  </from>
                  <to>
                    <xdr:col>31</xdr:col>
                    <xdr:colOff>330200</xdr:colOff>
                    <xdr:row>86</xdr:row>
                    <xdr:rowOff>25400</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25400</xdr:colOff>
                    <xdr:row>85</xdr:row>
                    <xdr:rowOff>139700</xdr:rowOff>
                  </from>
                  <to>
                    <xdr:col>31</xdr:col>
                    <xdr:colOff>330200</xdr:colOff>
                    <xdr:row>87</xdr:row>
                    <xdr:rowOff>25400</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25400</xdr:colOff>
                    <xdr:row>86</xdr:row>
                    <xdr:rowOff>139700</xdr:rowOff>
                  </from>
                  <to>
                    <xdr:col>31</xdr:col>
                    <xdr:colOff>330200</xdr:colOff>
                    <xdr:row>88</xdr:row>
                    <xdr:rowOff>25400</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25400</xdr:colOff>
                    <xdr:row>87</xdr:row>
                    <xdr:rowOff>139700</xdr:rowOff>
                  </from>
                  <to>
                    <xdr:col>31</xdr:col>
                    <xdr:colOff>330200</xdr:colOff>
                    <xdr:row>89</xdr:row>
                    <xdr:rowOff>25400</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25400</xdr:colOff>
                    <xdr:row>88</xdr:row>
                    <xdr:rowOff>139700</xdr:rowOff>
                  </from>
                  <to>
                    <xdr:col>31</xdr:col>
                    <xdr:colOff>330200</xdr:colOff>
                    <xdr:row>90</xdr:row>
                    <xdr:rowOff>25400</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25400</xdr:colOff>
                    <xdr:row>89</xdr:row>
                    <xdr:rowOff>139700</xdr:rowOff>
                  </from>
                  <to>
                    <xdr:col>31</xdr:col>
                    <xdr:colOff>330200</xdr:colOff>
                    <xdr:row>91</xdr:row>
                    <xdr:rowOff>25400</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25400</xdr:colOff>
                    <xdr:row>90</xdr:row>
                    <xdr:rowOff>139700</xdr:rowOff>
                  </from>
                  <to>
                    <xdr:col>31</xdr:col>
                    <xdr:colOff>330200</xdr:colOff>
                    <xdr:row>92</xdr:row>
                    <xdr:rowOff>25400</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25400</xdr:colOff>
                    <xdr:row>91</xdr:row>
                    <xdr:rowOff>139700</xdr:rowOff>
                  </from>
                  <to>
                    <xdr:col>31</xdr:col>
                    <xdr:colOff>330200</xdr:colOff>
                    <xdr:row>93</xdr:row>
                    <xdr:rowOff>25400</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25400</xdr:colOff>
                    <xdr:row>92</xdr:row>
                    <xdr:rowOff>139700</xdr:rowOff>
                  </from>
                  <to>
                    <xdr:col>31</xdr:col>
                    <xdr:colOff>330200</xdr:colOff>
                    <xdr:row>94</xdr:row>
                    <xdr:rowOff>25400</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25400</xdr:colOff>
                    <xdr:row>93</xdr:row>
                    <xdr:rowOff>139700</xdr:rowOff>
                  </from>
                  <to>
                    <xdr:col>31</xdr:col>
                    <xdr:colOff>330200</xdr:colOff>
                    <xdr:row>95</xdr:row>
                    <xdr:rowOff>25400</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25400</xdr:colOff>
                    <xdr:row>94</xdr:row>
                    <xdr:rowOff>139700</xdr:rowOff>
                  </from>
                  <to>
                    <xdr:col>31</xdr:col>
                    <xdr:colOff>330200</xdr:colOff>
                    <xdr:row>96</xdr:row>
                    <xdr:rowOff>25400</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25400</xdr:colOff>
                    <xdr:row>95</xdr:row>
                    <xdr:rowOff>139700</xdr:rowOff>
                  </from>
                  <to>
                    <xdr:col>31</xdr:col>
                    <xdr:colOff>330200</xdr:colOff>
                    <xdr:row>97</xdr:row>
                    <xdr:rowOff>25400</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25400</xdr:colOff>
                    <xdr:row>96</xdr:row>
                    <xdr:rowOff>139700</xdr:rowOff>
                  </from>
                  <to>
                    <xdr:col>31</xdr:col>
                    <xdr:colOff>330200</xdr:colOff>
                    <xdr:row>98</xdr:row>
                    <xdr:rowOff>25400</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25400</xdr:colOff>
                    <xdr:row>97</xdr:row>
                    <xdr:rowOff>139700</xdr:rowOff>
                  </from>
                  <to>
                    <xdr:col>31</xdr:col>
                    <xdr:colOff>330200</xdr:colOff>
                    <xdr:row>99</xdr:row>
                    <xdr:rowOff>25400</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25400</xdr:colOff>
                    <xdr:row>98</xdr:row>
                    <xdr:rowOff>139700</xdr:rowOff>
                  </from>
                  <to>
                    <xdr:col>31</xdr:col>
                    <xdr:colOff>330200</xdr:colOff>
                    <xdr:row>100</xdr:row>
                    <xdr:rowOff>25400</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25400</xdr:colOff>
                    <xdr:row>99</xdr:row>
                    <xdr:rowOff>139700</xdr:rowOff>
                  </from>
                  <to>
                    <xdr:col>31</xdr:col>
                    <xdr:colOff>330200</xdr:colOff>
                    <xdr:row>101</xdr:row>
                    <xdr:rowOff>25400</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25400</xdr:colOff>
                    <xdr:row>100</xdr:row>
                    <xdr:rowOff>139700</xdr:rowOff>
                  </from>
                  <to>
                    <xdr:col>31</xdr:col>
                    <xdr:colOff>330200</xdr:colOff>
                    <xdr:row>102</xdr:row>
                    <xdr:rowOff>25400</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25400</xdr:colOff>
                    <xdr:row>101</xdr:row>
                    <xdr:rowOff>139700</xdr:rowOff>
                  </from>
                  <to>
                    <xdr:col>31</xdr:col>
                    <xdr:colOff>330200</xdr:colOff>
                    <xdr:row>103</xdr:row>
                    <xdr:rowOff>25400</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25400</xdr:colOff>
                    <xdr:row>2</xdr:row>
                    <xdr:rowOff>152400</xdr:rowOff>
                  </from>
                  <to>
                    <xdr:col>32</xdr:col>
                    <xdr:colOff>330200</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25400</xdr:colOff>
                    <xdr:row>3</xdr:row>
                    <xdr:rowOff>139700</xdr:rowOff>
                  </from>
                  <to>
                    <xdr:col>32</xdr:col>
                    <xdr:colOff>330200</xdr:colOff>
                    <xdr:row>5</xdr:row>
                    <xdr:rowOff>25400</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25400</xdr:colOff>
                    <xdr:row>4</xdr:row>
                    <xdr:rowOff>139700</xdr:rowOff>
                  </from>
                  <to>
                    <xdr:col>32</xdr:col>
                    <xdr:colOff>330200</xdr:colOff>
                    <xdr:row>6</xdr:row>
                    <xdr:rowOff>25400</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25400</xdr:colOff>
                    <xdr:row>5</xdr:row>
                    <xdr:rowOff>139700</xdr:rowOff>
                  </from>
                  <to>
                    <xdr:col>32</xdr:col>
                    <xdr:colOff>330200</xdr:colOff>
                    <xdr:row>7</xdr:row>
                    <xdr:rowOff>25400</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25400</xdr:colOff>
                    <xdr:row>6</xdr:row>
                    <xdr:rowOff>139700</xdr:rowOff>
                  </from>
                  <to>
                    <xdr:col>32</xdr:col>
                    <xdr:colOff>330200</xdr:colOff>
                    <xdr:row>8</xdr:row>
                    <xdr:rowOff>25400</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25400</xdr:colOff>
                    <xdr:row>7</xdr:row>
                    <xdr:rowOff>139700</xdr:rowOff>
                  </from>
                  <to>
                    <xdr:col>32</xdr:col>
                    <xdr:colOff>330200</xdr:colOff>
                    <xdr:row>9</xdr:row>
                    <xdr:rowOff>25400</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25400</xdr:colOff>
                    <xdr:row>8</xdr:row>
                    <xdr:rowOff>139700</xdr:rowOff>
                  </from>
                  <to>
                    <xdr:col>32</xdr:col>
                    <xdr:colOff>330200</xdr:colOff>
                    <xdr:row>10</xdr:row>
                    <xdr:rowOff>25400</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25400</xdr:colOff>
                    <xdr:row>9</xdr:row>
                    <xdr:rowOff>139700</xdr:rowOff>
                  </from>
                  <to>
                    <xdr:col>32</xdr:col>
                    <xdr:colOff>330200</xdr:colOff>
                    <xdr:row>11</xdr:row>
                    <xdr:rowOff>25400</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25400</xdr:colOff>
                    <xdr:row>10</xdr:row>
                    <xdr:rowOff>139700</xdr:rowOff>
                  </from>
                  <to>
                    <xdr:col>32</xdr:col>
                    <xdr:colOff>330200</xdr:colOff>
                    <xdr:row>12</xdr:row>
                    <xdr:rowOff>25400</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25400</xdr:colOff>
                    <xdr:row>11</xdr:row>
                    <xdr:rowOff>139700</xdr:rowOff>
                  </from>
                  <to>
                    <xdr:col>32</xdr:col>
                    <xdr:colOff>330200</xdr:colOff>
                    <xdr:row>13</xdr:row>
                    <xdr:rowOff>25400</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25400</xdr:colOff>
                    <xdr:row>12</xdr:row>
                    <xdr:rowOff>139700</xdr:rowOff>
                  </from>
                  <to>
                    <xdr:col>32</xdr:col>
                    <xdr:colOff>330200</xdr:colOff>
                    <xdr:row>14</xdr:row>
                    <xdr:rowOff>25400</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25400</xdr:colOff>
                    <xdr:row>13</xdr:row>
                    <xdr:rowOff>139700</xdr:rowOff>
                  </from>
                  <to>
                    <xdr:col>32</xdr:col>
                    <xdr:colOff>330200</xdr:colOff>
                    <xdr:row>15</xdr:row>
                    <xdr:rowOff>25400</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25400</xdr:colOff>
                    <xdr:row>14</xdr:row>
                    <xdr:rowOff>139700</xdr:rowOff>
                  </from>
                  <to>
                    <xdr:col>32</xdr:col>
                    <xdr:colOff>330200</xdr:colOff>
                    <xdr:row>16</xdr:row>
                    <xdr:rowOff>25400</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25400</xdr:colOff>
                    <xdr:row>15</xdr:row>
                    <xdr:rowOff>139700</xdr:rowOff>
                  </from>
                  <to>
                    <xdr:col>32</xdr:col>
                    <xdr:colOff>330200</xdr:colOff>
                    <xdr:row>17</xdr:row>
                    <xdr:rowOff>25400</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25400</xdr:colOff>
                    <xdr:row>16</xdr:row>
                    <xdr:rowOff>139700</xdr:rowOff>
                  </from>
                  <to>
                    <xdr:col>32</xdr:col>
                    <xdr:colOff>330200</xdr:colOff>
                    <xdr:row>18</xdr:row>
                    <xdr:rowOff>25400</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25400</xdr:colOff>
                    <xdr:row>17</xdr:row>
                    <xdr:rowOff>139700</xdr:rowOff>
                  </from>
                  <to>
                    <xdr:col>32</xdr:col>
                    <xdr:colOff>330200</xdr:colOff>
                    <xdr:row>19</xdr:row>
                    <xdr:rowOff>25400</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25400</xdr:colOff>
                    <xdr:row>18</xdr:row>
                    <xdr:rowOff>139700</xdr:rowOff>
                  </from>
                  <to>
                    <xdr:col>32</xdr:col>
                    <xdr:colOff>330200</xdr:colOff>
                    <xdr:row>20</xdr:row>
                    <xdr:rowOff>25400</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25400</xdr:colOff>
                    <xdr:row>19</xdr:row>
                    <xdr:rowOff>139700</xdr:rowOff>
                  </from>
                  <to>
                    <xdr:col>32</xdr:col>
                    <xdr:colOff>330200</xdr:colOff>
                    <xdr:row>21</xdr:row>
                    <xdr:rowOff>25400</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25400</xdr:colOff>
                    <xdr:row>20</xdr:row>
                    <xdr:rowOff>139700</xdr:rowOff>
                  </from>
                  <to>
                    <xdr:col>32</xdr:col>
                    <xdr:colOff>330200</xdr:colOff>
                    <xdr:row>22</xdr:row>
                    <xdr:rowOff>25400</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25400</xdr:colOff>
                    <xdr:row>21</xdr:row>
                    <xdr:rowOff>139700</xdr:rowOff>
                  </from>
                  <to>
                    <xdr:col>32</xdr:col>
                    <xdr:colOff>330200</xdr:colOff>
                    <xdr:row>23</xdr:row>
                    <xdr:rowOff>25400</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25400</xdr:colOff>
                    <xdr:row>22</xdr:row>
                    <xdr:rowOff>139700</xdr:rowOff>
                  </from>
                  <to>
                    <xdr:col>32</xdr:col>
                    <xdr:colOff>330200</xdr:colOff>
                    <xdr:row>24</xdr:row>
                    <xdr:rowOff>25400</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25400</xdr:colOff>
                    <xdr:row>23</xdr:row>
                    <xdr:rowOff>139700</xdr:rowOff>
                  </from>
                  <to>
                    <xdr:col>32</xdr:col>
                    <xdr:colOff>330200</xdr:colOff>
                    <xdr:row>25</xdr:row>
                    <xdr:rowOff>25400</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25400</xdr:colOff>
                    <xdr:row>24</xdr:row>
                    <xdr:rowOff>139700</xdr:rowOff>
                  </from>
                  <to>
                    <xdr:col>32</xdr:col>
                    <xdr:colOff>330200</xdr:colOff>
                    <xdr:row>26</xdr:row>
                    <xdr:rowOff>25400</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25400</xdr:colOff>
                    <xdr:row>25</xdr:row>
                    <xdr:rowOff>139700</xdr:rowOff>
                  </from>
                  <to>
                    <xdr:col>32</xdr:col>
                    <xdr:colOff>330200</xdr:colOff>
                    <xdr:row>27</xdr:row>
                    <xdr:rowOff>25400</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25400</xdr:colOff>
                    <xdr:row>26</xdr:row>
                    <xdr:rowOff>139700</xdr:rowOff>
                  </from>
                  <to>
                    <xdr:col>32</xdr:col>
                    <xdr:colOff>330200</xdr:colOff>
                    <xdr:row>28</xdr:row>
                    <xdr:rowOff>25400</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25400</xdr:colOff>
                    <xdr:row>27</xdr:row>
                    <xdr:rowOff>139700</xdr:rowOff>
                  </from>
                  <to>
                    <xdr:col>32</xdr:col>
                    <xdr:colOff>330200</xdr:colOff>
                    <xdr:row>29</xdr:row>
                    <xdr:rowOff>25400</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25400</xdr:colOff>
                    <xdr:row>28</xdr:row>
                    <xdr:rowOff>139700</xdr:rowOff>
                  </from>
                  <to>
                    <xdr:col>32</xdr:col>
                    <xdr:colOff>330200</xdr:colOff>
                    <xdr:row>30</xdr:row>
                    <xdr:rowOff>25400</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25400</xdr:colOff>
                    <xdr:row>29</xdr:row>
                    <xdr:rowOff>139700</xdr:rowOff>
                  </from>
                  <to>
                    <xdr:col>32</xdr:col>
                    <xdr:colOff>330200</xdr:colOff>
                    <xdr:row>31</xdr:row>
                    <xdr:rowOff>25400</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25400</xdr:colOff>
                    <xdr:row>30</xdr:row>
                    <xdr:rowOff>139700</xdr:rowOff>
                  </from>
                  <to>
                    <xdr:col>32</xdr:col>
                    <xdr:colOff>330200</xdr:colOff>
                    <xdr:row>32</xdr:row>
                    <xdr:rowOff>25400</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25400</xdr:colOff>
                    <xdr:row>31</xdr:row>
                    <xdr:rowOff>139700</xdr:rowOff>
                  </from>
                  <to>
                    <xdr:col>32</xdr:col>
                    <xdr:colOff>330200</xdr:colOff>
                    <xdr:row>33</xdr:row>
                    <xdr:rowOff>25400</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25400</xdr:colOff>
                    <xdr:row>32</xdr:row>
                    <xdr:rowOff>139700</xdr:rowOff>
                  </from>
                  <to>
                    <xdr:col>32</xdr:col>
                    <xdr:colOff>330200</xdr:colOff>
                    <xdr:row>34</xdr:row>
                    <xdr:rowOff>25400</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25400</xdr:colOff>
                    <xdr:row>33</xdr:row>
                    <xdr:rowOff>139700</xdr:rowOff>
                  </from>
                  <to>
                    <xdr:col>32</xdr:col>
                    <xdr:colOff>330200</xdr:colOff>
                    <xdr:row>35</xdr:row>
                    <xdr:rowOff>25400</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25400</xdr:colOff>
                    <xdr:row>34</xdr:row>
                    <xdr:rowOff>139700</xdr:rowOff>
                  </from>
                  <to>
                    <xdr:col>32</xdr:col>
                    <xdr:colOff>330200</xdr:colOff>
                    <xdr:row>36</xdr:row>
                    <xdr:rowOff>25400</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25400</xdr:colOff>
                    <xdr:row>35</xdr:row>
                    <xdr:rowOff>139700</xdr:rowOff>
                  </from>
                  <to>
                    <xdr:col>32</xdr:col>
                    <xdr:colOff>330200</xdr:colOff>
                    <xdr:row>37</xdr:row>
                    <xdr:rowOff>25400</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25400</xdr:colOff>
                    <xdr:row>36</xdr:row>
                    <xdr:rowOff>139700</xdr:rowOff>
                  </from>
                  <to>
                    <xdr:col>32</xdr:col>
                    <xdr:colOff>330200</xdr:colOff>
                    <xdr:row>38</xdr:row>
                    <xdr:rowOff>25400</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25400</xdr:colOff>
                    <xdr:row>37</xdr:row>
                    <xdr:rowOff>139700</xdr:rowOff>
                  </from>
                  <to>
                    <xdr:col>32</xdr:col>
                    <xdr:colOff>330200</xdr:colOff>
                    <xdr:row>39</xdr:row>
                    <xdr:rowOff>25400</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25400</xdr:colOff>
                    <xdr:row>38</xdr:row>
                    <xdr:rowOff>139700</xdr:rowOff>
                  </from>
                  <to>
                    <xdr:col>32</xdr:col>
                    <xdr:colOff>330200</xdr:colOff>
                    <xdr:row>40</xdr:row>
                    <xdr:rowOff>25400</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25400</xdr:colOff>
                    <xdr:row>39</xdr:row>
                    <xdr:rowOff>139700</xdr:rowOff>
                  </from>
                  <to>
                    <xdr:col>32</xdr:col>
                    <xdr:colOff>330200</xdr:colOff>
                    <xdr:row>41</xdr:row>
                    <xdr:rowOff>25400</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25400</xdr:colOff>
                    <xdr:row>40</xdr:row>
                    <xdr:rowOff>139700</xdr:rowOff>
                  </from>
                  <to>
                    <xdr:col>32</xdr:col>
                    <xdr:colOff>330200</xdr:colOff>
                    <xdr:row>42</xdr:row>
                    <xdr:rowOff>25400</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25400</xdr:colOff>
                    <xdr:row>41</xdr:row>
                    <xdr:rowOff>139700</xdr:rowOff>
                  </from>
                  <to>
                    <xdr:col>32</xdr:col>
                    <xdr:colOff>330200</xdr:colOff>
                    <xdr:row>43</xdr:row>
                    <xdr:rowOff>25400</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25400</xdr:colOff>
                    <xdr:row>42</xdr:row>
                    <xdr:rowOff>139700</xdr:rowOff>
                  </from>
                  <to>
                    <xdr:col>32</xdr:col>
                    <xdr:colOff>330200</xdr:colOff>
                    <xdr:row>44</xdr:row>
                    <xdr:rowOff>25400</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25400</xdr:colOff>
                    <xdr:row>43</xdr:row>
                    <xdr:rowOff>139700</xdr:rowOff>
                  </from>
                  <to>
                    <xdr:col>32</xdr:col>
                    <xdr:colOff>330200</xdr:colOff>
                    <xdr:row>45</xdr:row>
                    <xdr:rowOff>25400</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25400</xdr:colOff>
                    <xdr:row>44</xdr:row>
                    <xdr:rowOff>139700</xdr:rowOff>
                  </from>
                  <to>
                    <xdr:col>32</xdr:col>
                    <xdr:colOff>330200</xdr:colOff>
                    <xdr:row>46</xdr:row>
                    <xdr:rowOff>25400</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25400</xdr:colOff>
                    <xdr:row>45</xdr:row>
                    <xdr:rowOff>139700</xdr:rowOff>
                  </from>
                  <to>
                    <xdr:col>32</xdr:col>
                    <xdr:colOff>330200</xdr:colOff>
                    <xdr:row>47</xdr:row>
                    <xdr:rowOff>25400</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25400</xdr:colOff>
                    <xdr:row>46</xdr:row>
                    <xdr:rowOff>139700</xdr:rowOff>
                  </from>
                  <to>
                    <xdr:col>32</xdr:col>
                    <xdr:colOff>330200</xdr:colOff>
                    <xdr:row>48</xdr:row>
                    <xdr:rowOff>25400</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25400</xdr:colOff>
                    <xdr:row>47</xdr:row>
                    <xdr:rowOff>139700</xdr:rowOff>
                  </from>
                  <to>
                    <xdr:col>32</xdr:col>
                    <xdr:colOff>330200</xdr:colOff>
                    <xdr:row>49</xdr:row>
                    <xdr:rowOff>25400</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25400</xdr:colOff>
                    <xdr:row>48</xdr:row>
                    <xdr:rowOff>139700</xdr:rowOff>
                  </from>
                  <to>
                    <xdr:col>32</xdr:col>
                    <xdr:colOff>330200</xdr:colOff>
                    <xdr:row>50</xdr:row>
                    <xdr:rowOff>25400</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25400</xdr:colOff>
                    <xdr:row>49</xdr:row>
                    <xdr:rowOff>139700</xdr:rowOff>
                  </from>
                  <to>
                    <xdr:col>32</xdr:col>
                    <xdr:colOff>330200</xdr:colOff>
                    <xdr:row>51</xdr:row>
                    <xdr:rowOff>25400</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25400</xdr:colOff>
                    <xdr:row>50</xdr:row>
                    <xdr:rowOff>139700</xdr:rowOff>
                  </from>
                  <to>
                    <xdr:col>32</xdr:col>
                    <xdr:colOff>330200</xdr:colOff>
                    <xdr:row>52</xdr:row>
                    <xdr:rowOff>25400</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25400</xdr:colOff>
                    <xdr:row>51</xdr:row>
                    <xdr:rowOff>139700</xdr:rowOff>
                  </from>
                  <to>
                    <xdr:col>32</xdr:col>
                    <xdr:colOff>330200</xdr:colOff>
                    <xdr:row>53</xdr:row>
                    <xdr:rowOff>25400</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25400</xdr:colOff>
                    <xdr:row>52</xdr:row>
                    <xdr:rowOff>139700</xdr:rowOff>
                  </from>
                  <to>
                    <xdr:col>32</xdr:col>
                    <xdr:colOff>330200</xdr:colOff>
                    <xdr:row>54</xdr:row>
                    <xdr:rowOff>25400</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25400</xdr:colOff>
                    <xdr:row>53</xdr:row>
                    <xdr:rowOff>139700</xdr:rowOff>
                  </from>
                  <to>
                    <xdr:col>32</xdr:col>
                    <xdr:colOff>330200</xdr:colOff>
                    <xdr:row>55</xdr:row>
                    <xdr:rowOff>25400</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25400</xdr:colOff>
                    <xdr:row>54</xdr:row>
                    <xdr:rowOff>139700</xdr:rowOff>
                  </from>
                  <to>
                    <xdr:col>32</xdr:col>
                    <xdr:colOff>330200</xdr:colOff>
                    <xdr:row>56</xdr:row>
                    <xdr:rowOff>25400</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25400</xdr:colOff>
                    <xdr:row>55</xdr:row>
                    <xdr:rowOff>139700</xdr:rowOff>
                  </from>
                  <to>
                    <xdr:col>32</xdr:col>
                    <xdr:colOff>330200</xdr:colOff>
                    <xdr:row>57</xdr:row>
                    <xdr:rowOff>25400</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25400</xdr:colOff>
                    <xdr:row>56</xdr:row>
                    <xdr:rowOff>139700</xdr:rowOff>
                  </from>
                  <to>
                    <xdr:col>32</xdr:col>
                    <xdr:colOff>330200</xdr:colOff>
                    <xdr:row>58</xdr:row>
                    <xdr:rowOff>25400</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25400</xdr:colOff>
                    <xdr:row>57</xdr:row>
                    <xdr:rowOff>139700</xdr:rowOff>
                  </from>
                  <to>
                    <xdr:col>32</xdr:col>
                    <xdr:colOff>330200</xdr:colOff>
                    <xdr:row>59</xdr:row>
                    <xdr:rowOff>25400</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25400</xdr:colOff>
                    <xdr:row>58</xdr:row>
                    <xdr:rowOff>139700</xdr:rowOff>
                  </from>
                  <to>
                    <xdr:col>32</xdr:col>
                    <xdr:colOff>330200</xdr:colOff>
                    <xdr:row>60</xdr:row>
                    <xdr:rowOff>25400</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25400</xdr:colOff>
                    <xdr:row>59</xdr:row>
                    <xdr:rowOff>139700</xdr:rowOff>
                  </from>
                  <to>
                    <xdr:col>32</xdr:col>
                    <xdr:colOff>330200</xdr:colOff>
                    <xdr:row>61</xdr:row>
                    <xdr:rowOff>25400</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25400</xdr:colOff>
                    <xdr:row>60</xdr:row>
                    <xdr:rowOff>139700</xdr:rowOff>
                  </from>
                  <to>
                    <xdr:col>32</xdr:col>
                    <xdr:colOff>330200</xdr:colOff>
                    <xdr:row>62</xdr:row>
                    <xdr:rowOff>25400</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25400</xdr:colOff>
                    <xdr:row>61</xdr:row>
                    <xdr:rowOff>139700</xdr:rowOff>
                  </from>
                  <to>
                    <xdr:col>32</xdr:col>
                    <xdr:colOff>330200</xdr:colOff>
                    <xdr:row>63</xdr:row>
                    <xdr:rowOff>25400</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25400</xdr:colOff>
                    <xdr:row>62</xdr:row>
                    <xdr:rowOff>139700</xdr:rowOff>
                  </from>
                  <to>
                    <xdr:col>32</xdr:col>
                    <xdr:colOff>330200</xdr:colOff>
                    <xdr:row>64</xdr:row>
                    <xdr:rowOff>25400</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25400</xdr:colOff>
                    <xdr:row>63</xdr:row>
                    <xdr:rowOff>139700</xdr:rowOff>
                  </from>
                  <to>
                    <xdr:col>32</xdr:col>
                    <xdr:colOff>330200</xdr:colOff>
                    <xdr:row>65</xdr:row>
                    <xdr:rowOff>25400</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25400</xdr:colOff>
                    <xdr:row>64</xdr:row>
                    <xdr:rowOff>139700</xdr:rowOff>
                  </from>
                  <to>
                    <xdr:col>32</xdr:col>
                    <xdr:colOff>330200</xdr:colOff>
                    <xdr:row>66</xdr:row>
                    <xdr:rowOff>25400</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25400</xdr:colOff>
                    <xdr:row>65</xdr:row>
                    <xdr:rowOff>139700</xdr:rowOff>
                  </from>
                  <to>
                    <xdr:col>32</xdr:col>
                    <xdr:colOff>330200</xdr:colOff>
                    <xdr:row>67</xdr:row>
                    <xdr:rowOff>25400</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25400</xdr:colOff>
                    <xdr:row>66</xdr:row>
                    <xdr:rowOff>139700</xdr:rowOff>
                  </from>
                  <to>
                    <xdr:col>32</xdr:col>
                    <xdr:colOff>330200</xdr:colOff>
                    <xdr:row>68</xdr:row>
                    <xdr:rowOff>25400</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25400</xdr:colOff>
                    <xdr:row>67</xdr:row>
                    <xdr:rowOff>139700</xdr:rowOff>
                  </from>
                  <to>
                    <xdr:col>32</xdr:col>
                    <xdr:colOff>330200</xdr:colOff>
                    <xdr:row>69</xdr:row>
                    <xdr:rowOff>25400</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25400</xdr:colOff>
                    <xdr:row>68</xdr:row>
                    <xdr:rowOff>139700</xdr:rowOff>
                  </from>
                  <to>
                    <xdr:col>32</xdr:col>
                    <xdr:colOff>330200</xdr:colOff>
                    <xdr:row>70</xdr:row>
                    <xdr:rowOff>25400</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25400</xdr:colOff>
                    <xdr:row>69</xdr:row>
                    <xdr:rowOff>139700</xdr:rowOff>
                  </from>
                  <to>
                    <xdr:col>32</xdr:col>
                    <xdr:colOff>330200</xdr:colOff>
                    <xdr:row>71</xdr:row>
                    <xdr:rowOff>25400</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25400</xdr:colOff>
                    <xdr:row>70</xdr:row>
                    <xdr:rowOff>139700</xdr:rowOff>
                  </from>
                  <to>
                    <xdr:col>32</xdr:col>
                    <xdr:colOff>330200</xdr:colOff>
                    <xdr:row>72</xdr:row>
                    <xdr:rowOff>25400</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25400</xdr:colOff>
                    <xdr:row>71</xdr:row>
                    <xdr:rowOff>139700</xdr:rowOff>
                  </from>
                  <to>
                    <xdr:col>32</xdr:col>
                    <xdr:colOff>330200</xdr:colOff>
                    <xdr:row>73</xdr:row>
                    <xdr:rowOff>25400</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25400</xdr:colOff>
                    <xdr:row>72</xdr:row>
                    <xdr:rowOff>139700</xdr:rowOff>
                  </from>
                  <to>
                    <xdr:col>32</xdr:col>
                    <xdr:colOff>330200</xdr:colOff>
                    <xdr:row>74</xdr:row>
                    <xdr:rowOff>25400</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25400</xdr:colOff>
                    <xdr:row>73</xdr:row>
                    <xdr:rowOff>139700</xdr:rowOff>
                  </from>
                  <to>
                    <xdr:col>32</xdr:col>
                    <xdr:colOff>330200</xdr:colOff>
                    <xdr:row>75</xdr:row>
                    <xdr:rowOff>25400</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25400</xdr:colOff>
                    <xdr:row>74</xdr:row>
                    <xdr:rowOff>139700</xdr:rowOff>
                  </from>
                  <to>
                    <xdr:col>32</xdr:col>
                    <xdr:colOff>330200</xdr:colOff>
                    <xdr:row>76</xdr:row>
                    <xdr:rowOff>25400</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25400</xdr:colOff>
                    <xdr:row>75</xdr:row>
                    <xdr:rowOff>139700</xdr:rowOff>
                  </from>
                  <to>
                    <xdr:col>32</xdr:col>
                    <xdr:colOff>330200</xdr:colOff>
                    <xdr:row>77</xdr:row>
                    <xdr:rowOff>25400</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25400</xdr:colOff>
                    <xdr:row>76</xdr:row>
                    <xdr:rowOff>139700</xdr:rowOff>
                  </from>
                  <to>
                    <xdr:col>32</xdr:col>
                    <xdr:colOff>330200</xdr:colOff>
                    <xdr:row>78</xdr:row>
                    <xdr:rowOff>25400</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25400</xdr:colOff>
                    <xdr:row>77</xdr:row>
                    <xdr:rowOff>139700</xdr:rowOff>
                  </from>
                  <to>
                    <xdr:col>32</xdr:col>
                    <xdr:colOff>330200</xdr:colOff>
                    <xdr:row>79</xdr:row>
                    <xdr:rowOff>25400</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25400</xdr:colOff>
                    <xdr:row>78</xdr:row>
                    <xdr:rowOff>139700</xdr:rowOff>
                  </from>
                  <to>
                    <xdr:col>32</xdr:col>
                    <xdr:colOff>330200</xdr:colOff>
                    <xdr:row>80</xdr:row>
                    <xdr:rowOff>25400</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25400</xdr:colOff>
                    <xdr:row>79</xdr:row>
                    <xdr:rowOff>139700</xdr:rowOff>
                  </from>
                  <to>
                    <xdr:col>32</xdr:col>
                    <xdr:colOff>330200</xdr:colOff>
                    <xdr:row>81</xdr:row>
                    <xdr:rowOff>25400</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25400</xdr:colOff>
                    <xdr:row>80</xdr:row>
                    <xdr:rowOff>139700</xdr:rowOff>
                  </from>
                  <to>
                    <xdr:col>32</xdr:col>
                    <xdr:colOff>330200</xdr:colOff>
                    <xdr:row>82</xdr:row>
                    <xdr:rowOff>25400</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25400</xdr:colOff>
                    <xdr:row>81</xdr:row>
                    <xdr:rowOff>139700</xdr:rowOff>
                  </from>
                  <to>
                    <xdr:col>32</xdr:col>
                    <xdr:colOff>330200</xdr:colOff>
                    <xdr:row>83</xdr:row>
                    <xdr:rowOff>25400</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25400</xdr:colOff>
                    <xdr:row>82</xdr:row>
                    <xdr:rowOff>139700</xdr:rowOff>
                  </from>
                  <to>
                    <xdr:col>32</xdr:col>
                    <xdr:colOff>330200</xdr:colOff>
                    <xdr:row>84</xdr:row>
                    <xdr:rowOff>25400</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25400</xdr:colOff>
                    <xdr:row>83</xdr:row>
                    <xdr:rowOff>139700</xdr:rowOff>
                  </from>
                  <to>
                    <xdr:col>32</xdr:col>
                    <xdr:colOff>330200</xdr:colOff>
                    <xdr:row>85</xdr:row>
                    <xdr:rowOff>25400</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25400</xdr:colOff>
                    <xdr:row>84</xdr:row>
                    <xdr:rowOff>139700</xdr:rowOff>
                  </from>
                  <to>
                    <xdr:col>32</xdr:col>
                    <xdr:colOff>330200</xdr:colOff>
                    <xdr:row>86</xdr:row>
                    <xdr:rowOff>25400</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25400</xdr:colOff>
                    <xdr:row>85</xdr:row>
                    <xdr:rowOff>139700</xdr:rowOff>
                  </from>
                  <to>
                    <xdr:col>32</xdr:col>
                    <xdr:colOff>330200</xdr:colOff>
                    <xdr:row>87</xdr:row>
                    <xdr:rowOff>25400</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25400</xdr:colOff>
                    <xdr:row>86</xdr:row>
                    <xdr:rowOff>139700</xdr:rowOff>
                  </from>
                  <to>
                    <xdr:col>32</xdr:col>
                    <xdr:colOff>330200</xdr:colOff>
                    <xdr:row>88</xdr:row>
                    <xdr:rowOff>25400</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25400</xdr:colOff>
                    <xdr:row>87</xdr:row>
                    <xdr:rowOff>139700</xdr:rowOff>
                  </from>
                  <to>
                    <xdr:col>32</xdr:col>
                    <xdr:colOff>330200</xdr:colOff>
                    <xdr:row>89</xdr:row>
                    <xdr:rowOff>25400</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25400</xdr:colOff>
                    <xdr:row>88</xdr:row>
                    <xdr:rowOff>139700</xdr:rowOff>
                  </from>
                  <to>
                    <xdr:col>32</xdr:col>
                    <xdr:colOff>330200</xdr:colOff>
                    <xdr:row>90</xdr:row>
                    <xdr:rowOff>25400</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25400</xdr:colOff>
                    <xdr:row>89</xdr:row>
                    <xdr:rowOff>139700</xdr:rowOff>
                  </from>
                  <to>
                    <xdr:col>32</xdr:col>
                    <xdr:colOff>330200</xdr:colOff>
                    <xdr:row>91</xdr:row>
                    <xdr:rowOff>25400</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25400</xdr:colOff>
                    <xdr:row>90</xdr:row>
                    <xdr:rowOff>139700</xdr:rowOff>
                  </from>
                  <to>
                    <xdr:col>32</xdr:col>
                    <xdr:colOff>330200</xdr:colOff>
                    <xdr:row>92</xdr:row>
                    <xdr:rowOff>25400</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25400</xdr:colOff>
                    <xdr:row>91</xdr:row>
                    <xdr:rowOff>139700</xdr:rowOff>
                  </from>
                  <to>
                    <xdr:col>32</xdr:col>
                    <xdr:colOff>330200</xdr:colOff>
                    <xdr:row>93</xdr:row>
                    <xdr:rowOff>25400</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25400</xdr:colOff>
                    <xdr:row>92</xdr:row>
                    <xdr:rowOff>139700</xdr:rowOff>
                  </from>
                  <to>
                    <xdr:col>32</xdr:col>
                    <xdr:colOff>330200</xdr:colOff>
                    <xdr:row>94</xdr:row>
                    <xdr:rowOff>25400</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25400</xdr:colOff>
                    <xdr:row>93</xdr:row>
                    <xdr:rowOff>139700</xdr:rowOff>
                  </from>
                  <to>
                    <xdr:col>32</xdr:col>
                    <xdr:colOff>330200</xdr:colOff>
                    <xdr:row>95</xdr:row>
                    <xdr:rowOff>25400</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25400</xdr:colOff>
                    <xdr:row>94</xdr:row>
                    <xdr:rowOff>139700</xdr:rowOff>
                  </from>
                  <to>
                    <xdr:col>32</xdr:col>
                    <xdr:colOff>330200</xdr:colOff>
                    <xdr:row>96</xdr:row>
                    <xdr:rowOff>25400</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25400</xdr:colOff>
                    <xdr:row>95</xdr:row>
                    <xdr:rowOff>139700</xdr:rowOff>
                  </from>
                  <to>
                    <xdr:col>32</xdr:col>
                    <xdr:colOff>330200</xdr:colOff>
                    <xdr:row>97</xdr:row>
                    <xdr:rowOff>25400</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25400</xdr:colOff>
                    <xdr:row>96</xdr:row>
                    <xdr:rowOff>139700</xdr:rowOff>
                  </from>
                  <to>
                    <xdr:col>32</xdr:col>
                    <xdr:colOff>330200</xdr:colOff>
                    <xdr:row>98</xdr:row>
                    <xdr:rowOff>25400</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25400</xdr:colOff>
                    <xdr:row>97</xdr:row>
                    <xdr:rowOff>139700</xdr:rowOff>
                  </from>
                  <to>
                    <xdr:col>32</xdr:col>
                    <xdr:colOff>330200</xdr:colOff>
                    <xdr:row>99</xdr:row>
                    <xdr:rowOff>25400</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25400</xdr:colOff>
                    <xdr:row>98</xdr:row>
                    <xdr:rowOff>139700</xdr:rowOff>
                  </from>
                  <to>
                    <xdr:col>32</xdr:col>
                    <xdr:colOff>330200</xdr:colOff>
                    <xdr:row>100</xdr:row>
                    <xdr:rowOff>25400</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25400</xdr:colOff>
                    <xdr:row>99</xdr:row>
                    <xdr:rowOff>139700</xdr:rowOff>
                  </from>
                  <to>
                    <xdr:col>32</xdr:col>
                    <xdr:colOff>330200</xdr:colOff>
                    <xdr:row>101</xdr:row>
                    <xdr:rowOff>25400</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25400</xdr:colOff>
                    <xdr:row>100</xdr:row>
                    <xdr:rowOff>139700</xdr:rowOff>
                  </from>
                  <to>
                    <xdr:col>32</xdr:col>
                    <xdr:colOff>330200</xdr:colOff>
                    <xdr:row>102</xdr:row>
                    <xdr:rowOff>25400</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25400</xdr:colOff>
                    <xdr:row>101</xdr:row>
                    <xdr:rowOff>139700</xdr:rowOff>
                  </from>
                  <to>
                    <xdr:col>32</xdr:col>
                    <xdr:colOff>330200</xdr:colOff>
                    <xdr:row>103</xdr:row>
                    <xdr:rowOff>25400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39997558519241921"/>
  </sheetPr>
  <dimension ref="A1:V69"/>
  <sheetViews>
    <sheetView zoomScale="120" zoomScaleNormal="120" workbookViewId="0">
      <selection activeCell="B1" sqref="B1:I21"/>
    </sheetView>
  </sheetViews>
  <sheetFormatPr baseColWidth="10" defaultColWidth="9.1640625" defaultRowHeight="13" x14ac:dyDescent="0.15"/>
  <cols>
    <col min="1" max="1" width="9.1640625" style="30"/>
    <col min="2" max="2" width="49.5" style="30" customWidth="1"/>
    <col min="3" max="5" width="9.1640625" style="30"/>
    <col min="6" max="6" width="11.33203125" style="30" customWidth="1"/>
    <col min="7" max="7" width="10.6640625" style="30" customWidth="1"/>
    <col min="8" max="8" width="10" style="30" customWidth="1"/>
    <col min="9" max="16384" width="9.1640625" style="30"/>
  </cols>
  <sheetData>
    <row r="1" spans="1:9" x14ac:dyDescent="0.15">
      <c r="A1" s="35"/>
      <c r="B1" s="34" t="s">
        <v>196</v>
      </c>
      <c r="C1" s="34" t="s">
        <v>32</v>
      </c>
      <c r="D1" s="34" t="s">
        <v>123</v>
      </c>
      <c r="E1" s="34" t="s">
        <v>125</v>
      </c>
      <c r="F1" s="34" t="s">
        <v>313</v>
      </c>
      <c r="G1" s="34" t="s">
        <v>21</v>
      </c>
      <c r="H1" s="50" t="s">
        <v>351</v>
      </c>
      <c r="I1" s="35" t="s">
        <v>197</v>
      </c>
    </row>
    <row r="2" spans="1:9" x14ac:dyDescent="0.15">
      <c r="A2" s="38">
        <v>1</v>
      </c>
      <c r="B2" s="46" t="str">
        <f>IF(INDEX('Create Composites'!$N$2:$AG$2,1,A2)="","Composite "&amp;A2,INDEX('Create Composites'!$N$2:$AG$2,1,A2))</f>
        <v>General Ability</v>
      </c>
      <c r="C2" s="36" t="str">
        <f>ComCalc!X38</f>
        <v/>
      </c>
      <c r="D2" s="36" t="str">
        <f t="shared" ref="D2:D21" si="0">IF(C2="","",ROUND(3*(C2-100)/15+10,0))</f>
        <v/>
      </c>
      <c r="E2" s="36" t="str">
        <f t="shared" ref="E2:E21" si="1">IF(C2="","",ROUND(10*(C2-100)/15+50,0))</f>
        <v/>
      </c>
      <c r="F2" s="36" t="str">
        <f t="shared" ref="F2:F21" si="2">IF(C2="","",ROUND(100*NORMDIST(C2,100,15,TRUE),IF(OR(NORMDIST(C2,100,15,TRUE)&lt;0.001,NORMDIST(C2,100,15,TRUE)&gt;0.999),3,IF(OR(NORMDIST(C2,100,15,TRUE)&lt;0.01,NORMDIST(C2,100,15,TRUE)&gt;0.99),2,0))))</f>
        <v/>
      </c>
      <c r="G2" s="37" t="str">
        <f>IF(C2="","",ComCalc!Y38)</f>
        <v/>
      </c>
      <c r="H2" s="49" t="str">
        <f>ComCalc!U2</f>
        <v/>
      </c>
      <c r="I2" s="39" t="str">
        <f>INDEX(ComCalc!$B$48:$U$48,1,ROW(B1))</f>
        <v/>
      </c>
    </row>
    <row r="3" spans="1:9" x14ac:dyDescent="0.15">
      <c r="A3" s="38">
        <v>2</v>
      </c>
      <c r="B3" s="46" t="str">
        <f>IF(INDEX('Create Composites'!$N$2:$AG$2,1,A3)="","Composite "&amp;A3,INDEX('Create Composites'!$N$2:$AG$2,1,A3))</f>
        <v>Crystallized Knowledge</v>
      </c>
      <c r="C3" s="36">
        <f>ComCalc!X39</f>
        <v>123</v>
      </c>
      <c r="D3" s="36">
        <f t="shared" si="0"/>
        <v>15</v>
      </c>
      <c r="E3" s="36">
        <f t="shared" si="1"/>
        <v>65</v>
      </c>
      <c r="F3" s="36">
        <f t="shared" si="2"/>
        <v>94</v>
      </c>
      <c r="G3" s="37">
        <f>IF(C3="","",ComCalc!Y39)</f>
        <v>0.83000000000000007</v>
      </c>
      <c r="H3" s="49" t="str">
        <f>ComCalc!U3</f>
        <v>109-133</v>
      </c>
      <c r="I3" s="39" t="str">
        <f>INDEX(ComCalc!$B$48:$U$48,1,ROW(B2))</f>
        <v>Naming &amp; WRAT5 Word Reading</v>
      </c>
    </row>
    <row r="4" spans="1:9" x14ac:dyDescent="0.15">
      <c r="A4" s="38">
        <v>3</v>
      </c>
      <c r="B4" s="46" t="str">
        <f>IF(INDEX('Create Composites'!$N$2:$AG$2,1,A4)="","Composite "&amp;A4,INDEX('Create Composites'!$N$2:$AG$2,1,A4))</f>
        <v>Fluid Reasoning</v>
      </c>
      <c r="C4" s="36">
        <f>ComCalc!X40</f>
        <v>124</v>
      </c>
      <c r="D4" s="36">
        <f t="shared" si="0"/>
        <v>15</v>
      </c>
      <c r="E4" s="36">
        <f t="shared" si="1"/>
        <v>66</v>
      </c>
      <c r="F4" s="36">
        <f t="shared" si="2"/>
        <v>95</v>
      </c>
      <c r="G4" s="37">
        <f>IF(C4="","",ComCalc!Y40)</f>
        <v>0.91999999999999993</v>
      </c>
      <c r="H4" s="49" t="str">
        <f>ComCalc!U4</f>
        <v>115-131</v>
      </c>
      <c r="I4" s="39" t="str">
        <f>INDEX(ComCalc!$B$48:$U$48,1,ROW(B3))</f>
        <v>Design Construction</v>
      </c>
    </row>
    <row r="5" spans="1:9" x14ac:dyDescent="0.15">
      <c r="A5" s="38">
        <v>4</v>
      </c>
      <c r="B5" s="46" t="str">
        <f>IF(INDEX('Create Composites'!$N$2:$AG$2,1,A5)="","Composite "&amp;A5,INDEX('Create Composites'!$N$2:$AG$2,1,A5))</f>
        <v>Verbal/Language</v>
      </c>
      <c r="C5" s="36">
        <f>ComCalc!X41</f>
        <v>114</v>
      </c>
      <c r="D5" s="36">
        <f t="shared" si="0"/>
        <v>13</v>
      </c>
      <c r="E5" s="36">
        <f t="shared" si="1"/>
        <v>59</v>
      </c>
      <c r="F5" s="36">
        <f t="shared" si="2"/>
        <v>82</v>
      </c>
      <c r="G5" s="37">
        <f>IF(C5="","",ComCalc!Y41)</f>
        <v>0.87699138156176548</v>
      </c>
      <c r="H5" s="49" t="str">
        <f>ComCalc!U5</f>
        <v>103-123</v>
      </c>
      <c r="I5" s="39" t="str">
        <f>INDEX(ComCalc!$B$48:$U$48,1,ROW(B4))</f>
        <v>Auditory Comprehension, Naming, Letter Fluency, &amp; Category Fluency</v>
      </c>
    </row>
    <row r="6" spans="1:9" x14ac:dyDescent="0.15">
      <c r="A6" s="38">
        <v>5</v>
      </c>
      <c r="B6" s="46" t="str">
        <f>IF(INDEX('Create Composites'!$N$2:$AG$2,1,A6)="","Composite "&amp;A6,INDEX('Create Composites'!$N$2:$AG$2,1,A6))</f>
        <v>Visual Perception/Construction</v>
      </c>
      <c r="C6" s="36">
        <f>ComCalc!X42</f>
        <v>124</v>
      </c>
      <c r="D6" s="36">
        <f t="shared" si="0"/>
        <v>15</v>
      </c>
      <c r="E6" s="36">
        <f t="shared" si="1"/>
        <v>66</v>
      </c>
      <c r="F6" s="36">
        <f t="shared" si="2"/>
        <v>95</v>
      </c>
      <c r="G6" s="37">
        <f>IF(C6="","",ComCalc!Y42)</f>
        <v>0.82905982905982911</v>
      </c>
      <c r="H6" s="49" t="str">
        <f>ComCalc!U6</f>
        <v>110-134</v>
      </c>
      <c r="I6" s="39" t="str">
        <f>INDEX(ComCalc!$B$48:$U$48,1,ROW(B5))</f>
        <v>Visual Discrimination &amp; Design Construction</v>
      </c>
    </row>
    <row r="7" spans="1:9" x14ac:dyDescent="0.15">
      <c r="A7" s="38">
        <v>6</v>
      </c>
      <c r="B7" s="46" t="str">
        <f>IF(INDEX('Create Composites'!$N$2:$AG$2,1,A7)="","Composite "&amp;A7,INDEX('Create Composites'!$N$2:$AG$2,1,A7))</f>
        <v>Attention/Executive</v>
      </c>
      <c r="C7" s="36">
        <f>ComCalc!X43</f>
        <v>111</v>
      </c>
      <c r="D7" s="36">
        <f t="shared" si="0"/>
        <v>12</v>
      </c>
      <c r="E7" s="36">
        <f t="shared" si="1"/>
        <v>57</v>
      </c>
      <c r="F7" s="36">
        <f t="shared" si="2"/>
        <v>77</v>
      </c>
      <c r="G7" s="37">
        <f>IF(C7="","",ComCalc!Y43)</f>
        <v>0.95282226719736562</v>
      </c>
      <c r="H7" s="49" t="str">
        <f>ComCalc!U7</f>
        <v>104-117</v>
      </c>
      <c r="I7" s="39" t="str">
        <f>INDEX(ComCalc!$B$48:$U$48,1,ROW(B6))</f>
        <v>Coding, Digits Forward, Digits Backward, Numbers &amp; Letters Speed A, Numbers &amp; Letters Accuracy A, Numbers &amp; Letters Efficiency A, Numbers &amp; Letters Efficiency B, Mazes, Word Generation, Trails A, Trails B, &amp; ROCFT Copy</v>
      </c>
    </row>
    <row r="8" spans="1:9" x14ac:dyDescent="0.15">
      <c r="A8" s="38">
        <v>7</v>
      </c>
      <c r="B8" s="46" t="str">
        <f>IF(INDEX('Create Composites'!$N$2:$AG$2,1,A8)="","Composite "&amp;A8,INDEX('Create Composites'!$N$2:$AG$2,1,A8))</f>
        <v>Memory</v>
      </c>
      <c r="C8" s="36">
        <f>ComCalc!X44</f>
        <v>114</v>
      </c>
      <c r="D8" s="36">
        <f t="shared" si="0"/>
        <v>13</v>
      </c>
      <c r="E8" s="36">
        <f t="shared" si="1"/>
        <v>59</v>
      </c>
      <c r="F8" s="36">
        <f t="shared" si="2"/>
        <v>82</v>
      </c>
      <c r="G8" s="37">
        <f>IF(C8="","",ComCalc!Y44)</f>
        <v>0.88185636965829228</v>
      </c>
      <c r="H8" s="49" t="str">
        <f>ComCalc!U8</f>
        <v>103-123</v>
      </c>
      <c r="I8" s="39" t="str">
        <f>INDEX(ComCalc!$B$48:$U$48,1,ROW(B7))</f>
        <v>Shape Learning Immediate-Recognition, Shape Learning Delayed-Recognition, Story Learning Immediate-Recall, Story Learning Delayed-Recall, &amp; ROCFT Recall</v>
      </c>
    </row>
    <row r="9" spans="1:9" x14ac:dyDescent="0.15">
      <c r="A9" s="38">
        <v>8</v>
      </c>
      <c r="B9" s="46" t="str">
        <f>IF(INDEX('Create Composites'!$N$2:$AG$2,1,A9)="","Composite "&amp;A9,INDEX('Create Composites'!$N$2:$AG$2,1,A9))</f>
        <v>Cognitive Proficiency</v>
      </c>
      <c r="C9" s="36">
        <f>ComCalc!X45</f>
        <v>102</v>
      </c>
      <c r="D9" s="36">
        <f t="shared" si="0"/>
        <v>10</v>
      </c>
      <c r="E9" s="36">
        <f t="shared" si="1"/>
        <v>51</v>
      </c>
      <c r="F9" s="36">
        <f t="shared" si="2"/>
        <v>55</v>
      </c>
      <c r="G9" s="37">
        <f>IF(C9="","",ComCalc!Y45)</f>
        <v>0.92669172932330812</v>
      </c>
      <c r="H9" s="49" t="str">
        <f>ComCalc!U9</f>
        <v>94-110</v>
      </c>
      <c r="I9" s="39" t="str">
        <f>INDEX(ComCalc!$B$48:$U$48,1,ROW(B8))</f>
        <v>Coding, Digits Forward, &amp; Digits Backward</v>
      </c>
    </row>
    <row r="10" spans="1:9" x14ac:dyDescent="0.15">
      <c r="A10" s="38">
        <v>9</v>
      </c>
      <c r="B10" s="116" t="str">
        <f>IF(INDEX('Create Composites'!$N$2:$AG$2,1,A10)="","Composite "&amp;A10,INDEX('Create Composites'!$N$2:$AG$2,1,A10))</f>
        <v>Processing Speed</v>
      </c>
      <c r="C10" s="36">
        <f>ComCalc!X46</f>
        <v>112</v>
      </c>
      <c r="D10" s="36">
        <f t="shared" si="0"/>
        <v>12</v>
      </c>
      <c r="E10" s="36">
        <f t="shared" si="1"/>
        <v>58</v>
      </c>
      <c r="F10" s="36">
        <f t="shared" si="2"/>
        <v>79</v>
      </c>
      <c r="G10" s="37">
        <f>IF(C10="","",ComCalc!Y46)</f>
        <v>0.94383149448345049</v>
      </c>
      <c r="H10" s="49" t="str">
        <f>ComCalc!U10</f>
        <v>105-119</v>
      </c>
      <c r="I10" s="39" t="str">
        <f>INDEX(ComCalc!$B$48:$U$48,1,ROW(B9))</f>
        <v>Coding, Numbers &amp; Letters Speed A, Numbers &amp; Letters Efficiency A, &amp; Trails A</v>
      </c>
    </row>
    <row r="11" spans="1:9" x14ac:dyDescent="0.15">
      <c r="A11" s="38">
        <v>10</v>
      </c>
      <c r="B11" s="116" t="str">
        <f>IF(INDEX('Create Composites'!$N$2:$AG$2,1,A11)="","Composite "&amp;A11,INDEX('Create Composites'!$N$2:$AG$2,1,A11))</f>
        <v>Working Memory</v>
      </c>
      <c r="C11" s="36">
        <f>ComCalc!X47</f>
        <v>103</v>
      </c>
      <c r="D11" s="36">
        <f t="shared" si="0"/>
        <v>11</v>
      </c>
      <c r="E11" s="36">
        <f t="shared" si="1"/>
        <v>52</v>
      </c>
      <c r="F11" s="36">
        <f t="shared" si="2"/>
        <v>58</v>
      </c>
      <c r="G11" s="37">
        <f>IF(C11="","",ComCalc!Y47)</f>
        <v>0.91666666666666663</v>
      </c>
      <c r="H11" s="49" t="str">
        <f>ComCalc!U11</f>
        <v>94-111</v>
      </c>
      <c r="I11" s="39" t="str">
        <f>INDEX(ComCalc!$B$48:$U$48,1,ROW(B10))</f>
        <v>Digits Forward &amp; Digits Backward</v>
      </c>
    </row>
    <row r="12" spans="1:9" x14ac:dyDescent="0.15">
      <c r="A12" s="38">
        <v>11</v>
      </c>
      <c r="B12" s="116" t="str">
        <f>IF(INDEX('Create Composites'!$N$2:$AG$2,1,A12)="","Composite "&amp;A12,INDEX('Create Composites'!$N$2:$AG$2,1,A12))</f>
        <v>Attention</v>
      </c>
      <c r="C12" s="36">
        <f>ComCalc!X48</f>
        <v>99</v>
      </c>
      <c r="D12" s="36">
        <f t="shared" si="0"/>
        <v>10</v>
      </c>
      <c r="E12" s="36">
        <f t="shared" si="1"/>
        <v>49</v>
      </c>
      <c r="F12" s="36">
        <f t="shared" si="2"/>
        <v>47</v>
      </c>
      <c r="G12" s="37">
        <f>IF(C12="","",ComCalc!Y48)</f>
        <v>0.8830985915492956</v>
      </c>
      <c r="H12" s="49" t="str">
        <f>ComCalc!U12</f>
        <v>89-109</v>
      </c>
      <c r="I12" s="39" t="str">
        <f>INDEX(ComCalc!$B$48:$U$48,1,ROW(B11))</f>
        <v>Digits Forward, Numbers &amp; Letters Accuracy A, Numbers &amp; Letters Efficiency B, &amp; Trails B</v>
      </c>
    </row>
    <row r="13" spans="1:9" x14ac:dyDescent="0.15">
      <c r="A13" s="38">
        <v>12</v>
      </c>
      <c r="B13" s="116" t="str">
        <f>IF(INDEX('Create Composites'!$N$2:$AG$2,1,A13)="","Composite "&amp;A13,INDEX('Create Composites'!$N$2:$AG$2,1,A13))</f>
        <v>Executive Functions</v>
      </c>
      <c r="C13" s="36">
        <f>ComCalc!X49</f>
        <v>115</v>
      </c>
      <c r="D13" s="36">
        <f t="shared" si="0"/>
        <v>13</v>
      </c>
      <c r="E13" s="36">
        <f t="shared" si="1"/>
        <v>60</v>
      </c>
      <c r="F13" s="36">
        <f t="shared" si="2"/>
        <v>84</v>
      </c>
      <c r="G13" s="37">
        <f>IF(C13="","",ComCalc!Y49)</f>
        <v>0.89652271326443844</v>
      </c>
      <c r="H13" s="49" t="str">
        <f>ComCalc!U13</f>
        <v>105-124</v>
      </c>
      <c r="I13" s="39" t="str">
        <f>INDEX(ComCalc!$B$48:$U$48,1,ROW(B12))</f>
        <v>Digits Forward, Digits Backward, Mazes, Word Generation, &amp; ROCFT Copy</v>
      </c>
    </row>
    <row r="14" spans="1:9" x14ac:dyDescent="0.15">
      <c r="A14" s="38">
        <v>13</v>
      </c>
      <c r="B14" s="46" t="str">
        <f>IF(INDEX('Create Composites'!$N$2:$AG$2,1,A14)="","Composite "&amp;A14,INDEX('Create Composites'!$N$2:$AG$2,1,A14))</f>
        <v>Cognitive Efficiency</v>
      </c>
      <c r="C14" s="36">
        <f>ComCalc!X50</f>
        <v>111</v>
      </c>
      <c r="D14" s="36">
        <f t="shared" si="0"/>
        <v>12</v>
      </c>
      <c r="E14" s="36">
        <f t="shared" si="1"/>
        <v>57</v>
      </c>
      <c r="F14" s="36">
        <f t="shared" si="2"/>
        <v>77</v>
      </c>
      <c r="G14" s="37">
        <f>IF(C14="","",ComCalc!Y50)</f>
        <v>0.94262295081967207</v>
      </c>
      <c r="H14" s="49" t="str">
        <f>ComCalc!U14</f>
        <v>104-118</v>
      </c>
      <c r="I14" s="39" t="str">
        <f>INDEX(ComCalc!$B$48:$U$48,1,ROW(B13))</f>
        <v>Coding, Numbers &amp; Letters Efficiency A, Mazes, &amp; Trails A</v>
      </c>
    </row>
    <row r="15" spans="1:9" x14ac:dyDescent="0.15">
      <c r="A15" s="38">
        <v>14</v>
      </c>
      <c r="B15" s="46" t="str">
        <f>IF(INDEX('Create Composites'!$N$2:$AG$2,1,A15)="","Composite "&amp;A15,INDEX('Create Composites'!$N$2:$AG$2,1,A15))</f>
        <v>Learning Efficiency</v>
      </c>
      <c r="C15" s="36">
        <f>ComCalc!X51</f>
        <v>109</v>
      </c>
      <c r="D15" s="36">
        <f t="shared" si="0"/>
        <v>12</v>
      </c>
      <c r="E15" s="36">
        <f t="shared" si="1"/>
        <v>56</v>
      </c>
      <c r="F15" s="36">
        <f t="shared" si="2"/>
        <v>73</v>
      </c>
      <c r="G15" s="37">
        <f>IF(C15="","",ComCalc!Y51)</f>
        <v>0.76754385964912275</v>
      </c>
      <c r="H15" s="49" t="str">
        <f>ComCalc!U15</f>
        <v>94-122</v>
      </c>
      <c r="I15" s="39" t="str">
        <f>INDEX(ComCalc!$B$48:$U$48,1,ROW(B14))</f>
        <v>Shape Learning Immediate-Recognition, &amp; Story Learning Immediate-Recall</v>
      </c>
    </row>
    <row r="16" spans="1:9" x14ac:dyDescent="0.15">
      <c r="A16" s="38">
        <v>15</v>
      </c>
      <c r="B16" s="46" t="str">
        <f>IF(INDEX('Create Composites'!$N$2:$AG$2,1,A16)="","Composite "&amp;A16,INDEX('Create Composites'!$N$2:$AG$2,1,A16))</f>
        <v>Delayed Recall</v>
      </c>
      <c r="C16" s="36">
        <f>ComCalc!X52</f>
        <v>114</v>
      </c>
      <c r="D16" s="36">
        <f t="shared" si="0"/>
        <v>13</v>
      </c>
      <c r="E16" s="36">
        <f t="shared" si="1"/>
        <v>59</v>
      </c>
      <c r="F16" s="36">
        <f t="shared" si="2"/>
        <v>82</v>
      </c>
      <c r="G16" s="37">
        <f>IF(C16="","",ComCalc!Y52)</f>
        <v>0.84163119865386526</v>
      </c>
      <c r="H16" s="49" t="str">
        <f>ComCalc!U16</f>
        <v>101-125</v>
      </c>
      <c r="I16" s="39" t="str">
        <f>INDEX(ComCalc!$B$48:$U$48,1,ROW(B15))</f>
        <v>Shape Learning Delayed-Recognition, Story Learning Delayed-Recall, &amp; ROCFT Recall</v>
      </c>
    </row>
    <row r="17" spans="1:9" x14ac:dyDescent="0.15">
      <c r="A17" s="38">
        <v>16</v>
      </c>
      <c r="B17" s="46" t="str">
        <f>IF(INDEX('Create Composites'!$N$2:$AG$2,1,A17)="","Composite "&amp;A17,INDEX('Create Composites'!$N$2:$AG$2,1,A17))</f>
        <v>Planning</v>
      </c>
      <c r="C17" s="36">
        <f>ComCalc!X53</f>
        <v>113</v>
      </c>
      <c r="D17" s="36">
        <f t="shared" si="0"/>
        <v>13</v>
      </c>
      <c r="E17" s="36">
        <f t="shared" si="1"/>
        <v>59</v>
      </c>
      <c r="F17" s="36">
        <f t="shared" si="2"/>
        <v>81</v>
      </c>
      <c r="G17" s="37">
        <f>IF(C17="","",ComCalc!Y53)</f>
        <v>0.78</v>
      </c>
      <c r="H17" s="49" t="str">
        <f>ComCalc!U17</f>
        <v>98-125</v>
      </c>
      <c r="I17" s="39" t="str">
        <f>INDEX(ComCalc!$B$48:$U$48,1,ROW(B16))</f>
        <v>Mazes, &amp; ROCFT Copy</v>
      </c>
    </row>
    <row r="18" spans="1:9" x14ac:dyDescent="0.15">
      <c r="A18" s="38">
        <v>17</v>
      </c>
      <c r="B18" s="46" t="str">
        <f>IF(INDEX('Create Composites'!$N$2:$AG$2,1,A18)="","Composite "&amp;A18,INDEX('Create Composites'!$N$2:$AG$2,1,A18))</f>
        <v>Global Neurocognitive Index (G)</v>
      </c>
      <c r="C18" s="36">
        <f>ComCalc!X54</f>
        <v>120</v>
      </c>
      <c r="D18" s="36">
        <f t="shared" si="0"/>
        <v>14</v>
      </c>
      <c r="E18" s="36">
        <f t="shared" si="1"/>
        <v>63</v>
      </c>
      <c r="F18" s="36">
        <f t="shared" si="2"/>
        <v>91</v>
      </c>
      <c r="G18" s="37">
        <f>IF(C18="","",ComCalc!Y54)</f>
        <v>0.95780211536432802</v>
      </c>
      <c r="H18" s="49" t="str">
        <f>ComCalc!U18</f>
        <v>114-126</v>
      </c>
      <c r="I18" s="39" t="str">
        <f>INDEX(ComCalc!$B$48:$U$48,1,ROW(B17))</f>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row>
    <row r="19" spans="1:9" x14ac:dyDescent="0.15">
      <c r="A19" s="38">
        <v>18</v>
      </c>
      <c r="B19" s="46" t="str">
        <f>IF(INDEX('Create Composites'!$N$2:$AG$2,1,A19)="","Composite "&amp;A19,INDEX('Create Composites'!$N$2:$AG$2,1,A19))</f>
        <v>Fluency</v>
      </c>
      <c r="C19" s="36">
        <f>ComCalc!X55</f>
        <v>118</v>
      </c>
      <c r="D19" s="36">
        <f t="shared" si="0"/>
        <v>14</v>
      </c>
      <c r="E19" s="36">
        <f t="shared" si="1"/>
        <v>62</v>
      </c>
      <c r="F19" s="36">
        <f t="shared" si="2"/>
        <v>88</v>
      </c>
      <c r="G19" s="37">
        <f>IF(C19="","",ComCalc!Y55)</f>
        <v>0.91907081303859128</v>
      </c>
      <c r="H19" s="49" t="str">
        <f>ComCalc!U19</f>
        <v>109-126</v>
      </c>
      <c r="I19" s="39" t="str">
        <f>INDEX(ComCalc!$B$48:$U$48,1,ROW(B18))</f>
        <v>Word Generation, Letter Fluency, &amp; Category Fluency</v>
      </c>
    </row>
    <row r="20" spans="1:9" x14ac:dyDescent="0.15">
      <c r="A20" s="38">
        <v>19</v>
      </c>
      <c r="B20" s="46" t="str">
        <f>IF(INDEX('Create Composites'!$N$2:$AG$2,1,A20)="","Composite "&amp;A20,INDEX('Create Composites'!$N$2:$AG$2,1,A20))</f>
        <v>Psychomotor Speed</v>
      </c>
      <c r="C20" s="36">
        <f>ComCalc!X56</f>
        <v>114</v>
      </c>
      <c r="D20" s="36">
        <f t="shared" si="0"/>
        <v>13</v>
      </c>
      <c r="E20" s="36">
        <f t="shared" si="1"/>
        <v>59</v>
      </c>
      <c r="F20" s="36">
        <f t="shared" si="2"/>
        <v>82</v>
      </c>
      <c r="G20" s="37">
        <f>IF(C20="","",ComCalc!Y56)</f>
        <v>0.87969924812030065</v>
      </c>
      <c r="H20" s="49" t="str">
        <f>ComCalc!U20</f>
        <v>103-123</v>
      </c>
      <c r="I20" s="39" t="str">
        <f>INDEX(ComCalc!$B$48:$U$48,1,ROW(B19))</f>
        <v>Numbers &amp; Letters Speed A, &amp; Trails A</v>
      </c>
    </row>
    <row r="21" spans="1:9" x14ac:dyDescent="0.15">
      <c r="A21" s="38">
        <v>20</v>
      </c>
      <c r="B21" s="46" t="str">
        <f>IF(INDEX('Create Composites'!$N$2:$AG$2,1,A21)="","Composite "&amp;A21,INDEX('Create Composites'!$N$2:$AG$2,1,A21))</f>
        <v>Attentional Fluency</v>
      </c>
      <c r="C21" s="36">
        <f>ComCalc!X57</f>
        <v>96</v>
      </c>
      <c r="D21" s="36">
        <f t="shared" si="0"/>
        <v>9</v>
      </c>
      <c r="E21" s="36">
        <f t="shared" si="1"/>
        <v>47</v>
      </c>
      <c r="F21" s="36">
        <f t="shared" si="2"/>
        <v>39</v>
      </c>
      <c r="G21" s="37">
        <f>IF(C21="","",ComCalc!Y57)</f>
        <v>0.84265734265734271</v>
      </c>
      <c r="H21" s="49" t="str">
        <f>ComCalc!U21</f>
        <v>85-108</v>
      </c>
      <c r="I21" s="39" t="str">
        <f>INDEX(ComCalc!$B$48:$U$48,1,ROW(B20))</f>
        <v>Numbers &amp; Letters Efficiency B, &amp; Trails B</v>
      </c>
    </row>
    <row r="49" spans="2:22" x14ac:dyDescent="0.15">
      <c r="B49" s="44" t="s">
        <v>342</v>
      </c>
      <c r="C49" s="41">
        <v>1</v>
      </c>
      <c r="D49" s="41">
        <v>2</v>
      </c>
      <c r="E49" s="41">
        <v>3</v>
      </c>
      <c r="F49" s="41">
        <v>4</v>
      </c>
      <c r="G49" s="41">
        <v>5</v>
      </c>
      <c r="H49" s="41">
        <v>6</v>
      </c>
      <c r="I49" s="41">
        <v>7</v>
      </c>
      <c r="J49" s="41">
        <v>8</v>
      </c>
      <c r="K49" s="41">
        <v>9</v>
      </c>
      <c r="L49" s="41">
        <v>10</v>
      </c>
      <c r="M49" s="41">
        <v>11</v>
      </c>
      <c r="N49" s="41">
        <v>12</v>
      </c>
      <c r="O49" s="41">
        <v>13</v>
      </c>
      <c r="P49" s="41">
        <v>14</v>
      </c>
      <c r="Q49" s="41">
        <v>15</v>
      </c>
      <c r="R49" s="41">
        <v>16</v>
      </c>
      <c r="S49" s="41">
        <v>17</v>
      </c>
      <c r="T49" s="41">
        <v>18</v>
      </c>
      <c r="U49" s="41">
        <v>19</v>
      </c>
      <c r="V49" s="41">
        <v>20</v>
      </c>
    </row>
    <row r="50" spans="2:22" x14ac:dyDescent="0.15">
      <c r="B50" s="43" t="str">
        <f t="array" ref="B50:B69">ROW(A1:A20)&amp;". "&amp;ComCalc!P2:P21</f>
        <v>1. General Ability</v>
      </c>
      <c r="C50" s="42"/>
      <c r="D50" s="42">
        <f>ComCalc!C115</f>
        <v>0</v>
      </c>
      <c r="E50" s="42">
        <f>ComCalc!D115</f>
        <v>0</v>
      </c>
      <c r="F50" s="42">
        <f>ComCalc!E115</f>
        <v>0</v>
      </c>
      <c r="G50" s="42">
        <f>ComCalc!F115</f>
        <v>0</v>
      </c>
      <c r="H50" s="42">
        <f>ComCalc!G115</f>
        <v>0</v>
      </c>
      <c r="I50" s="42">
        <f>ComCalc!H115</f>
        <v>0</v>
      </c>
      <c r="J50" s="42">
        <f>ComCalc!I115</f>
        <v>0</v>
      </c>
      <c r="K50" s="42">
        <f>ComCalc!J115</f>
        <v>0</v>
      </c>
      <c r="L50" s="42">
        <f>ComCalc!K115</f>
        <v>0</v>
      </c>
      <c r="M50" s="42">
        <f>ComCalc!L115</f>
        <v>0</v>
      </c>
      <c r="N50" s="42">
        <f>ComCalc!M115</f>
        <v>0</v>
      </c>
      <c r="O50" s="42">
        <f>ComCalc!N115</f>
        <v>0</v>
      </c>
      <c r="P50" s="42">
        <f>ComCalc!O115</f>
        <v>0</v>
      </c>
      <c r="Q50" s="42">
        <f>ComCalc!P115</f>
        <v>0</v>
      </c>
      <c r="R50" s="42">
        <f>ComCalc!Q115</f>
        <v>0</v>
      </c>
      <c r="S50" s="42">
        <f>ComCalc!R115</f>
        <v>0</v>
      </c>
      <c r="T50" s="42">
        <f>ComCalc!S115</f>
        <v>0</v>
      </c>
      <c r="U50" s="42">
        <f>ComCalc!T115</f>
        <v>0</v>
      </c>
      <c r="V50" s="42">
        <f>ComCalc!U115</f>
        <v>0</v>
      </c>
    </row>
    <row r="51" spans="2:22" x14ac:dyDescent="0.15">
      <c r="B51" s="43" t="str">
        <v>2. Crystallized Knowledge</v>
      </c>
      <c r="C51" s="42">
        <f>ComCalc!B116</f>
        <v>0</v>
      </c>
      <c r="D51" s="42"/>
      <c r="E51" s="42">
        <f>ComCalc!D116</f>
        <v>0.11313708498984759</v>
      </c>
      <c r="F51" s="42">
        <f>ComCalc!E116</f>
        <v>0.58003363524917317</v>
      </c>
      <c r="G51" s="42">
        <f>ComCalc!F116</f>
        <v>0.13405254742109707</v>
      </c>
      <c r="H51" s="42">
        <f>ComCalc!G116</f>
        <v>0.11962532450991228</v>
      </c>
      <c r="I51" s="42">
        <f>ComCalc!H116</f>
        <v>0.11684242739470209</v>
      </c>
      <c r="J51" s="42">
        <f>ComCalc!I116</f>
        <v>0.12262786789699316</v>
      </c>
      <c r="K51" s="42">
        <f>ComCalc!J116</f>
        <v>7.1661748643582296E-2</v>
      </c>
      <c r="L51" s="42">
        <f>ComCalc!K116</f>
        <v>0.13472193585307479</v>
      </c>
      <c r="M51" s="42">
        <f>ComCalc!L116</f>
        <v>9.0226631713826791E-2</v>
      </c>
      <c r="N51" s="42">
        <f>ComCalc!M116</f>
        <v>0.15177267155133481</v>
      </c>
      <c r="O51" s="42">
        <f>ComCalc!N116</f>
        <v>0.10162612288412373</v>
      </c>
      <c r="P51" s="42">
        <f>ComCalc!O116</f>
        <v>0.12175615550562022</v>
      </c>
      <c r="Q51" s="42">
        <f>ComCalc!P116</f>
        <v>9.1454099531364616E-2</v>
      </c>
      <c r="R51" s="42">
        <f>ComCalc!Q116</f>
        <v>7.4999999999999997E-2</v>
      </c>
      <c r="S51" s="42">
        <f>ComCalc!R116</f>
        <v>0.34849280438274827</v>
      </c>
      <c r="T51" s="42">
        <f>ComCalc!S116</f>
        <v>0.37950491303586431</v>
      </c>
      <c r="U51" s="42">
        <f>ComCalc!T116</f>
        <v>7.8039897257170796E-2</v>
      </c>
      <c r="V51" s="42">
        <f>ComCalc!U116</f>
        <v>8.3624201000709081E-2</v>
      </c>
    </row>
    <row r="52" spans="2:22" x14ac:dyDescent="0.15">
      <c r="B52" s="43" t="str">
        <v>3. Fluid Reasoning</v>
      </c>
      <c r="C52" s="42">
        <f>ComCalc!B117</f>
        <v>0</v>
      </c>
      <c r="D52" s="42">
        <f>ComCalc!C117</f>
        <v>0.11313708498984759</v>
      </c>
      <c r="E52" s="42"/>
      <c r="F52" s="42">
        <f>ComCalc!E117</f>
        <v>9.7567703556179039E-2</v>
      </c>
      <c r="G52" s="42">
        <f>ComCalc!F117</f>
        <v>0.76485292703891772</v>
      </c>
      <c r="H52" s="42">
        <f>ComCalc!G117</f>
        <v>0.35821127534944652</v>
      </c>
      <c r="I52" s="42">
        <f>ComCalc!H117</f>
        <v>0.19701709653644703</v>
      </c>
      <c r="J52" s="42">
        <f>ComCalc!I117</f>
        <v>0.29264961471439049</v>
      </c>
      <c r="K52" s="42">
        <f>ComCalc!J117</f>
        <v>0.26761418508025409</v>
      </c>
      <c r="L52" s="42">
        <f>ComCalc!K117</f>
        <v>0.24248711305964285</v>
      </c>
      <c r="M52" s="42">
        <f>ComCalc!L117</f>
        <v>0.30398758314152463</v>
      </c>
      <c r="N52" s="42">
        <f>ComCalc!M117</f>
        <v>0.32866592358653907</v>
      </c>
      <c r="O52" s="42">
        <f>ComCalc!N117</f>
        <v>0.35074777929994189</v>
      </c>
      <c r="P52" s="42">
        <f>ComCalc!O117</f>
        <v>0.22517050070105746</v>
      </c>
      <c r="Q52" s="42">
        <f>ComCalc!P117</f>
        <v>0.13928452234509589</v>
      </c>
      <c r="R52" s="42">
        <f>ComCalc!Q117</f>
        <v>0.21213203435596423</v>
      </c>
      <c r="S52" s="42">
        <f>ComCalc!R117</f>
        <v>0.42358134040384066</v>
      </c>
      <c r="T52" s="42">
        <f>ComCalc!S117</f>
        <v>0.11253407959730706</v>
      </c>
      <c r="U52" s="42">
        <f>ComCalc!T117</f>
        <v>0.2759127027682346</v>
      </c>
      <c r="V52" s="42">
        <f>ComCalc!U117</f>
        <v>0.3133955698742138</v>
      </c>
    </row>
    <row r="53" spans="2:22" x14ac:dyDescent="0.15">
      <c r="B53" s="43" t="str">
        <v>4. Verbal/Language</v>
      </c>
      <c r="C53" s="42">
        <f>ComCalc!B118</f>
        <v>0</v>
      </c>
      <c r="D53" s="42">
        <f>ComCalc!C118</f>
        <v>0.58003363524917317</v>
      </c>
      <c r="E53" s="42">
        <f>ComCalc!D118</f>
        <v>9.7567703556179039E-2</v>
      </c>
      <c r="F53" s="42"/>
      <c r="G53" s="42">
        <f>ComCalc!F118</f>
        <v>0.23150504835840702</v>
      </c>
      <c r="H53" s="42">
        <f>ComCalc!G118</f>
        <v>0.3894214576582527</v>
      </c>
      <c r="I53" s="42">
        <f>ComCalc!H118</f>
        <v>0.35126430612696041</v>
      </c>
      <c r="J53" s="42">
        <f>ComCalc!I118</f>
        <v>0.36566833522029113</v>
      </c>
      <c r="K53" s="42">
        <f>ComCalc!J118</f>
        <v>0.22248001258797442</v>
      </c>
      <c r="L53" s="42">
        <f>ComCalc!K118</f>
        <v>0.36510664758019906</v>
      </c>
      <c r="M53" s="42">
        <f>ComCalc!L118</f>
        <v>0.32195402524825489</v>
      </c>
      <c r="N53" s="42">
        <f>ComCalc!M118</f>
        <v>0.46507105424524448</v>
      </c>
      <c r="O53" s="42">
        <f>ComCalc!N118</f>
        <v>0.29479467520607044</v>
      </c>
      <c r="P53" s="42">
        <f>ComCalc!O118</f>
        <v>0.3398311928108495</v>
      </c>
      <c r="Q53" s="42">
        <f>ComCalc!P118</f>
        <v>0.2946226289188833</v>
      </c>
      <c r="R53" s="42">
        <f>ComCalc!Q118</f>
        <v>0.2855451926832383</v>
      </c>
      <c r="S53" s="42">
        <f>ComCalc!R118</f>
        <v>0.6477643399796047</v>
      </c>
      <c r="T53" s="42">
        <f>ComCalc!S118</f>
        <v>0.79735709941542821</v>
      </c>
      <c r="U53" s="42">
        <f>ComCalc!T118</f>
        <v>0.21934952348283537</v>
      </c>
      <c r="V53" s="42">
        <f>ComCalc!U118</f>
        <v>0.27008867628536798</v>
      </c>
    </row>
    <row r="54" spans="2:22" x14ac:dyDescent="0.15">
      <c r="B54" s="43" t="str">
        <v>5. Visual Perception/Construction</v>
      </c>
      <c r="C54" s="42">
        <f>ComCalc!B119</f>
        <v>0</v>
      </c>
      <c r="D54" s="42">
        <f>ComCalc!C119</f>
        <v>0.13405254742109707</v>
      </c>
      <c r="E54" s="42">
        <f>ComCalc!D119</f>
        <v>0.76485292703891772</v>
      </c>
      <c r="F54" s="42">
        <f>ComCalc!E119</f>
        <v>0.23150504835840702</v>
      </c>
      <c r="G54" s="42"/>
      <c r="H54" s="42">
        <f>ComCalc!G119</f>
        <v>0.36015063074918213</v>
      </c>
      <c r="I54" s="42">
        <f>ComCalc!H119</f>
        <v>0.19319115764437245</v>
      </c>
      <c r="J54" s="42">
        <f>ComCalc!I119</f>
        <v>0.30468054193345562</v>
      </c>
      <c r="K54" s="42">
        <f>ComCalc!J119</f>
        <v>0.27639218414570271</v>
      </c>
      <c r="L54" s="42">
        <f>ComCalc!K119</f>
        <v>0.24532669073132909</v>
      </c>
      <c r="M54" s="42">
        <f>ComCalc!L119</f>
        <v>0.31648461817724283</v>
      </c>
      <c r="N54" s="42">
        <f>ComCalc!M119</f>
        <v>0.30912902675657622</v>
      </c>
      <c r="O54" s="42">
        <f>ComCalc!N119</f>
        <v>0.35456217473853496</v>
      </c>
      <c r="P54" s="42">
        <f>ComCalc!O119</f>
        <v>0.2251272111686568</v>
      </c>
      <c r="Q54" s="42">
        <f>ComCalc!P119</f>
        <v>0.13332781315266878</v>
      </c>
      <c r="R54" s="42">
        <f>ComCalc!Q119</f>
        <v>0.17103256050277901</v>
      </c>
      <c r="S54" s="42">
        <f>ComCalc!R119</f>
        <v>0.49251296069428163</v>
      </c>
      <c r="T54" s="42">
        <f>ComCalc!S119</f>
        <v>0.23484476246697439</v>
      </c>
      <c r="U54" s="42">
        <f>ComCalc!T119</f>
        <v>0.29660807665039379</v>
      </c>
      <c r="V54" s="42">
        <f>ComCalc!U119</f>
        <v>0.32083899487121004</v>
      </c>
    </row>
    <row r="55" spans="2:22" x14ac:dyDescent="0.15">
      <c r="B55" s="43" t="str">
        <v>6. Attention/Executive</v>
      </c>
      <c r="C55" s="42">
        <f>ComCalc!B120</f>
        <v>0</v>
      </c>
      <c r="D55" s="42">
        <f>ComCalc!C120</f>
        <v>0.11962532450991228</v>
      </c>
      <c r="E55" s="42">
        <f>ComCalc!D120</f>
        <v>0.35821127534944652</v>
      </c>
      <c r="F55" s="42">
        <f>ComCalc!E120</f>
        <v>0.3894214576582527</v>
      </c>
      <c r="G55" s="42">
        <f>ComCalc!F120</f>
        <v>0.36015063074918213</v>
      </c>
      <c r="H55" s="42"/>
      <c r="I55" s="42">
        <f>ComCalc!H120</f>
        <v>0.31376123291536617</v>
      </c>
      <c r="J55" s="42">
        <f>ComCalc!I120</f>
        <v>0.80994979029026459</v>
      </c>
      <c r="K55" s="42">
        <f>ComCalc!J120</f>
        <v>0.85230347668035189</v>
      </c>
      <c r="L55" s="42">
        <f>ComCalc!K120</f>
        <v>0.64510655204721479</v>
      </c>
      <c r="M55" s="42">
        <f>ComCalc!L120</f>
        <v>0.83137922935861674</v>
      </c>
      <c r="N55" s="42">
        <f>ComCalc!M120</f>
        <v>0.80598873056440323</v>
      </c>
      <c r="O55" s="42">
        <f>ComCalc!N120</f>
        <v>0.89396912893731162</v>
      </c>
      <c r="P55" s="42">
        <f>ComCalc!O120</f>
        <v>0.29533581000788944</v>
      </c>
      <c r="Q55" s="42">
        <f>ComCalc!P120</f>
        <v>0.26933593195688699</v>
      </c>
      <c r="R55" s="42">
        <f>ComCalc!Q120</f>
        <v>0.54924875517502447</v>
      </c>
      <c r="S55" s="42">
        <f>ComCalc!R120</f>
        <v>0.88708247630845416</v>
      </c>
      <c r="T55" s="42">
        <f>ComCalc!S120</f>
        <v>0.55245330084273836</v>
      </c>
      <c r="U55" s="42">
        <f>ComCalc!T120</f>
        <v>0.77931531415173061</v>
      </c>
      <c r="V55" s="42">
        <f>ComCalc!U120</f>
        <v>0.77923477915391948</v>
      </c>
    </row>
    <row r="56" spans="2:22" x14ac:dyDescent="0.15">
      <c r="B56" s="43" t="str">
        <v>7. Memory</v>
      </c>
      <c r="C56" s="42">
        <f>ComCalc!B121</f>
        <v>0</v>
      </c>
      <c r="D56" s="42">
        <f>ComCalc!C121</f>
        <v>0.11684242739470209</v>
      </c>
      <c r="E56" s="42">
        <f>ComCalc!D121</f>
        <v>0.19701709653644703</v>
      </c>
      <c r="F56" s="42">
        <f>ComCalc!E121</f>
        <v>0.35126430612696041</v>
      </c>
      <c r="G56" s="42">
        <f>ComCalc!F121</f>
        <v>0.19319115764437245</v>
      </c>
      <c r="H56" s="42">
        <f>ComCalc!G121</f>
        <v>0.31376123291536617</v>
      </c>
      <c r="I56" s="42"/>
      <c r="J56" s="42">
        <f>ComCalc!I121</f>
        <v>0.37457334116392343</v>
      </c>
      <c r="K56" s="42">
        <f>ComCalc!J121</f>
        <v>0.14960936318047285</v>
      </c>
      <c r="L56" s="42">
        <f>ComCalc!K121</f>
        <v>0.33064305318734855</v>
      </c>
      <c r="M56" s="42">
        <f>ComCalc!L121</f>
        <v>0.24687582932781518</v>
      </c>
      <c r="N56" s="42">
        <f>ComCalc!M121</f>
        <v>0.4236555706550198</v>
      </c>
      <c r="O56" s="42">
        <f>ComCalc!N121</f>
        <v>0.17361186986613555</v>
      </c>
      <c r="P56" s="42">
        <f>ComCalc!O121</f>
        <v>0.85673380556242784</v>
      </c>
      <c r="Q56" s="42">
        <f>ComCalc!P121</f>
        <v>0.92191198611033576</v>
      </c>
      <c r="R56" s="42">
        <f>ComCalc!Q121</f>
        <v>0.29055565935401778</v>
      </c>
      <c r="S56" s="42">
        <f>ComCalc!R121</f>
        <v>0.61698331535501238</v>
      </c>
      <c r="T56" s="42">
        <f>ComCalc!S121</f>
        <v>0.40422440121554054</v>
      </c>
      <c r="U56" s="42">
        <f>ComCalc!T121</f>
        <v>4.6760877072620458E-2</v>
      </c>
      <c r="V56" s="42">
        <f>ComCalc!U121</f>
        <v>0.16723193507961806</v>
      </c>
    </row>
    <row r="57" spans="2:22" x14ac:dyDescent="0.15">
      <c r="B57" s="43" t="str">
        <v>8. Cognitive Proficiency</v>
      </c>
      <c r="C57" s="42">
        <f>ComCalc!B122</f>
        <v>0</v>
      </c>
      <c r="D57" s="42">
        <f>ComCalc!C122</f>
        <v>0.12262786789699316</v>
      </c>
      <c r="E57" s="42">
        <f>ComCalc!D122</f>
        <v>0.29264961471439049</v>
      </c>
      <c r="F57" s="42">
        <f>ComCalc!E122</f>
        <v>0.36566833522029113</v>
      </c>
      <c r="G57" s="42">
        <f>ComCalc!F122</f>
        <v>0.30468054193345562</v>
      </c>
      <c r="H57" s="42">
        <f>ComCalc!G122</f>
        <v>0.80994979029026459</v>
      </c>
      <c r="I57" s="42">
        <f>ComCalc!H122</f>
        <v>0.37457334116392343</v>
      </c>
      <c r="J57" s="42"/>
      <c r="K57" s="42">
        <f>ComCalc!J122</f>
        <v>0.56090416588492553</v>
      </c>
      <c r="L57" s="42">
        <f>ComCalc!K122</f>
        <v>0.91614589900881882</v>
      </c>
      <c r="M57" s="42">
        <f>ComCalc!L122</f>
        <v>0.73593862534687904</v>
      </c>
      <c r="N57" s="42">
        <f>ComCalc!M122</f>
        <v>0.85513134809649882</v>
      </c>
      <c r="O57" s="42">
        <f>ComCalc!N122</f>
        <v>0.57860190012476032</v>
      </c>
      <c r="P57" s="42">
        <f>ComCalc!O122</f>
        <v>0.29861395505977906</v>
      </c>
      <c r="Q57" s="42">
        <f>ComCalc!P122</f>
        <v>0.36207050360331228</v>
      </c>
      <c r="R57" s="42">
        <f>ComCalc!Q122</f>
        <v>0.37098608874877342</v>
      </c>
      <c r="S57" s="42">
        <f>ComCalc!R122</f>
        <v>0.76918542551260205</v>
      </c>
      <c r="T57" s="42">
        <f>ComCalc!S122</f>
        <v>0.49258843003148123</v>
      </c>
      <c r="U57" s="42">
        <f>ComCalc!T122</f>
        <v>0.46121438547318044</v>
      </c>
      <c r="V57" s="42">
        <f>ComCalc!U122</f>
        <v>0.55195693850072547</v>
      </c>
    </row>
    <row r="58" spans="2:22" x14ac:dyDescent="0.15">
      <c r="B58" s="43" t="str">
        <v>9. Processing Speed</v>
      </c>
      <c r="C58" s="42">
        <f>ComCalc!B123</f>
        <v>0</v>
      </c>
      <c r="D58" s="42">
        <f>ComCalc!C123</f>
        <v>7.1661748643582296E-2</v>
      </c>
      <c r="E58" s="42">
        <f>ComCalc!D123</f>
        <v>0.26761418508025409</v>
      </c>
      <c r="F58" s="42">
        <f>ComCalc!E123</f>
        <v>0.22248001258797442</v>
      </c>
      <c r="G58" s="42">
        <f>ComCalc!F123</f>
        <v>0.27639218414570271</v>
      </c>
      <c r="H58" s="42">
        <f>ComCalc!G123</f>
        <v>0.85230347668035189</v>
      </c>
      <c r="I58" s="42">
        <f>ComCalc!H123</f>
        <v>0.14960936318047285</v>
      </c>
      <c r="J58" s="42">
        <f>ComCalc!I123</f>
        <v>0.56090416588492553</v>
      </c>
      <c r="K58" s="42"/>
      <c r="L58" s="42">
        <f>ComCalc!K123</f>
        <v>0.33095608337163923</v>
      </c>
      <c r="M58" s="42">
        <f>ComCalc!L123</f>
        <v>0.54769114188705814</v>
      </c>
      <c r="N58" s="42">
        <f>ComCalc!M123</f>
        <v>0.47007049762790321</v>
      </c>
      <c r="O58" s="42">
        <f>ComCalc!N123</f>
        <v>0.93363853243011197</v>
      </c>
      <c r="P58" s="42">
        <f>ComCalc!O123</f>
        <v>0.14472184418366216</v>
      </c>
      <c r="Q58" s="42">
        <f>ComCalc!P123</f>
        <v>0.12549821557877652</v>
      </c>
      <c r="R58" s="42">
        <f>ComCalc!Q123</f>
        <v>0.39295271982779328</v>
      </c>
      <c r="S58" s="42">
        <f>ComCalc!R123</f>
        <v>0.68818573254454218</v>
      </c>
      <c r="T58" s="42">
        <f>ComCalc!S123</f>
        <v>0.31321989563886499</v>
      </c>
      <c r="U58" s="42">
        <f>ComCalc!T123</f>
        <v>0.95052665206330877</v>
      </c>
      <c r="V58" s="42">
        <f>ComCalc!U123</f>
        <v>0.6063819268245737</v>
      </c>
    </row>
    <row r="59" spans="2:22" x14ac:dyDescent="0.15">
      <c r="B59" s="43" t="str">
        <v>10. Working Memory</v>
      </c>
      <c r="C59" s="42">
        <f>ComCalc!B124</f>
        <v>0</v>
      </c>
      <c r="D59" s="42">
        <f>ComCalc!C124</f>
        <v>0.13472193585307479</v>
      </c>
      <c r="E59" s="42">
        <f>ComCalc!D124</f>
        <v>0.24248711305964285</v>
      </c>
      <c r="F59" s="42">
        <f>ComCalc!E124</f>
        <v>0.36510664758019906</v>
      </c>
      <c r="G59" s="42">
        <f>ComCalc!F124</f>
        <v>0.24532669073132909</v>
      </c>
      <c r="H59" s="42">
        <f>ComCalc!G124</f>
        <v>0.64510655204721479</v>
      </c>
      <c r="I59" s="42">
        <f>ComCalc!H124</f>
        <v>0.33064305318734855</v>
      </c>
      <c r="J59" s="42">
        <f>ComCalc!I124</f>
        <v>0.91614589900881882</v>
      </c>
      <c r="K59" s="42">
        <f>ComCalc!J124</f>
        <v>0.33095608337163923</v>
      </c>
      <c r="L59" s="42"/>
      <c r="M59" s="42">
        <f>ComCalc!L124</f>
        <v>0.66086086977659519</v>
      </c>
      <c r="N59" s="42">
        <f>ComCalc!M124</f>
        <v>0.82009555566096626</v>
      </c>
      <c r="O59" s="42">
        <f>ComCalc!N124</f>
        <v>0.36154430670982179</v>
      </c>
      <c r="P59" s="42">
        <f>ComCalc!O124</f>
        <v>0.27529888064467412</v>
      </c>
      <c r="Q59" s="42">
        <f>ComCalc!P124</f>
        <v>0.3108134157530138</v>
      </c>
      <c r="R59" s="42">
        <f>ComCalc!Q124</f>
        <v>0.24307919710799331</v>
      </c>
      <c r="S59" s="42">
        <f>ComCalc!R124</f>
        <v>0.64186195803315005</v>
      </c>
      <c r="T59" s="42">
        <f>ComCalc!S124</f>
        <v>0.44480544017058204</v>
      </c>
      <c r="U59" s="42">
        <f>ComCalc!T124</f>
        <v>0.31151662317810702</v>
      </c>
      <c r="V59" s="42">
        <f>ComCalc!U124</f>
        <v>0.4267429637493243</v>
      </c>
    </row>
    <row r="60" spans="2:22" x14ac:dyDescent="0.15">
      <c r="B60" s="43" t="str">
        <v>11. Attention</v>
      </c>
      <c r="C60" s="42">
        <f>ComCalc!B125</f>
        <v>0</v>
      </c>
      <c r="D60" s="42">
        <f>ComCalc!C125</f>
        <v>9.0226631713826791E-2</v>
      </c>
      <c r="E60" s="42">
        <f>ComCalc!D125</f>
        <v>0.30398758314152463</v>
      </c>
      <c r="F60" s="42">
        <f>ComCalc!E125</f>
        <v>0.32195402524825489</v>
      </c>
      <c r="G60" s="42">
        <f>ComCalc!F125</f>
        <v>0.31648461817724283</v>
      </c>
      <c r="H60" s="42">
        <f>ComCalc!G125</f>
        <v>0.83137922935861674</v>
      </c>
      <c r="I60" s="42">
        <f>ComCalc!H125</f>
        <v>0.24687582932781518</v>
      </c>
      <c r="J60" s="42">
        <f>ComCalc!I125</f>
        <v>0.73593862534687904</v>
      </c>
      <c r="K60" s="42">
        <f>ComCalc!J125</f>
        <v>0.54769114188705814</v>
      </c>
      <c r="L60" s="42">
        <f>ComCalc!K125</f>
        <v>0.66086086977659519</v>
      </c>
      <c r="M60" s="42"/>
      <c r="N60" s="42">
        <f>ComCalc!M125</f>
        <v>0.63821801398755895</v>
      </c>
      <c r="O60" s="42">
        <f>ComCalc!N125</f>
        <v>0.60718265684305117</v>
      </c>
      <c r="P60" s="42">
        <f>ComCalc!O125</f>
        <v>0.27339847470286704</v>
      </c>
      <c r="Q60" s="42">
        <f>ComCalc!P125</f>
        <v>0.18110944995169384</v>
      </c>
      <c r="R60" s="42">
        <f>ComCalc!Q125</f>
        <v>0.25760234099189983</v>
      </c>
      <c r="S60" s="42">
        <f>ComCalc!R125</f>
        <v>0.7353460461089516</v>
      </c>
      <c r="T60" s="42">
        <f>ComCalc!S125</f>
        <v>0.43435311840146118</v>
      </c>
      <c r="U60" s="42">
        <f>ComCalc!T125</f>
        <v>0.48437543234771446</v>
      </c>
      <c r="V60" s="42">
        <f>ComCalc!U125</f>
        <v>0.85437501312670339</v>
      </c>
    </row>
    <row r="61" spans="2:22" x14ac:dyDescent="0.15">
      <c r="B61" s="43" t="str">
        <v>12. Executive Functions</v>
      </c>
      <c r="C61" s="42">
        <f>ComCalc!B126</f>
        <v>0</v>
      </c>
      <c r="D61" s="42">
        <f>ComCalc!C126</f>
        <v>0.15177267155133481</v>
      </c>
      <c r="E61" s="42">
        <f>ComCalc!D126</f>
        <v>0.32866592358653907</v>
      </c>
      <c r="F61" s="42">
        <f>ComCalc!E126</f>
        <v>0.46507105424524448</v>
      </c>
      <c r="G61" s="42">
        <f>ComCalc!F126</f>
        <v>0.30912902675657622</v>
      </c>
      <c r="H61" s="42">
        <f>ComCalc!G126</f>
        <v>0.80598873056440323</v>
      </c>
      <c r="I61" s="42">
        <f>ComCalc!H126</f>
        <v>0.4236555706550198</v>
      </c>
      <c r="J61" s="42">
        <f>ComCalc!I126</f>
        <v>0.85513134809649882</v>
      </c>
      <c r="K61" s="42">
        <f>ComCalc!J126</f>
        <v>0.47007049762790321</v>
      </c>
      <c r="L61" s="42">
        <f>ComCalc!K126</f>
        <v>0.82009555566096626</v>
      </c>
      <c r="M61" s="42">
        <f>ComCalc!L126</f>
        <v>0.63821801398755895</v>
      </c>
      <c r="N61" s="42"/>
      <c r="O61" s="42">
        <f>ComCalc!N126</f>
        <v>0.58938531918335868</v>
      </c>
      <c r="P61" s="42">
        <f>ComCalc!O126</f>
        <v>0.35568127593811116</v>
      </c>
      <c r="Q61" s="42">
        <f>ComCalc!P126</f>
        <v>0.39604041763902154</v>
      </c>
      <c r="R61" s="42">
        <f>ComCalc!Q126</f>
        <v>0.66529076284929012</v>
      </c>
      <c r="S61" s="42">
        <f>ComCalc!R126</f>
        <v>0.80776624687320098</v>
      </c>
      <c r="T61" s="42">
        <f>ComCalc!S126</f>
        <v>0.66155505951914884</v>
      </c>
      <c r="U61" s="42">
        <f>ComCalc!T126</f>
        <v>0.39686709600734577</v>
      </c>
      <c r="V61" s="42">
        <f>ComCalc!U126</f>
        <v>0.48784369132608774</v>
      </c>
    </row>
    <row r="62" spans="2:22" x14ac:dyDescent="0.15">
      <c r="B62" s="43" t="str">
        <v>13. Cognitive Efficiency</v>
      </c>
      <c r="C62" s="42">
        <f>ComCalc!B127</f>
        <v>0</v>
      </c>
      <c r="D62" s="42">
        <f>ComCalc!C127</f>
        <v>0.10162612288412373</v>
      </c>
      <c r="E62" s="42">
        <f>ComCalc!D127</f>
        <v>0.35074777929994189</v>
      </c>
      <c r="F62" s="42">
        <f>ComCalc!E127</f>
        <v>0.29479467520607044</v>
      </c>
      <c r="G62" s="42">
        <f>ComCalc!F127</f>
        <v>0.35456217473853496</v>
      </c>
      <c r="H62" s="42">
        <f>ComCalc!G127</f>
        <v>0.89396912893731162</v>
      </c>
      <c r="I62" s="42">
        <f>ComCalc!H127</f>
        <v>0.17361186986613555</v>
      </c>
      <c r="J62" s="42">
        <f>ComCalc!I127</f>
        <v>0.57860190012476032</v>
      </c>
      <c r="K62" s="42">
        <f>ComCalc!J127</f>
        <v>0.93363853243011197</v>
      </c>
      <c r="L62" s="42">
        <f>ComCalc!K127</f>
        <v>0.36154430670982179</v>
      </c>
      <c r="M62" s="42">
        <f>ComCalc!L127</f>
        <v>0.60718265684305117</v>
      </c>
      <c r="N62" s="42">
        <f>ComCalc!M127</f>
        <v>0.58938531918335868</v>
      </c>
      <c r="O62" s="42"/>
      <c r="P62" s="42">
        <f>ComCalc!O127</f>
        <v>0.16996711567737138</v>
      </c>
      <c r="Q62" s="42">
        <f>ComCalc!P127</f>
        <v>0.14411001276102667</v>
      </c>
      <c r="R62" s="42">
        <f>ComCalc!Q127</f>
        <v>0.57943827731097886</v>
      </c>
      <c r="S62" s="42">
        <f>ComCalc!R127</f>
        <v>0.75211942897020923</v>
      </c>
      <c r="T62" s="42">
        <f>ComCalc!S127</f>
        <v>0.38138096500701585</v>
      </c>
      <c r="U62" s="42">
        <f>ComCalc!T127</f>
        <v>0.90953485812807566</v>
      </c>
      <c r="V62" s="42">
        <f>ComCalc!U127</f>
        <v>0.64709271046897965</v>
      </c>
    </row>
    <row r="63" spans="2:22" x14ac:dyDescent="0.15">
      <c r="B63" s="43" t="str">
        <v>14. Learning Efficiency</v>
      </c>
      <c r="C63" s="42">
        <f>ComCalc!B128</f>
        <v>0</v>
      </c>
      <c r="D63" s="42">
        <f>ComCalc!C128</f>
        <v>0.12175615550562022</v>
      </c>
      <c r="E63" s="42">
        <f>ComCalc!D128</f>
        <v>0.22517050070105746</v>
      </c>
      <c r="F63" s="42">
        <f>ComCalc!E128</f>
        <v>0.3398311928108495</v>
      </c>
      <c r="G63" s="42">
        <f>ComCalc!F128</f>
        <v>0.2251272111686568</v>
      </c>
      <c r="H63" s="42">
        <f>ComCalc!G128</f>
        <v>0.29533581000788944</v>
      </c>
      <c r="I63" s="42">
        <f>ComCalc!H128</f>
        <v>0.85673380556242784</v>
      </c>
      <c r="J63" s="42">
        <f>ComCalc!I128</f>
        <v>0.29861395505977906</v>
      </c>
      <c r="K63" s="42">
        <f>ComCalc!J128</f>
        <v>0.14472184418366216</v>
      </c>
      <c r="L63" s="42">
        <f>ComCalc!K128</f>
        <v>0.27529888064467412</v>
      </c>
      <c r="M63" s="42">
        <f>ComCalc!L128</f>
        <v>0.27339847470286704</v>
      </c>
      <c r="N63" s="42">
        <f>ComCalc!M128</f>
        <v>0.35568127593811116</v>
      </c>
      <c r="O63" s="42">
        <f>ComCalc!N128</f>
        <v>0.16996711567737138</v>
      </c>
      <c r="P63" s="42"/>
      <c r="Q63" s="42">
        <f>ComCalc!P128</f>
        <v>0.59002850057466361</v>
      </c>
      <c r="R63" s="42">
        <f>ComCalc!Q128</f>
        <v>0.20670448861607987</v>
      </c>
      <c r="S63" s="42">
        <f>ComCalc!R128</f>
        <v>0.56431736616599482</v>
      </c>
      <c r="T63" s="42">
        <f>ComCalc!S128</f>
        <v>0.38410334576323635</v>
      </c>
      <c r="U63" s="42">
        <f>ComCalc!T128</f>
        <v>8.9333518399105832E-2</v>
      </c>
      <c r="V63" s="42">
        <f>ComCalc!U128</f>
        <v>0.23104765847825348</v>
      </c>
    </row>
    <row r="64" spans="2:22" x14ac:dyDescent="0.15">
      <c r="B64" s="43" t="str">
        <v>15. Delayed Recall</v>
      </c>
      <c r="C64" s="42">
        <f>ComCalc!B129</f>
        <v>0</v>
      </c>
      <c r="D64" s="42">
        <f>ComCalc!C129</f>
        <v>9.1454099531364616E-2</v>
      </c>
      <c r="E64" s="42">
        <f>ComCalc!D129</f>
        <v>0.13928452234509589</v>
      </c>
      <c r="F64" s="42">
        <f>ComCalc!E129</f>
        <v>0.2946226289188833</v>
      </c>
      <c r="G64" s="42">
        <f>ComCalc!F129</f>
        <v>0.13332781315266878</v>
      </c>
      <c r="H64" s="42">
        <f>ComCalc!G129</f>
        <v>0.26933593195688699</v>
      </c>
      <c r="I64" s="42">
        <f>ComCalc!H129</f>
        <v>0.92191198611033576</v>
      </c>
      <c r="J64" s="42">
        <f>ComCalc!I129</f>
        <v>0.36207050360331228</v>
      </c>
      <c r="K64" s="42">
        <f>ComCalc!J129</f>
        <v>0.12549821557877652</v>
      </c>
      <c r="L64" s="42">
        <f>ComCalc!K129</f>
        <v>0.3108134157530138</v>
      </c>
      <c r="M64" s="42">
        <f>ComCalc!L129</f>
        <v>0.18110944995169384</v>
      </c>
      <c r="N64" s="42">
        <f>ComCalc!M129</f>
        <v>0.39604041763902154</v>
      </c>
      <c r="O64" s="42">
        <f>ComCalc!N129</f>
        <v>0.14411001276102667</v>
      </c>
      <c r="P64" s="42">
        <f>ComCalc!O129</f>
        <v>0.59002850057466361</v>
      </c>
      <c r="Q64" s="42"/>
      <c r="R64" s="42">
        <f>ComCalc!Q129</f>
        <v>0.29958252527255091</v>
      </c>
      <c r="S64" s="42">
        <f>ComCalc!R129</f>
        <v>0.54196894194493395</v>
      </c>
      <c r="T64" s="42">
        <f>ComCalc!S129</f>
        <v>0.34427382669347806</v>
      </c>
      <c r="U64" s="42">
        <f>ComCalc!T129</f>
        <v>6.1000585736536526E-3</v>
      </c>
      <c r="V64" s="42">
        <f>ComCalc!U129</f>
        <v>8.8243569248650247E-2</v>
      </c>
    </row>
    <row r="65" spans="2:22" x14ac:dyDescent="0.15">
      <c r="B65" s="43" t="str">
        <v>16. Planning</v>
      </c>
      <c r="C65" s="42">
        <f>ComCalc!B130</f>
        <v>0</v>
      </c>
      <c r="D65" s="42">
        <f>ComCalc!C130</f>
        <v>7.4999999999999997E-2</v>
      </c>
      <c r="E65" s="42">
        <f>ComCalc!D130</f>
        <v>0.21213203435596423</v>
      </c>
      <c r="F65" s="42">
        <f>ComCalc!E130</f>
        <v>0.2855451926832383</v>
      </c>
      <c r="G65" s="42">
        <f>ComCalc!F130</f>
        <v>0.17103256050277901</v>
      </c>
      <c r="H65" s="42">
        <f>ComCalc!G130</f>
        <v>0.54924875517502447</v>
      </c>
      <c r="I65" s="42">
        <f>ComCalc!H130</f>
        <v>0.29055565935401778</v>
      </c>
      <c r="J65" s="42">
        <f>ComCalc!I130</f>
        <v>0.37098608874877342</v>
      </c>
      <c r="K65" s="42">
        <f>ComCalc!J130</f>
        <v>0.39295271982779328</v>
      </c>
      <c r="L65" s="42">
        <f>ComCalc!K130</f>
        <v>0.24307919710799331</v>
      </c>
      <c r="M65" s="42">
        <f>ComCalc!L130</f>
        <v>0.25760234099189983</v>
      </c>
      <c r="N65" s="42">
        <f>ComCalc!M130</f>
        <v>0.66529076284929012</v>
      </c>
      <c r="O65" s="42">
        <f>ComCalc!N130</f>
        <v>0.57943827731097886</v>
      </c>
      <c r="P65" s="42">
        <f>ComCalc!O130</f>
        <v>0.20670448861607987</v>
      </c>
      <c r="Q65" s="42">
        <f>ComCalc!P130</f>
        <v>0.29958252527255091</v>
      </c>
      <c r="R65" s="42"/>
      <c r="S65" s="42">
        <f>ComCalc!R130</f>
        <v>0.53711336867000115</v>
      </c>
      <c r="T65" s="42">
        <f>ComCalc!S130</f>
        <v>0.33589245327166217</v>
      </c>
      <c r="U65" s="42">
        <f>ComCalc!T130</f>
        <v>0.33383733826678619</v>
      </c>
      <c r="V65" s="42">
        <f>ComCalc!U130</f>
        <v>0.28014107335237537</v>
      </c>
    </row>
    <row r="66" spans="2:22" x14ac:dyDescent="0.15">
      <c r="B66" s="43" t="str">
        <v>17. Global Neurocognitive Index (G)</v>
      </c>
      <c r="C66" s="42">
        <f>ComCalc!B131</f>
        <v>0</v>
      </c>
      <c r="D66" s="42">
        <f>ComCalc!C131</f>
        <v>0.34849280438274827</v>
      </c>
      <c r="E66" s="42">
        <f>ComCalc!D131</f>
        <v>0.42358134040384066</v>
      </c>
      <c r="F66" s="42">
        <f>ComCalc!E131</f>
        <v>0.6477643399796047</v>
      </c>
      <c r="G66" s="42">
        <f>ComCalc!F131</f>
        <v>0.49251296069428163</v>
      </c>
      <c r="H66" s="42">
        <f>ComCalc!G131</f>
        <v>0.88708247630845416</v>
      </c>
      <c r="I66" s="42">
        <f>ComCalc!H131</f>
        <v>0.61698331535501238</v>
      </c>
      <c r="J66" s="42">
        <f>ComCalc!I131</f>
        <v>0.76918542551260205</v>
      </c>
      <c r="K66" s="42">
        <f>ComCalc!J131</f>
        <v>0.68818573254454218</v>
      </c>
      <c r="L66" s="42">
        <f>ComCalc!K131</f>
        <v>0.64186195803315005</v>
      </c>
      <c r="M66" s="42">
        <f>ComCalc!L131</f>
        <v>0.7353460461089516</v>
      </c>
      <c r="N66" s="42">
        <f>ComCalc!M131</f>
        <v>0.80776624687320098</v>
      </c>
      <c r="O66" s="42">
        <f>ComCalc!N131</f>
        <v>0.75211942897020923</v>
      </c>
      <c r="P66" s="42">
        <f>ComCalc!O131</f>
        <v>0.56431736616599482</v>
      </c>
      <c r="Q66" s="42">
        <f>ComCalc!P131</f>
        <v>0.54196894194493395</v>
      </c>
      <c r="R66" s="42">
        <f>ComCalc!Q131</f>
        <v>0.53711336867000115</v>
      </c>
      <c r="S66" s="42"/>
      <c r="T66" s="42">
        <f>ComCalc!S131</f>
        <v>0.71554027036407442</v>
      </c>
      <c r="U66" s="42">
        <f>ComCalc!T131</f>
        <v>0.61302994583546788</v>
      </c>
      <c r="V66" s="42">
        <f>ComCalc!U131</f>
        <v>0.66542815827423818</v>
      </c>
    </row>
    <row r="67" spans="2:22" x14ac:dyDescent="0.15">
      <c r="B67" s="43" t="str">
        <v>18. Fluency</v>
      </c>
      <c r="C67" s="42">
        <f>ComCalc!B132</f>
        <v>0</v>
      </c>
      <c r="D67" s="42">
        <f>ComCalc!C132</f>
        <v>0.37950491303586431</v>
      </c>
      <c r="E67" s="42">
        <f>ComCalc!D132</f>
        <v>0.11253407959730706</v>
      </c>
      <c r="F67" s="42">
        <f>ComCalc!E132</f>
        <v>0.79735709941542821</v>
      </c>
      <c r="G67" s="42">
        <f>ComCalc!F132</f>
        <v>0.23484476246697439</v>
      </c>
      <c r="H67" s="42">
        <f>ComCalc!G132</f>
        <v>0.55245330084273836</v>
      </c>
      <c r="I67" s="42">
        <f>ComCalc!H132</f>
        <v>0.40422440121554054</v>
      </c>
      <c r="J67" s="42">
        <f>ComCalc!I132</f>
        <v>0.49258843003148123</v>
      </c>
      <c r="K67" s="42">
        <f>ComCalc!J132</f>
        <v>0.31321989563886499</v>
      </c>
      <c r="L67" s="42">
        <f>ComCalc!K132</f>
        <v>0.44480544017058204</v>
      </c>
      <c r="M67" s="42">
        <f>ComCalc!L132</f>
        <v>0.43435311840146118</v>
      </c>
      <c r="N67" s="42">
        <f>ComCalc!M132</f>
        <v>0.66155505951914884</v>
      </c>
      <c r="O67" s="42">
        <f>ComCalc!N132</f>
        <v>0.38138096500701585</v>
      </c>
      <c r="P67" s="42">
        <f>ComCalc!O132</f>
        <v>0.38410334576323635</v>
      </c>
      <c r="Q67" s="42">
        <f>ComCalc!P132</f>
        <v>0.34427382669347806</v>
      </c>
      <c r="R67" s="42">
        <f>ComCalc!Q132</f>
        <v>0.33589245327166217</v>
      </c>
      <c r="S67" s="42">
        <f>ComCalc!R132</f>
        <v>0.71554027036407442</v>
      </c>
      <c r="T67" s="42"/>
      <c r="U67" s="42">
        <f>ComCalc!T132</f>
        <v>0.24945818061465738</v>
      </c>
      <c r="V67" s="42">
        <f>ComCalc!U132</f>
        <v>0.35933109968039284</v>
      </c>
    </row>
    <row r="68" spans="2:22" x14ac:dyDescent="0.15">
      <c r="B68" s="43" t="str">
        <v>19. Psychomotor Speed</v>
      </c>
      <c r="C68" s="42">
        <f>ComCalc!B133</f>
        <v>0</v>
      </c>
      <c r="D68" s="42">
        <f>ComCalc!C133</f>
        <v>7.8039897257170796E-2</v>
      </c>
      <c r="E68" s="42">
        <f>ComCalc!D133</f>
        <v>0.2759127027682346</v>
      </c>
      <c r="F68" s="42">
        <f>ComCalc!E133</f>
        <v>0.21934952348283537</v>
      </c>
      <c r="G68" s="42">
        <f>ComCalc!F133</f>
        <v>0.29660807665039379</v>
      </c>
      <c r="H68" s="42">
        <f>ComCalc!G133</f>
        <v>0.77931531415173061</v>
      </c>
      <c r="I68" s="42">
        <f>ComCalc!H133</f>
        <v>4.6760877072620458E-2</v>
      </c>
      <c r="J68" s="42">
        <f>ComCalc!I133</f>
        <v>0.46121438547318044</v>
      </c>
      <c r="K68" s="42">
        <f>ComCalc!J133</f>
        <v>0.95052665206330877</v>
      </c>
      <c r="L68" s="42">
        <f>ComCalc!K133</f>
        <v>0.31151662317810702</v>
      </c>
      <c r="M68" s="42">
        <f>ComCalc!L133</f>
        <v>0.48437543234771446</v>
      </c>
      <c r="N68" s="42">
        <f>ComCalc!M133</f>
        <v>0.39686709600734577</v>
      </c>
      <c r="O68" s="42">
        <f>ComCalc!N133</f>
        <v>0.90953485812807566</v>
      </c>
      <c r="P68" s="42">
        <f>ComCalc!O133</f>
        <v>8.9333518399105832E-2</v>
      </c>
      <c r="Q68" s="42">
        <f>ComCalc!P133</f>
        <v>6.1000585736536526E-3</v>
      </c>
      <c r="R68" s="42">
        <f>ComCalc!Q133</f>
        <v>0.33383733826678619</v>
      </c>
      <c r="S68" s="42">
        <f>ComCalc!R133</f>
        <v>0.61302994583546788</v>
      </c>
      <c r="T68" s="42">
        <f>ComCalc!S133</f>
        <v>0.24945818061465738</v>
      </c>
      <c r="U68" s="42"/>
      <c r="V68" s="42">
        <f>ComCalc!U133</f>
        <v>0.56377596691385901</v>
      </c>
    </row>
    <row r="69" spans="2:22" x14ac:dyDescent="0.15">
      <c r="B69" s="43" t="str">
        <v>20. Attentional Fluency</v>
      </c>
      <c r="C69" s="42">
        <f>ComCalc!B134</f>
        <v>0</v>
      </c>
      <c r="D69" s="42">
        <f>ComCalc!C134</f>
        <v>8.3624201000709081E-2</v>
      </c>
      <c r="E69" s="42">
        <f>ComCalc!D134</f>
        <v>0.3133955698742138</v>
      </c>
      <c r="F69" s="42">
        <f>ComCalc!E134</f>
        <v>0.27008867628536798</v>
      </c>
      <c r="G69" s="42">
        <f>ComCalc!F134</f>
        <v>0.32083899487121004</v>
      </c>
      <c r="H69" s="42">
        <f>ComCalc!G134</f>
        <v>0.77923477915391948</v>
      </c>
      <c r="I69" s="42">
        <f>ComCalc!H134</f>
        <v>0.16723193507961806</v>
      </c>
      <c r="J69" s="42">
        <f>ComCalc!I134</f>
        <v>0.55195693850072547</v>
      </c>
      <c r="K69" s="42">
        <f>ComCalc!J134</f>
        <v>0.6063819268245737</v>
      </c>
      <c r="L69" s="42">
        <f>ComCalc!K134</f>
        <v>0.4267429637493243</v>
      </c>
      <c r="M69" s="42">
        <f>ComCalc!L134</f>
        <v>0.85437501312670339</v>
      </c>
      <c r="N69" s="42">
        <f>ComCalc!M134</f>
        <v>0.48784369132608774</v>
      </c>
      <c r="O69" s="42">
        <f>ComCalc!N134</f>
        <v>0.64709271046897965</v>
      </c>
      <c r="P69" s="42">
        <f>ComCalc!O134</f>
        <v>0.23104765847825348</v>
      </c>
      <c r="Q69" s="42">
        <f>ComCalc!P134</f>
        <v>8.8243569248650247E-2</v>
      </c>
      <c r="R69" s="42">
        <f>ComCalc!Q134</f>
        <v>0.28014107335237537</v>
      </c>
      <c r="S69" s="42">
        <f>ComCalc!R134</f>
        <v>0.66542815827423818</v>
      </c>
      <c r="T69" s="42">
        <f>ComCalc!S134</f>
        <v>0.35933109968039284</v>
      </c>
      <c r="U69" s="42">
        <f>ComCalc!T134</f>
        <v>0.56377596691385901</v>
      </c>
      <c r="V69" s="42"/>
    </row>
  </sheetData>
  <sheetProtection sheet="1" formatCells="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5" tint="0.59999389629810485"/>
  </sheetPr>
  <dimension ref="A1:AP46"/>
  <sheetViews>
    <sheetView zoomScale="110" zoomScaleNormal="110" workbookViewId="0">
      <selection activeCell="A23" sqref="A23"/>
    </sheetView>
  </sheetViews>
  <sheetFormatPr baseColWidth="10" defaultColWidth="9.1640625" defaultRowHeight="16" x14ac:dyDescent="0.2"/>
  <cols>
    <col min="1" max="1" width="59" style="64" bestFit="1" customWidth="1"/>
    <col min="2" max="2" width="13.5" style="60" customWidth="1"/>
    <col min="3" max="4" width="14.33203125" style="60" customWidth="1"/>
    <col min="5" max="5" width="16.5" style="60" customWidth="1"/>
    <col min="6" max="6" width="16.5" style="66" customWidth="1"/>
    <col min="7" max="8" width="12.6640625" style="61" customWidth="1"/>
    <col min="9" max="11" width="12.6640625" style="60" customWidth="1"/>
    <col min="12" max="12" width="12.6640625" style="62" customWidth="1"/>
    <col min="13" max="16" width="12.6640625" style="60" customWidth="1"/>
    <col min="17" max="23" width="8" style="60" customWidth="1"/>
    <col min="24" max="24" width="8" style="63" customWidth="1"/>
    <col min="25" max="31" width="8" style="60" customWidth="1"/>
    <col min="32" max="16384" width="9.1640625" style="60"/>
  </cols>
  <sheetData>
    <row r="1" spans="1:24" x14ac:dyDescent="0.2">
      <c r="A1" s="59" t="s">
        <v>311</v>
      </c>
      <c r="C1" s="96" t="str">
        <f>CHOOSE(ComCalc!A25,"Score A","Predictor")</f>
        <v>Score A</v>
      </c>
      <c r="D1" s="96"/>
      <c r="E1" s="149" t="str">
        <f>CHOOSE(ComCalc!A25,"Score B","Criterion")</f>
        <v>Score B</v>
      </c>
      <c r="F1" s="150"/>
    </row>
    <row r="2" spans="1:24" x14ac:dyDescent="0.2">
      <c r="C2" s="143">
        <f>INDEX('Composite Stats'!C2:C21,C3,1)</f>
        <v>123</v>
      </c>
      <c r="D2" s="145"/>
      <c r="E2" s="143">
        <f>INDEX('Composite Stats'!C2:C21,C4,1)</f>
        <v>124</v>
      </c>
      <c r="F2" s="144"/>
    </row>
    <row r="3" spans="1:24" x14ac:dyDescent="0.2">
      <c r="A3" s="64" t="str">
        <f>"Correlation between predictor "&amp;C1&amp;" &amp; criterion "&amp;E1</f>
        <v>Correlation between predictor Score A &amp; criterion Score B</v>
      </c>
      <c r="B3" s="65">
        <f>IF(C3=C4,"",INDEX(ComCalc!B115:U134,C3,C4))</f>
        <v>0.11313708498984759</v>
      </c>
      <c r="C3" s="97">
        <v>2</v>
      </c>
      <c r="D3" s="97"/>
      <c r="E3" s="97"/>
      <c r="F3" s="98"/>
    </row>
    <row r="4" spans="1:24" x14ac:dyDescent="0.2">
      <c r="A4" s="64" t="str">
        <f>CHOOSE(ComCalc!A25,"Discrepancy","Diff. between actual and predicted score")</f>
        <v>Discrepancy</v>
      </c>
      <c r="B4" s="67">
        <f>IF(B3="","",C2-E2)</f>
        <v>-1</v>
      </c>
      <c r="C4" s="97">
        <v>3</v>
      </c>
      <c r="D4" s="97"/>
      <c r="E4" s="97"/>
      <c r="F4" s="98"/>
    </row>
    <row r="5" spans="1:24" x14ac:dyDescent="0.2">
      <c r="A5" s="64" t="s">
        <v>206</v>
      </c>
      <c r="B5" s="65">
        <f>INDEX(CHOOSE(ComCalc!A25,ComCalc!$B$547:$U$566,ComCalc!$B$569:$U$588),C4,C3)</f>
        <v>0.85905375240707971</v>
      </c>
      <c r="C5" s="97"/>
      <c r="D5" s="146"/>
      <c r="E5" s="146"/>
      <c r="F5" s="98"/>
      <c r="L5" s="60"/>
    </row>
    <row r="6" spans="1:24" x14ac:dyDescent="0.2">
      <c r="A6" s="64" t="s">
        <v>209</v>
      </c>
      <c r="B6" s="106">
        <f>CHOOSE(ComCalc!A25,ROUND(INDEX(ComCalc!B258:U277,C3,C4),INDEX(ComCalc!B280:U299,C3,C4)),ROUND(INDEX(ComCalc!B613:U632,C4,C3),INDEX(ComCalc!B635:U654,C4,C3)))</f>
        <v>0.89</v>
      </c>
      <c r="C6" s="97"/>
      <c r="D6" s="97"/>
      <c r="E6" s="97"/>
      <c r="F6" s="98"/>
      <c r="L6" s="60"/>
    </row>
    <row r="7" spans="1:24" x14ac:dyDescent="0.2">
      <c r="A7" s="64" t="str">
        <f>"Estimated Proportion with difference of "&amp;IF(B4="",0,ROUND(B4,0))&amp;" or more"</f>
        <v>Estimated Proportion with difference of -1 or more</v>
      </c>
      <c r="B7" s="68">
        <f>CHOOSE(ComCalc!A25,ROUND(INDEX(ComCalc!B211:U230,C3,C4),INDEX(ComCalc!B233:U252,C3,C4)),ROUND(INDEX(ComCalc!B377:U396,C4,C3),INDEX(ComCalc!B399:U418,C4,C3)))</f>
        <v>0.95</v>
      </c>
      <c r="C7" s="99"/>
      <c r="D7" s="99"/>
      <c r="E7" s="99"/>
      <c r="F7" s="98"/>
    </row>
    <row r="8" spans="1:24" x14ac:dyDescent="0.2">
      <c r="A8" s="60"/>
      <c r="C8" s="99"/>
      <c r="D8" s="99"/>
      <c r="E8" s="99"/>
      <c r="F8" s="98"/>
    </row>
    <row r="9" spans="1:24" x14ac:dyDescent="0.2">
      <c r="C9" s="99"/>
      <c r="D9" s="99"/>
      <c r="E9" s="99"/>
      <c r="F9" s="98"/>
    </row>
    <row r="10" spans="1:24" ht="12.75" customHeight="1" x14ac:dyDescent="0.2">
      <c r="C10" s="100"/>
      <c r="D10" s="100"/>
      <c r="E10" s="99"/>
      <c r="F10" s="98"/>
    </row>
    <row r="11" spans="1:24" ht="13.5" customHeight="1" x14ac:dyDescent="0.2">
      <c r="A11" s="69"/>
      <c r="B11" s="69"/>
      <c r="C11" s="100"/>
      <c r="D11" s="100"/>
      <c r="E11" s="99"/>
      <c r="F11" s="99"/>
      <c r="G11" s="60"/>
      <c r="H11" s="60"/>
      <c r="I11" s="70"/>
    </row>
    <row r="12" spans="1:24" x14ac:dyDescent="0.2">
      <c r="C12" s="99"/>
      <c r="D12" s="99"/>
      <c r="E12" s="99"/>
      <c r="F12" s="98"/>
    </row>
    <row r="13" spans="1:24" x14ac:dyDescent="0.2">
      <c r="C13" s="99"/>
      <c r="D13" s="99"/>
      <c r="E13" s="99"/>
      <c r="F13" s="98"/>
      <c r="X13" s="60"/>
    </row>
    <row r="14" spans="1:24" x14ac:dyDescent="0.2">
      <c r="A14" s="59" t="s">
        <v>312</v>
      </c>
      <c r="B14" s="71" t="s">
        <v>127</v>
      </c>
      <c r="C14" s="101" t="s">
        <v>213</v>
      </c>
      <c r="D14" s="99"/>
      <c r="E14" s="99"/>
      <c r="F14" s="98"/>
      <c r="X14" s="60"/>
    </row>
    <row r="15" spans="1:24" x14ac:dyDescent="0.2">
      <c r="X15" s="60"/>
    </row>
    <row r="16" spans="1:24" x14ac:dyDescent="0.2">
      <c r="X16" s="60"/>
    </row>
    <row r="17" spans="2:42" x14ac:dyDescent="0.2">
      <c r="X17" s="60"/>
    </row>
    <row r="18" spans="2:42" x14ac:dyDescent="0.2">
      <c r="X18" s="60"/>
    </row>
    <row r="19" spans="2:42" ht="12.75" customHeight="1" x14ac:dyDescent="0.2">
      <c r="X19" s="60"/>
    </row>
    <row r="20" spans="2:42" x14ac:dyDescent="0.2">
      <c r="X20" s="60"/>
    </row>
    <row r="21" spans="2:42" x14ac:dyDescent="0.2">
      <c r="X21" s="60"/>
    </row>
    <row r="22" spans="2:42" x14ac:dyDescent="0.2">
      <c r="D22" s="64"/>
      <c r="H22" s="64"/>
      <c r="I22" s="70"/>
      <c r="X22" s="60"/>
    </row>
    <row r="23" spans="2:42" ht="124.25" customHeight="1" x14ac:dyDescent="0.2">
      <c r="C23" s="132">
        <v>1</v>
      </c>
      <c r="D23" s="132"/>
      <c r="E23" s="132">
        <v>2</v>
      </c>
      <c r="F23" s="132"/>
      <c r="G23" s="132">
        <v>3</v>
      </c>
      <c r="H23" s="132"/>
      <c r="I23" s="132">
        <v>4</v>
      </c>
      <c r="J23" s="132"/>
      <c r="K23" s="132">
        <v>5</v>
      </c>
      <c r="L23" s="132"/>
      <c r="M23" s="132">
        <v>6</v>
      </c>
      <c r="N23" s="132"/>
      <c r="O23" s="132">
        <v>7</v>
      </c>
      <c r="P23" s="132"/>
      <c r="Q23" s="132">
        <v>8</v>
      </c>
      <c r="R23" s="132"/>
      <c r="S23" s="142">
        <v>9</v>
      </c>
      <c r="T23" s="142"/>
      <c r="U23" s="142">
        <v>10</v>
      </c>
      <c r="V23" s="142"/>
      <c r="W23" s="142">
        <v>11</v>
      </c>
      <c r="X23" s="142"/>
      <c r="Y23" s="142">
        <v>12</v>
      </c>
      <c r="Z23" s="142"/>
      <c r="AA23" s="142">
        <v>13</v>
      </c>
      <c r="AB23" s="142"/>
      <c r="AC23" s="142">
        <v>14</v>
      </c>
      <c r="AD23" s="142"/>
      <c r="AE23" s="142">
        <v>15</v>
      </c>
      <c r="AF23" s="142"/>
      <c r="AG23" s="142">
        <v>16</v>
      </c>
      <c r="AH23" s="142"/>
      <c r="AI23" s="142">
        <v>17</v>
      </c>
      <c r="AJ23" s="142"/>
      <c r="AK23" s="142">
        <v>18</v>
      </c>
      <c r="AL23" s="142"/>
      <c r="AM23" s="142">
        <v>19</v>
      </c>
      <c r="AN23" s="142"/>
      <c r="AO23" s="142">
        <v>20</v>
      </c>
      <c r="AP23" s="142"/>
    </row>
    <row r="24" spans="2:42" x14ac:dyDescent="0.2">
      <c r="B24" s="59" t="s">
        <v>144</v>
      </c>
      <c r="C24" s="135">
        <f>IF(INDEX(ComCalc!$B$684:$U$684,1,C$23),INDEX(ComCalc!$B692:$U692,1,C$23),"")</f>
        <v>112</v>
      </c>
      <c r="D24" s="135"/>
      <c r="E24" s="135">
        <f>IF(INDEX(ComCalc!$B$684:$U$684,1,E$23),INDEX(ComCalc!$B692:$U692,1,E$23),"")</f>
        <v>103</v>
      </c>
      <c r="F24" s="135"/>
      <c r="G24" s="135">
        <f>IF(INDEX(ComCalc!$B$684:$U$684,1,G$23),INDEX(ComCalc!$B692:$U692,1,G$23),"")</f>
        <v>99</v>
      </c>
      <c r="H24" s="135"/>
      <c r="I24" s="135">
        <f>IF(INDEX(ComCalc!$B$684:$U$684,1,I$23),INDEX(ComCalc!$B692:$U692,1,I$23),"")</f>
        <v>115</v>
      </c>
      <c r="J24" s="135"/>
      <c r="K24" s="135">
        <f>IF(INDEX(ComCalc!$B$684:$U$684,1,K$23),INDEX(ComCalc!$B692:$U692,1,K$23),"")</f>
        <v>113</v>
      </c>
      <c r="L24" s="135"/>
      <c r="M24" s="135">
        <f>IF(INDEX(ComCalc!$B$684:$U$684,1,M$23),INDEX(ComCalc!$B692:$U692,1,M$23),"")</f>
        <v>118</v>
      </c>
      <c r="N24" s="135"/>
      <c r="O24" s="135" t="str">
        <f>IF(INDEX(ComCalc!$B$684:$U$684,1,O$23),INDEX(ComCalc!$B692:$U692,1,O$23),"")</f>
        <v/>
      </c>
      <c r="P24" s="135"/>
      <c r="Q24" s="135" t="str">
        <f>IF(INDEX(ComCalc!$B$684:$U$684,1,Q$23),INDEX(ComCalc!$B692:$U692,1,Q$23),"")</f>
        <v/>
      </c>
      <c r="R24" s="135"/>
      <c r="S24" s="135" t="str">
        <f>IF(INDEX(ComCalc!$B$684:$U$684,1,S$23),INDEX(ComCalc!$B692:$U692,1,S$23),"")</f>
        <v/>
      </c>
      <c r="T24" s="135"/>
      <c r="U24" s="135" t="str">
        <f>IF(INDEX(ComCalc!$B$684:$U$684,1,U$23),INDEX(ComCalc!$B692:$U692,1,U$23),"")</f>
        <v/>
      </c>
      <c r="V24" s="135"/>
      <c r="W24" s="135" t="str">
        <f>IF(INDEX(ComCalc!$B$684:$U$684,1,W$23),INDEX(ComCalc!$B692:$U692,1,W$23),"")</f>
        <v/>
      </c>
      <c r="X24" s="135"/>
      <c r="Y24" s="135" t="str">
        <f>IF(INDEX(ComCalc!$B$684:$U$684,1,Y$23),INDEX(ComCalc!$B692:$U692,1,Y$23),"")</f>
        <v/>
      </c>
      <c r="Z24" s="135"/>
      <c r="AA24" s="135" t="str">
        <f>IF(INDEX(ComCalc!$B$684:$U$684,1,AA$23),INDEX(ComCalc!$B692:$U692,1,AA$23),"")</f>
        <v/>
      </c>
      <c r="AB24" s="135"/>
      <c r="AC24" s="135" t="str">
        <f>IF(INDEX(ComCalc!$B$684:$U$684,1,AC$23),INDEX(ComCalc!$B692:$U692,1,AC$23),"")</f>
        <v/>
      </c>
      <c r="AD24" s="135"/>
      <c r="AE24" s="135" t="str">
        <f>IF(INDEX(ComCalc!$B$684:$U$684,1,AE$23),INDEX(ComCalc!$B692:$U692,1,AE$23),"")</f>
        <v/>
      </c>
      <c r="AF24" s="135"/>
      <c r="AG24" s="135" t="str">
        <f>IF(INDEX(ComCalc!$B$684:$U$684,1,AG$23),INDEX(ComCalc!$B692:$U692,1,AG$23),"")</f>
        <v/>
      </c>
      <c r="AH24" s="135"/>
      <c r="AI24" s="135" t="str">
        <f>IF(INDEX(ComCalc!$B$684:$U$684,1,AI$23),INDEX(ComCalc!$B692:$U692,1,AI$23),"")</f>
        <v/>
      </c>
      <c r="AJ24" s="135"/>
      <c r="AK24" s="135" t="str">
        <f>IF(INDEX(ComCalc!$B$684:$U$684,1,AK$23),INDEX(ComCalc!$B692:$U692,1,AK$23),"")</f>
        <v/>
      </c>
      <c r="AL24" s="135"/>
      <c r="AM24" s="135" t="str">
        <f>IF(INDEX(ComCalc!$B$684:$U$684,1,AM$23),INDEX(ComCalc!$B692:$U692,1,AM$23),"")</f>
        <v/>
      </c>
      <c r="AN24" s="135"/>
      <c r="AO24" s="135" t="str">
        <f>""</f>
        <v/>
      </c>
      <c r="AP24" s="135"/>
    </row>
    <row r="25" spans="2:42" ht="20" customHeight="1" x14ac:dyDescent="0.2">
      <c r="B25" s="73" t="s">
        <v>237</v>
      </c>
      <c r="C25" s="134">
        <f>IF(INDEX(ComCalc!$B$684:$U$684,1,C$23),INDEX(ComCalc!$B691:$U691,1,C$23),"")</f>
        <v>0.17464650103422585</v>
      </c>
      <c r="D25" s="134"/>
      <c r="E25" s="134">
        <f>IF(INDEX(ComCalc!$B$684:$U$684,1,E$23),INDEX(ComCalc!$B691:$U691,1,E$23),"")</f>
        <v>-0.21714634292310264</v>
      </c>
      <c r="F25" s="134"/>
      <c r="G25" s="134">
        <f>IF(INDEX(ComCalc!$B$684:$U$684,1,G$23),INDEX(ComCalc!$B691:$U691,1,G$23),"")</f>
        <v>0.90805413070436614</v>
      </c>
      <c r="H25" s="134"/>
      <c r="I25" s="134">
        <f>IF(INDEX(ComCalc!$B$684:$U$684,1,I$23),INDEX(ComCalc!$B691:$U691,1,I$23),"")</f>
        <v>-4.1748658462604782E-2</v>
      </c>
      <c r="J25" s="134"/>
      <c r="K25" s="134">
        <f>IF(INDEX(ComCalc!$B$684:$U$684,1,K$23),INDEX(ComCalc!$B691:$U691,1,K$23),"")</f>
        <v>5.2519465217990557E-2</v>
      </c>
      <c r="L25" s="134"/>
      <c r="M25" s="134">
        <f>IF(INDEX(ComCalc!$B$684:$U$684,1,M$23),INDEX(ComCalc!$B691:$U691,1,M$23),"")</f>
        <v>1.6778216366819421E-2</v>
      </c>
      <c r="N25" s="134"/>
      <c r="O25" s="134" t="str">
        <f>IF(INDEX(ComCalc!$B$684:$U$684,1,O$23),INDEX(ComCalc!$B691:$U691,1,O$23),"")</f>
        <v/>
      </c>
      <c r="P25" s="134"/>
      <c r="Q25" s="134" t="str">
        <f>IF(INDEX(ComCalc!$B$684:$U$684,1,Q$23),INDEX(ComCalc!$B691:$U691,1,Q$23),"")</f>
        <v/>
      </c>
      <c r="R25" s="134"/>
      <c r="S25" s="134" t="str">
        <f>IF(INDEX(ComCalc!$B$684:$U$684,1,S$23),INDEX(ComCalc!$B691:$U691,1,S$23),"")</f>
        <v/>
      </c>
      <c r="T25" s="134"/>
      <c r="U25" s="134" t="str">
        <f>IF(INDEX(ComCalc!$B$684:$U$684,1,U$23),INDEX(ComCalc!$B691:$U691,1,U$23),"")</f>
        <v/>
      </c>
      <c r="V25" s="134"/>
      <c r="W25" s="134" t="str">
        <f>IF(INDEX(ComCalc!$B$684:$U$684,1,W$23),INDEX(ComCalc!$B691:$U691,1,W$23),"")</f>
        <v/>
      </c>
      <c r="X25" s="134"/>
      <c r="Y25" s="134" t="str">
        <f>IF(INDEX(ComCalc!$B$684:$U$684,1,Y$23),INDEX(ComCalc!$B691:$U691,1,Y$23),"")</f>
        <v/>
      </c>
      <c r="Z25" s="134"/>
      <c r="AA25" s="134" t="str">
        <f>IF(INDEX(ComCalc!$B$684:$U$684,1,AA$23),INDEX(ComCalc!$B691:$U691,1,AA$23),"")</f>
        <v/>
      </c>
      <c r="AB25" s="134"/>
      <c r="AC25" s="134" t="str">
        <f>IF(INDEX(ComCalc!$B$684:$U$684,1,AC$23),INDEX(ComCalc!$B691:$U691,1,AC$23),"")</f>
        <v/>
      </c>
      <c r="AD25" s="134"/>
      <c r="AE25" s="134" t="str">
        <f>IF(INDEX(ComCalc!$B$684:$U$684,1,AE$23),INDEX(ComCalc!$B691:$U691,1,AE$23),"")</f>
        <v/>
      </c>
      <c r="AF25" s="134"/>
      <c r="AG25" s="134" t="str">
        <f>IF(INDEX(ComCalc!$B$684:$U$684,1,AG$23),INDEX(ComCalc!$B691:$U691,1,AG$23),"")</f>
        <v/>
      </c>
      <c r="AH25" s="134"/>
      <c r="AI25" s="134" t="str">
        <f>IF(INDEX(ComCalc!$B$684:$U$684,1,AI$23),INDEX(ComCalc!$B691:$U691,1,AI$23),"")</f>
        <v/>
      </c>
      <c r="AJ25" s="134"/>
      <c r="AK25" s="134" t="str">
        <f>IF(INDEX(ComCalc!$B$684:$U$684,1,AK$23),INDEX(ComCalc!$B691:$U691,1,AK$23),"")</f>
        <v/>
      </c>
      <c r="AL25" s="134"/>
      <c r="AM25" s="134" t="str">
        <f>IF(INDEX(ComCalc!$B$684:$U$684,1,AM$23),INDEX(ComCalc!$B691:$U691,1,AM$23),"")</f>
        <v/>
      </c>
      <c r="AN25" s="134"/>
      <c r="AO25" s="74" t="str">
        <f>""</f>
        <v/>
      </c>
      <c r="AP25" s="74" t="str">
        <f>""</f>
        <v/>
      </c>
    </row>
    <row r="26" spans="2:42" ht="20" customHeight="1" x14ac:dyDescent="0.2">
      <c r="B26" s="73" t="s">
        <v>391</v>
      </c>
      <c r="C26" s="134">
        <f>IF(C27="","",C27/SQRT($C$38))</f>
        <v>0.6824789900619429</v>
      </c>
      <c r="D26" s="134"/>
      <c r="E26" s="134">
        <f>IF(E27="","",E27/SQRT($C$38))</f>
        <v>0.48029648317657692</v>
      </c>
      <c r="F26" s="134"/>
      <c r="G26" s="134">
        <f>IF(G27="","",G27/SQRT($C$38))</f>
        <v>0.96159362655536484</v>
      </c>
      <c r="H26" s="134"/>
      <c r="I26" s="134">
        <f>IF(I27="","",I27/SQRT($C$38))</f>
        <v>0.54906496225544499</v>
      </c>
      <c r="J26" s="134"/>
      <c r="K26" s="134">
        <f>IF(K27="","",K27/SQRT($C$38))</f>
        <v>0.31529699082161</v>
      </c>
      <c r="L26" s="134"/>
      <c r="M26" s="134">
        <f>IF(M27="","",M27/SQRT($C$38))</f>
        <v>0.40442486023939261</v>
      </c>
      <c r="N26" s="134"/>
      <c r="O26" s="134" t="str">
        <f>IF(O27="","",O27/SQRT($C$38))</f>
        <v/>
      </c>
      <c r="P26" s="134"/>
      <c r="Q26" s="134" t="str">
        <f>IF(Q27="","",Q27/SQRT($C$38))</f>
        <v/>
      </c>
      <c r="R26" s="134"/>
      <c r="S26" s="134" t="str">
        <f>IF(S27="","",S27/SQRT($C$38))</f>
        <v/>
      </c>
      <c r="T26" s="134"/>
      <c r="U26" s="134" t="str">
        <f>IF(U27="","",U27/SQRT($C$38))</f>
        <v/>
      </c>
      <c r="V26" s="134"/>
      <c r="W26" s="134" t="str">
        <f>IF(W27="","",W27/SQRT($C$38))</f>
        <v/>
      </c>
      <c r="X26" s="134"/>
      <c r="Y26" s="134" t="str">
        <f>IF(Y27="","",Y27/SQRT($C$38))</f>
        <v/>
      </c>
      <c r="Z26" s="134"/>
      <c r="AA26" s="134" t="str">
        <f>IF(AA27="","",AA27/SQRT($C$38))</f>
        <v/>
      </c>
      <c r="AB26" s="134"/>
      <c r="AC26" s="134" t="str">
        <f>IF(AC27="","",AC27/SQRT($C$38))</f>
        <v/>
      </c>
      <c r="AD26" s="134"/>
      <c r="AE26" s="134" t="str">
        <f>IF(AE27="","",AE27/SQRT($C$38))</f>
        <v/>
      </c>
      <c r="AF26" s="134"/>
      <c r="AG26" s="134" t="str">
        <f>IF(AG27="","",AG27/SQRT($C$38))</f>
        <v/>
      </c>
      <c r="AH26" s="134"/>
      <c r="AI26" s="134" t="str">
        <f>IF(AI27="","",AI27/SQRT($C$38))</f>
        <v/>
      </c>
      <c r="AJ26" s="134"/>
      <c r="AK26" s="134" t="str">
        <f>IF(AK27="","",AK27/SQRT($C$38))</f>
        <v/>
      </c>
      <c r="AL26" s="134"/>
      <c r="AM26" s="134" t="str">
        <f>IF(AM27="","",AM27/SQRT($C$38))</f>
        <v/>
      </c>
      <c r="AN26" s="134"/>
      <c r="AO26" s="74" t="str">
        <f>""</f>
        <v/>
      </c>
      <c r="AP26" s="74" t="str">
        <f>""</f>
        <v/>
      </c>
    </row>
    <row r="27" spans="2:42" ht="20" customHeight="1" x14ac:dyDescent="0.2">
      <c r="B27" s="59" t="s">
        <v>238</v>
      </c>
      <c r="C27" s="134">
        <f>IF(INDEX(ComCalc!$B$684:$U$684,1,C$23),INDEX(ComCalc!$B685:$U685,1,C$23),"")</f>
        <v>0.6063819268245737</v>
      </c>
      <c r="D27" s="134"/>
      <c r="E27" s="134">
        <f>IF(INDEX(ComCalc!$B$684:$U$684,1,E$23),INDEX(ComCalc!$B685:$U685,1,E$23),"")</f>
        <v>0.4267429637493243</v>
      </c>
      <c r="F27" s="134"/>
      <c r="G27" s="134">
        <f>IF(INDEX(ComCalc!$B$684:$U$684,1,G$23),INDEX(ComCalc!$B685:$U685,1,G$23),"")</f>
        <v>0.85437501312670339</v>
      </c>
      <c r="H27" s="134"/>
      <c r="I27" s="134">
        <f>IF(INDEX(ComCalc!$B$684:$U$684,1,I$23),INDEX(ComCalc!$B685:$U685,1,I$23),"")</f>
        <v>0.48784369132608774</v>
      </c>
      <c r="J27" s="134"/>
      <c r="K27" s="134">
        <f>IF(INDEX(ComCalc!$B$684:$U$684,1,K$23),INDEX(ComCalc!$B685:$U685,1,K$23),"")</f>
        <v>0.28014107335237537</v>
      </c>
      <c r="L27" s="134"/>
      <c r="M27" s="134">
        <f>IF(INDEX(ComCalc!$B$684:$U$684,1,M$23),INDEX(ComCalc!$B685:$U685,1,M$23),"")</f>
        <v>0.35933109968039284</v>
      </c>
      <c r="N27" s="134"/>
      <c r="O27" s="134" t="str">
        <f>IF(INDEX(ComCalc!$B$684:$U$684,1,O$23),INDEX(ComCalc!$B685:$U685,1,O$23),"")</f>
        <v/>
      </c>
      <c r="P27" s="134"/>
      <c r="Q27" s="134" t="str">
        <f>IF(INDEX(ComCalc!$B$684:$U$684,1,Q$23),INDEX(ComCalc!$B685:$U685,1,Q$23),"")</f>
        <v/>
      </c>
      <c r="R27" s="134"/>
      <c r="S27" s="134" t="str">
        <f>IF(INDEX(ComCalc!$B$684:$U$684,1,S$23),INDEX(ComCalc!$B685:$U685,1,S$23),"")</f>
        <v/>
      </c>
      <c r="T27" s="134"/>
      <c r="U27" s="134" t="str">
        <f>IF(INDEX(ComCalc!$B$684:$U$684,1,U$23),INDEX(ComCalc!$B685:$U685,1,U$23),"")</f>
        <v/>
      </c>
      <c r="V27" s="134"/>
      <c r="W27" s="134" t="str">
        <f>IF(INDEX(ComCalc!$B$684:$U$684,1,W$23),INDEX(ComCalc!$B685:$U685,1,W$23),"")</f>
        <v/>
      </c>
      <c r="X27" s="134"/>
      <c r="Y27" s="134" t="str">
        <f>IF(INDEX(ComCalc!$B$684:$U$684,1,Y$23),INDEX(ComCalc!$B685:$U685,1,Y$23),"")</f>
        <v/>
      </c>
      <c r="Z27" s="134"/>
      <c r="AA27" s="134" t="str">
        <f>IF(INDEX(ComCalc!$B$684:$U$684,1,AA$23),INDEX(ComCalc!$B685:$U685,1,AA$23),"")</f>
        <v/>
      </c>
      <c r="AB27" s="134"/>
      <c r="AC27" s="134" t="str">
        <f>IF(INDEX(ComCalc!$B$684:$U$684,1,AC$23),INDEX(ComCalc!$B685:$U685,1,AC$23),"")</f>
        <v/>
      </c>
      <c r="AD27" s="134"/>
      <c r="AE27" s="134" t="str">
        <f>IF(INDEX(ComCalc!$B$684:$U$684,1,AE$23),INDEX(ComCalc!$B685:$U685,1,AE$23),"")</f>
        <v/>
      </c>
      <c r="AF27" s="134"/>
      <c r="AG27" s="134" t="str">
        <f>IF(INDEX(ComCalc!$B$684:$U$684,1,AG$23),INDEX(ComCalc!$B685:$U685,1,AG$23),"")</f>
        <v/>
      </c>
      <c r="AH27" s="134"/>
      <c r="AI27" s="134" t="str">
        <f>IF(INDEX(ComCalc!$B$684:$U$684,1,AI$23),INDEX(ComCalc!$B685:$U685,1,AI$23),"")</f>
        <v/>
      </c>
      <c r="AJ27" s="134"/>
      <c r="AK27" s="134" t="str">
        <f>IF(INDEX(ComCalc!$B$684:$U$684,1,AK$23),INDEX(ComCalc!$B685:$U685,1,AK$23),"")</f>
        <v/>
      </c>
      <c r="AL27" s="134"/>
      <c r="AM27" s="134" t="str">
        <f>IF(INDEX(ComCalc!$B$684:$U$684,1,AM$23),INDEX(ComCalc!$B685:$U685,1,AM$23),"")</f>
        <v/>
      </c>
      <c r="AN27" s="134"/>
      <c r="AO27" s="74" t="str">
        <f>""</f>
        <v/>
      </c>
      <c r="AP27" s="74" t="str">
        <f>""</f>
        <v/>
      </c>
    </row>
    <row r="28" spans="2:42" ht="20" customHeight="1" x14ac:dyDescent="0.2">
      <c r="B28" s="73" t="s">
        <v>392</v>
      </c>
      <c r="C28" s="134">
        <f>IF(INDEX(ComCalc!$B$684:$U$684,1,C$23),INDEX(ComCalc!$B686:$U686,1,C$23),"")</f>
        <v>0.36769904117948266</v>
      </c>
      <c r="D28" s="134"/>
      <c r="E28" s="134">
        <f>IF(INDEX(ComCalc!$B$684:$U$684,1,E$23),INDEX(ComCalc!$B686:$U686,1,E$23),"")</f>
        <v>0.18210955710955712</v>
      </c>
      <c r="F28" s="134"/>
      <c r="G28" s="134">
        <f>IF(INDEX(ComCalc!$B$684:$U$684,1,G$23),INDEX(ComCalc!$B686:$U686,1,G$23),"")</f>
        <v>0.72995666305525453</v>
      </c>
      <c r="H28" s="134"/>
      <c r="I28" s="134">
        <f>IF(INDEX(ComCalc!$B$684:$U$684,1,I$23),INDEX(ComCalc!$B686:$U686,1,I$23),"")</f>
        <v>0.23799146716666317</v>
      </c>
      <c r="J28" s="134"/>
      <c r="K28" s="134">
        <f>IF(INDEX(ComCalc!$B$684:$U$684,1,K$23),INDEX(ComCalc!$B686:$U686,1,K$23),"")</f>
        <v>7.8479020979020958E-2</v>
      </c>
      <c r="L28" s="134"/>
      <c r="M28" s="134">
        <f>IF(INDEX(ComCalc!$B$684:$U$684,1,M$23),INDEX(ComCalc!$B686:$U686,1,M$23),"")</f>
        <v>0.1291188391975204</v>
      </c>
      <c r="N28" s="134"/>
      <c r="O28" s="134" t="str">
        <f>IF(INDEX(ComCalc!$B$684:$U$684,1,O$23),INDEX(ComCalc!$B686:$U686,1,O$23),"")</f>
        <v/>
      </c>
      <c r="P28" s="134"/>
      <c r="Q28" s="134" t="str">
        <f>IF(INDEX(ComCalc!$B$684:$U$684,1,Q$23),INDEX(ComCalc!$B686:$U686,1,Q$23),"")</f>
        <v/>
      </c>
      <c r="R28" s="134"/>
      <c r="S28" s="134" t="str">
        <f>IF(INDEX(ComCalc!$B$684:$U$684,1,S$23),INDEX(ComCalc!$B686:$U686,1,S$23),"")</f>
        <v/>
      </c>
      <c r="T28" s="134"/>
      <c r="U28" s="134" t="str">
        <f>IF(INDEX(ComCalc!$B$684:$U$684,1,U$23),INDEX(ComCalc!$B686:$U686,1,U$23),"")</f>
        <v/>
      </c>
      <c r="V28" s="134"/>
      <c r="W28" s="134" t="str">
        <f>IF(INDEX(ComCalc!$B$684:$U$684,1,W$23),INDEX(ComCalc!$B686:$U686,1,W$23),"")</f>
        <v/>
      </c>
      <c r="X28" s="134"/>
      <c r="Y28" s="134" t="str">
        <f>IF(INDEX(ComCalc!$B$684:$U$684,1,Y$23),INDEX(ComCalc!$B686:$U686,1,Y$23),"")</f>
        <v/>
      </c>
      <c r="Z28" s="134"/>
      <c r="AA28" s="134" t="str">
        <f>IF(INDEX(ComCalc!$B$684:$U$684,1,AA$23),INDEX(ComCalc!$B686:$U686,1,AA$23),"")</f>
        <v/>
      </c>
      <c r="AB28" s="134"/>
      <c r="AC28" s="134" t="str">
        <f>IF(INDEX(ComCalc!$B$684:$U$684,1,AC$23),INDEX(ComCalc!$B686:$U686,1,AC$23),"")</f>
        <v/>
      </c>
      <c r="AD28" s="134"/>
      <c r="AE28" s="134" t="str">
        <f>IF(INDEX(ComCalc!$B$684:$U$684,1,AE$23),INDEX(ComCalc!$B686:$U686,1,AE$23),"")</f>
        <v/>
      </c>
      <c r="AF28" s="134"/>
      <c r="AG28" s="134" t="str">
        <f>IF(INDEX(ComCalc!$B$684:$U$684,1,AG$23),INDEX(ComCalc!$B686:$U686,1,AG$23),"")</f>
        <v/>
      </c>
      <c r="AH28" s="134"/>
      <c r="AI28" s="134" t="str">
        <f>IF(INDEX(ComCalc!$B$684:$U$684,1,AI$23),INDEX(ComCalc!$B686:$U686,1,AI$23),"")</f>
        <v/>
      </c>
      <c r="AJ28" s="134"/>
      <c r="AK28" s="134" t="str">
        <f>IF(INDEX(ComCalc!$B$684:$U$684,1,AK$23),INDEX(ComCalc!$B686:$U686,1,AK$23),"")</f>
        <v/>
      </c>
      <c r="AL28" s="134"/>
      <c r="AM28" s="134" t="str">
        <f>IF(INDEX(ComCalc!$B$684:$U$684,1,AM$23),INDEX(ComCalc!$B686:$U686,1,AM$23),"")</f>
        <v/>
      </c>
      <c r="AN28" s="134"/>
      <c r="AO28" s="74" t="str">
        <f>""</f>
        <v/>
      </c>
      <c r="AP28" s="74" t="str">
        <f>""</f>
        <v/>
      </c>
    </row>
    <row r="29" spans="2:42" ht="20" customHeight="1" x14ac:dyDescent="0.2">
      <c r="B29" s="73" t="s">
        <v>234</v>
      </c>
      <c r="C29" s="134">
        <f>IF(INDEX(ComCalc!$B$684:$U$684,1,C$23),INDEX(ComCalc!$B687:$U687,1,C$23),"")</f>
        <v>0.28788887780524774</v>
      </c>
      <c r="D29" s="134"/>
      <c r="E29" s="134">
        <f>IF(INDEX(ComCalc!$B$684:$U$684,1,E$23),INDEX(ComCalc!$B687:$U687,1,E$23),"")</f>
        <v>-0.15849793000121917</v>
      </c>
      <c r="F29" s="134"/>
      <c r="G29" s="134">
        <f>IF(INDEX(ComCalc!$B$684:$U$684,1,G$23),INDEX(ComCalc!$B687:$U687,1,G$23),"")</f>
        <v>0.79186866407075762</v>
      </c>
      <c r="H29" s="134"/>
      <c r="I29" s="134">
        <f>IF(INDEX(ComCalc!$B$684:$U$684,1,I$23),INDEX(ComCalc!$B687:$U687,1,I$23),"")</f>
        <v>-2.0437298154911358E-2</v>
      </c>
      <c r="J29" s="134"/>
      <c r="K29" s="134">
        <f>IF(INDEX(ComCalc!$B$684:$U$684,1,K$23),INDEX(ComCalc!$B687:$U687,1,K$23),"")</f>
        <v>5.1642194188901418E-2</v>
      </c>
      <c r="L29" s="134"/>
      <c r="M29" s="134">
        <f>IF(INDEX(ComCalc!$B$684:$U$684,1,M$23),INDEX(ComCalc!$B687:$U687,1,M$23),"")</f>
        <v>2.2995276088093219E-2</v>
      </c>
      <c r="N29" s="134"/>
      <c r="O29" s="134" t="str">
        <f>IF(INDEX(ComCalc!$B$684:$U$684,1,O$23),INDEX(ComCalc!$B687:$U687,1,O$23),"")</f>
        <v/>
      </c>
      <c r="P29" s="134"/>
      <c r="Q29" s="134" t="str">
        <f>IF(INDEX(ComCalc!$B$684:$U$684,1,Q$23),INDEX(ComCalc!$B687:$U687,1,Q$23),"")</f>
        <v/>
      </c>
      <c r="R29" s="134"/>
      <c r="S29" s="134" t="str">
        <f>IF(INDEX(ComCalc!$B$684:$U$684,1,S$23),INDEX(ComCalc!$B687:$U687,1,S$23),"")</f>
        <v/>
      </c>
      <c r="T29" s="134"/>
      <c r="U29" s="134" t="str">
        <f>IF(INDEX(ComCalc!$B$684:$U$684,1,U$23),INDEX(ComCalc!$B687:$U687,1,U$23),"")</f>
        <v/>
      </c>
      <c r="V29" s="134"/>
      <c r="W29" s="134" t="str">
        <f>IF(INDEX(ComCalc!$B$684:$U$684,1,W$23),INDEX(ComCalc!$B687:$U687,1,W$23),"")</f>
        <v/>
      </c>
      <c r="X29" s="134"/>
      <c r="Y29" s="134" t="str">
        <f>IF(INDEX(ComCalc!$B$684:$U$684,1,Y$23),INDEX(ComCalc!$B687:$U687,1,Y$23),"")</f>
        <v/>
      </c>
      <c r="Z29" s="134"/>
      <c r="AA29" s="134" t="str">
        <f>IF(INDEX(ComCalc!$B$684:$U$684,1,AA$23),INDEX(ComCalc!$B687:$U687,1,AA$23),"")</f>
        <v/>
      </c>
      <c r="AB29" s="134"/>
      <c r="AC29" s="134" t="str">
        <f>IF(INDEX(ComCalc!$B$684:$U$684,1,AC$23),INDEX(ComCalc!$B687:$U687,1,AC$23),"")</f>
        <v/>
      </c>
      <c r="AD29" s="134"/>
      <c r="AE29" s="134" t="str">
        <f>IF(INDEX(ComCalc!$B$684:$U$684,1,AE$23),INDEX(ComCalc!$B687:$U687,1,AE$23),"")</f>
        <v/>
      </c>
      <c r="AF29" s="134"/>
      <c r="AG29" s="134" t="str">
        <f>IF(INDEX(ComCalc!$B$684:$U$684,1,AG$23),INDEX(ComCalc!$B687:$U687,1,AG$23),"")</f>
        <v/>
      </c>
      <c r="AH29" s="134"/>
      <c r="AI29" s="134" t="str">
        <f>IF(INDEX(ComCalc!$B$684:$U$684,1,AI$23),INDEX(ComCalc!$B687:$U687,1,AI$23),"")</f>
        <v/>
      </c>
      <c r="AJ29" s="134"/>
      <c r="AK29" s="134" t="str">
        <f>IF(INDEX(ComCalc!$B$684:$U$684,1,AK$23),INDEX(ComCalc!$B687:$U687,1,AK$23),"")</f>
        <v/>
      </c>
      <c r="AL29" s="134"/>
      <c r="AM29" s="134" t="str">
        <f>IF(INDEX(ComCalc!$B$684:$U$684,1,AM$23),INDEX(ComCalc!$B687:$U687,1,AM$23),"")</f>
        <v/>
      </c>
      <c r="AN29" s="134"/>
      <c r="AO29" s="74" t="str">
        <f>""</f>
        <v/>
      </c>
      <c r="AP29" s="74" t="str">
        <f>""</f>
        <v/>
      </c>
    </row>
    <row r="30" spans="2:42" ht="20" customHeight="1" x14ac:dyDescent="0.2">
      <c r="B30" s="73" t="s">
        <v>393</v>
      </c>
      <c r="C30" s="134">
        <f>IF(INDEX(ComCalc!$B$684:$U$684,1,C$23),INDEX(ComCalc!$B688:$U688,1,C$23),"")</f>
        <v>8.2880005963964873E-2</v>
      </c>
      <c r="D30" s="134"/>
      <c r="E30" s="134">
        <f>IF(INDEX(ComCalc!$B$684:$U$684,1,E$23),INDEX(ComCalc!$B688:$U688,1,E$23),"")</f>
        <v>2.5121593814671373E-2</v>
      </c>
      <c r="F30" s="134"/>
      <c r="G30" s="134">
        <f>IF(INDEX(ComCalc!$B$684:$U$684,1,G$23),INDEX(ComCalc!$B688:$U688,1,G$23),"")</f>
        <v>0.6270559811372064</v>
      </c>
      <c r="H30" s="134"/>
      <c r="I30" s="134">
        <f>IF(INDEX(ComCalc!$B$684:$U$684,1,I$23),INDEX(ComCalc!$B688:$U688,1,I$23),"")</f>
        <v>4.1768315587274317E-4</v>
      </c>
      <c r="J30" s="134"/>
      <c r="K30" s="134">
        <f>IF(INDEX(ComCalc!$B$684:$U$684,1,K$23),INDEX(ComCalc!$B688:$U688,1,K$23),"")</f>
        <v>2.6669162206442035E-3</v>
      </c>
      <c r="L30" s="134"/>
      <c r="M30" s="134">
        <f>IF(INDEX(ComCalc!$B$684:$U$684,1,M$23),INDEX(ComCalc!$B688:$U688,1,M$23),"")</f>
        <v>5.2878272236763174E-4</v>
      </c>
      <c r="N30" s="134"/>
      <c r="O30" s="134" t="str">
        <f>IF(INDEX(ComCalc!$B$684:$U$684,1,O$23),INDEX(ComCalc!$B688:$U688,1,O$23),"")</f>
        <v/>
      </c>
      <c r="P30" s="134"/>
      <c r="Q30" s="134" t="str">
        <f>IF(INDEX(ComCalc!$B$684:$U$684,1,Q$23),INDEX(ComCalc!$B688:$U688,1,Q$23),"")</f>
        <v/>
      </c>
      <c r="R30" s="134"/>
      <c r="S30" s="134" t="str">
        <f>IF(INDEX(ComCalc!$B$684:$U$684,1,S$23),INDEX(ComCalc!$B688:$U688,1,S$23),"")</f>
        <v/>
      </c>
      <c r="T30" s="134"/>
      <c r="U30" s="134" t="str">
        <f>IF(INDEX(ComCalc!$B$684:$U$684,1,U$23),INDEX(ComCalc!$B688:$U688,1,U$23),"")</f>
        <v/>
      </c>
      <c r="V30" s="134"/>
      <c r="W30" s="134" t="str">
        <f>IF(INDEX(ComCalc!$B$684:$U$684,1,W$23),INDEX(ComCalc!$B688:$U688,1,W$23),"")</f>
        <v/>
      </c>
      <c r="X30" s="134"/>
      <c r="Y30" s="134" t="str">
        <f>IF(INDEX(ComCalc!$B$684:$U$684,1,Y$23),INDEX(ComCalc!$B688:$U688,1,Y$23),"")</f>
        <v/>
      </c>
      <c r="Z30" s="134"/>
      <c r="AA30" s="134" t="str">
        <f>IF(INDEX(ComCalc!$B$684:$U$684,1,AA$23),INDEX(ComCalc!$B688:$U688,1,AA$23),"")</f>
        <v/>
      </c>
      <c r="AB30" s="134"/>
      <c r="AC30" s="134" t="str">
        <f>IF(INDEX(ComCalc!$B$684:$U$684,1,AC$23),INDEX(ComCalc!$B688:$U688,1,AC$23),"")</f>
        <v/>
      </c>
      <c r="AD30" s="134"/>
      <c r="AE30" s="134" t="str">
        <f>IF(INDEX(ComCalc!$B$684:$U$684,1,AE$23),INDEX(ComCalc!$B688:$U688,1,AE$23),"")</f>
        <v/>
      </c>
      <c r="AF30" s="134"/>
      <c r="AG30" s="134" t="str">
        <f>IF(INDEX(ComCalc!$B$684:$U$684,1,AG$23),INDEX(ComCalc!$B688:$U688,1,AG$23),"")</f>
        <v/>
      </c>
      <c r="AH30" s="134"/>
      <c r="AI30" s="134" t="str">
        <f>IF(INDEX(ComCalc!$B$684:$U$684,1,AI$23),INDEX(ComCalc!$B688:$U688,1,AI$23),"")</f>
        <v/>
      </c>
      <c r="AJ30" s="134"/>
      <c r="AK30" s="134" t="str">
        <f>IF(INDEX(ComCalc!$B$684:$U$684,1,AK$23),INDEX(ComCalc!$B688:$U688,1,AK$23),"")</f>
        <v/>
      </c>
      <c r="AL30" s="134"/>
      <c r="AM30" s="134" t="str">
        <f>IF(INDEX(ComCalc!$B$684:$U$684,1,AM$23),INDEX(ComCalc!$B688:$U688,1,AM$23),"")</f>
        <v/>
      </c>
      <c r="AN30" s="134"/>
      <c r="AO30" s="74" t="str">
        <f>""</f>
        <v/>
      </c>
      <c r="AP30" s="74" t="str">
        <f>""</f>
        <v/>
      </c>
    </row>
    <row r="31" spans="2:42" ht="20" customHeight="1" x14ac:dyDescent="0.2">
      <c r="B31" s="73" t="s">
        <v>239</v>
      </c>
      <c r="C31" s="134">
        <f>IF(INDEX(ComCalc!$B$684:$U$684,1,C$23),INDEX(ComCalc!$B689:$U689,1,C$23),"")</f>
        <v>0.13794612181226054</v>
      </c>
      <c r="D31" s="134"/>
      <c r="E31" s="134">
        <f>IF(INDEX(ComCalc!$B$684:$U$684,1,E$23),INDEX(ComCalc!$B689:$U689,1,E$23),"")</f>
        <v>-7.3662432910113582E-2</v>
      </c>
      <c r="F31" s="134"/>
      <c r="G31" s="134">
        <f>IF(INDEX(ComCalc!$B$684:$U$684,1,G$23),INDEX(ComCalc!$B689:$U689,1,G$23),"")</f>
        <v>0.5950165196712105</v>
      </c>
      <c r="H31" s="134"/>
      <c r="I31" s="134">
        <f>IF(INDEX(ComCalc!$B$684:$U$684,1,I$23),INDEX(ComCalc!$B689:$U689,1,I$23),"")</f>
        <v>-9.3801954529733056E-3</v>
      </c>
      <c r="J31" s="134"/>
      <c r="K31" s="134">
        <f>IF(INDEX(ComCalc!$B$684:$U$684,1,K$23),INDEX(ComCalc!$B689:$U689,1,K$23),"")</f>
        <v>2.3729154432657076E-2</v>
      </c>
      <c r="L31" s="134"/>
      <c r="M31" s="134">
        <f>IF(INDEX(ComCalc!$B$684:$U$684,1,M$23),INDEX(ComCalc!$B689:$U689,1,M$23),"")</f>
        <v>1.0554828268930529E-2</v>
      </c>
      <c r="N31" s="134"/>
      <c r="O31" s="134" t="str">
        <f>IF(INDEX(ComCalc!$B$684:$U$684,1,O$23),INDEX(ComCalc!$B689:$U689,1,O$23),"")</f>
        <v/>
      </c>
      <c r="P31" s="134"/>
      <c r="Q31" s="134" t="str">
        <f>IF(INDEX(ComCalc!$B$684:$U$684,1,Q$23),INDEX(ComCalc!$B689:$U689,1,Q$23),"")</f>
        <v/>
      </c>
      <c r="R31" s="134"/>
      <c r="S31" s="134" t="str">
        <f>IF(INDEX(ComCalc!$B$684:$U$684,1,S$23),INDEX(ComCalc!$B689:$U689,1,S$23),"")</f>
        <v/>
      </c>
      <c r="T31" s="134"/>
      <c r="U31" s="134" t="str">
        <f>IF(INDEX(ComCalc!$B$684:$U$684,1,U$23),INDEX(ComCalc!$B689:$U689,1,U$23),"")</f>
        <v/>
      </c>
      <c r="V31" s="134"/>
      <c r="W31" s="134" t="str">
        <f>IF(INDEX(ComCalc!$B$684:$U$684,1,W$23),INDEX(ComCalc!$B689:$U689,1,W$23),"")</f>
        <v/>
      </c>
      <c r="X31" s="134"/>
      <c r="Y31" s="134" t="str">
        <f>IF(INDEX(ComCalc!$B$684:$U$684,1,Y$23),INDEX(ComCalc!$B689:$U689,1,Y$23),"")</f>
        <v/>
      </c>
      <c r="Z31" s="134"/>
      <c r="AA31" s="134" t="str">
        <f>IF(INDEX(ComCalc!$B$684:$U$684,1,AA$23),INDEX(ComCalc!$B689:$U689,1,AA$23),"")</f>
        <v/>
      </c>
      <c r="AB31" s="134"/>
      <c r="AC31" s="134" t="str">
        <f>IF(INDEX(ComCalc!$B$684:$U$684,1,AC$23),INDEX(ComCalc!$B689:$U689,1,AC$23),"")</f>
        <v/>
      </c>
      <c r="AD31" s="134"/>
      <c r="AE31" s="134" t="str">
        <f>IF(INDEX(ComCalc!$B$684:$U$684,1,AE$23),INDEX(ComCalc!$B689:$U689,1,AE$23),"")</f>
        <v/>
      </c>
      <c r="AF31" s="134"/>
      <c r="AG31" s="134" t="str">
        <f>IF(INDEX(ComCalc!$B$684:$U$684,1,AG$23),INDEX(ComCalc!$B689:$U689,1,AG$23),"")</f>
        <v/>
      </c>
      <c r="AH31" s="134"/>
      <c r="AI31" s="134" t="str">
        <f>IF(INDEX(ComCalc!$B$684:$U$684,1,AI$23),INDEX(ComCalc!$B689:$U689,1,AI$23),"")</f>
        <v/>
      </c>
      <c r="AJ31" s="134"/>
      <c r="AK31" s="134" t="str">
        <f>IF(INDEX(ComCalc!$B$684:$U$684,1,AK$23),INDEX(ComCalc!$B689:$U689,1,AK$23),"")</f>
        <v/>
      </c>
      <c r="AL31" s="134"/>
      <c r="AM31" s="134" t="str">
        <f>IF(INDEX(ComCalc!$B$684:$U$684,1,AM$23),INDEX(ComCalc!$B689:$U689,1,AM$23),"")</f>
        <v/>
      </c>
      <c r="AN31" s="134"/>
      <c r="AO31" s="74" t="str">
        <f>""</f>
        <v/>
      </c>
      <c r="AP31" s="74" t="str">
        <f>""</f>
        <v/>
      </c>
    </row>
    <row r="32" spans="2:42" ht="20" customHeight="1" x14ac:dyDescent="0.2">
      <c r="B32" s="73" t="s">
        <v>394</v>
      </c>
      <c r="C32" s="140">
        <f>IF(INDEX(ComCalc!$B$684:$U$684,1,C$23),INDEX(ComCalc!$B690:$U690,1,C$23),"")</f>
        <v>1.9029132523043023E-2</v>
      </c>
      <c r="D32" s="140"/>
      <c r="E32" s="140">
        <f>IF(INDEX(ComCalc!$B$684:$U$684,1,E$23),INDEX(ComCalc!$B690:$U690,1,E$23),"")</f>
        <v>5.4261540222369847E-3</v>
      </c>
      <c r="F32" s="140"/>
      <c r="G32" s="140">
        <f>IF(INDEX(ComCalc!$B$684:$U$684,1,G$23),INDEX(ComCalc!$B690:$U690,1,G$23),"")</f>
        <v>0.35404465868164003</v>
      </c>
      <c r="H32" s="140"/>
      <c r="I32" s="140">
        <f>IF(INDEX(ComCalc!$B$684:$U$684,1,I$23),INDEX(ComCalc!$B690:$U690,1,I$23),"")</f>
        <v>8.7988066735981079E-5</v>
      </c>
      <c r="J32" s="140"/>
      <c r="K32" s="140">
        <f>IF(INDEX(ComCalc!$B$684:$U$684,1,K$23),INDEX(ComCalc!$B690:$U690,1,K$23),"")</f>
        <v>5.6307277008888889E-4</v>
      </c>
      <c r="L32" s="140"/>
      <c r="M32" s="140">
        <f>IF(INDEX(ComCalc!$B$684:$U$684,1,M$23),INDEX(ComCalc!$B690:$U690,1,M$23),"")</f>
        <v>1.1140439978661503E-4</v>
      </c>
      <c r="N32" s="140"/>
      <c r="O32" s="140" t="str">
        <f>IF(INDEX(ComCalc!$B$684:$U$684,1,O$23),INDEX(ComCalc!$B690:$U690,1,O$23),"")</f>
        <v/>
      </c>
      <c r="P32" s="140"/>
      <c r="Q32" s="140" t="str">
        <f>IF(INDEX(ComCalc!$B$684:$U$684,1,Q$23),INDEX(ComCalc!$B690:$U690,1,Q$23),"")</f>
        <v/>
      </c>
      <c r="R32" s="140"/>
      <c r="S32" s="140" t="str">
        <f>IF(INDEX(ComCalc!$B$684:$U$684,1,S$23),INDEX(ComCalc!$B690:$U690,1,S$23),"")</f>
        <v/>
      </c>
      <c r="T32" s="140"/>
      <c r="U32" s="140" t="str">
        <f>IF(INDEX(ComCalc!$B$684:$U$684,1,U$23),INDEX(ComCalc!$B690:$U690,1,U$23),"")</f>
        <v/>
      </c>
      <c r="V32" s="140"/>
      <c r="W32" s="140" t="str">
        <f>IF(INDEX(ComCalc!$B$684:$U$684,1,W$23),INDEX(ComCalc!$B690:$U690,1,W$23),"")</f>
        <v/>
      </c>
      <c r="X32" s="140"/>
      <c r="Y32" s="140" t="str">
        <f>IF(INDEX(ComCalc!$B$684:$U$684,1,Y$23),INDEX(ComCalc!$B690:$U690,1,Y$23),"")</f>
        <v/>
      </c>
      <c r="Z32" s="140"/>
      <c r="AA32" s="140" t="str">
        <f>IF(INDEX(ComCalc!$B$684:$U$684,1,AA$23),INDEX(ComCalc!$B690:$U690,1,AA$23),"")</f>
        <v/>
      </c>
      <c r="AB32" s="140"/>
      <c r="AC32" s="140" t="str">
        <f>IF(INDEX(ComCalc!$B$684:$U$684,1,AC$23),INDEX(ComCalc!$B690:$U690,1,AC$23),"")</f>
        <v/>
      </c>
      <c r="AD32" s="140"/>
      <c r="AE32" s="140" t="str">
        <f>IF(INDEX(ComCalc!$B$684:$U$684,1,AE$23),INDEX(ComCalc!$B690:$U690,1,AE$23),"")</f>
        <v/>
      </c>
      <c r="AF32" s="140"/>
      <c r="AG32" s="140" t="str">
        <f>IF(INDEX(ComCalc!$B$684:$U$684,1,AG$23),INDEX(ComCalc!$B690:$U690,1,AG$23),"")</f>
        <v/>
      </c>
      <c r="AH32" s="140"/>
      <c r="AI32" s="140" t="str">
        <f>IF(INDEX(ComCalc!$B$684:$U$684,1,AI$23),INDEX(ComCalc!$B690:$U690,1,AI$23),"")</f>
        <v/>
      </c>
      <c r="AJ32" s="140"/>
      <c r="AK32" s="140" t="str">
        <f>IF(INDEX(ComCalc!$B$684:$U$684,1,AK$23),INDEX(ComCalc!$B690:$U690,1,AK$23),"")</f>
        <v/>
      </c>
      <c r="AL32" s="140"/>
      <c r="AM32" s="140" t="str">
        <f>IF(INDEX(ComCalc!$B$684:$U$684,1,AM$23),INDEX(ComCalc!$B690:$U690,1,AM$23),"")</f>
        <v/>
      </c>
      <c r="AN32" s="140"/>
      <c r="AO32" s="74" t="str">
        <f>""</f>
        <v/>
      </c>
      <c r="AP32" s="74" t="str">
        <f>""</f>
        <v/>
      </c>
    </row>
    <row r="33" spans="1:42" ht="20" customHeight="1" x14ac:dyDescent="0.2">
      <c r="B33" s="73" t="s">
        <v>340</v>
      </c>
      <c r="C33" s="134">
        <f>IF(INDEX(ComCalc!$B$684:$U$684,1,C$23),INDEX(ComCalc!$B693:$U693,1,C$23),"")</f>
        <v>0.62387734075222911</v>
      </c>
      <c r="D33" s="134"/>
      <c r="E33" s="134">
        <f>IF(INDEX(ComCalc!$B$684:$U$684,1,E$23),INDEX(ComCalc!$B693:$U693,1,E$23),"")</f>
        <v>0.11507661484443843</v>
      </c>
      <c r="F33" s="134"/>
      <c r="G33" s="134">
        <f>IF(INDEX(ComCalc!$B$684:$U$684,1,G$23),INDEX(ComCalc!$B693:$U693,1,G$23),"")</f>
        <v>0.42937284040265644</v>
      </c>
      <c r="H33" s="134"/>
      <c r="I33" s="134">
        <f>IF(INDEX(ComCalc!$B$684:$U$684,1,I$23),INDEX(ComCalc!$B693:$U693,1,I$23),"")</f>
        <v>5.0482252693127116E-2</v>
      </c>
      <c r="J33" s="134"/>
      <c r="K33" s="134">
        <f>IF(INDEX(ComCalc!$B$684:$U$684,1,K$23),INDEX(ComCalc!$B693:$U693,1,K$23),"")</f>
        <v>0.20413803742229997</v>
      </c>
      <c r="L33" s="134"/>
      <c r="M33" s="134">
        <f>IF(INDEX(ComCalc!$B$684:$U$684,1,M$23),INDEX(ComCalc!$B693:$U693,1,M$23),"")</f>
        <v>0.39574074031591944</v>
      </c>
      <c r="N33" s="134"/>
      <c r="O33" s="134" t="str">
        <f>IF(INDEX(ComCalc!$B$684:$U$684,1,O$23),INDEX(ComCalc!$B693:$U693,1,O$23),"")</f>
        <v/>
      </c>
      <c r="P33" s="134"/>
      <c r="Q33" s="134" t="str">
        <f>IF(INDEX(ComCalc!$B$684:$U$684,1,Q$23),INDEX(ComCalc!$B693:$U693,1,Q$23),"")</f>
        <v/>
      </c>
      <c r="R33" s="134"/>
      <c r="S33" s="134" t="str">
        <f>IF(INDEX(ComCalc!$B$684:$U$684,1,S$23),INDEX(ComCalc!$B693:$U693,1,S$23),"")</f>
        <v/>
      </c>
      <c r="T33" s="134"/>
      <c r="U33" s="134" t="str">
        <f>IF(INDEX(ComCalc!$B$684:$U$684,1,U$23),INDEX(ComCalc!$B693:$U693,1,U$23),"")</f>
        <v/>
      </c>
      <c r="V33" s="134"/>
      <c r="W33" s="134" t="str">
        <f>IF(INDEX(ComCalc!$B$684:$U$684,1,W$23),INDEX(ComCalc!$B693:$U693,1,W$23),"")</f>
        <v/>
      </c>
      <c r="X33" s="134"/>
      <c r="Y33" s="134" t="str">
        <f>IF(INDEX(ComCalc!$B$684:$U$684,1,Y$23),INDEX(ComCalc!$B693:$U693,1,Y$23),"")</f>
        <v/>
      </c>
      <c r="Z33" s="134"/>
      <c r="AA33" s="134" t="str">
        <f>IF(INDEX(ComCalc!$B$684:$U$684,1,AA$23),INDEX(ComCalc!$B693:$U693,1,AA$23),"")</f>
        <v/>
      </c>
      <c r="AB33" s="134"/>
      <c r="AC33" s="134" t="str">
        <f>IF(INDEX(ComCalc!$B$684:$U$684,1,AC$23),INDEX(ComCalc!$B693:$U693,1,AC$23),"")</f>
        <v/>
      </c>
      <c r="AD33" s="134"/>
      <c r="AE33" s="134" t="str">
        <f>IF(INDEX(ComCalc!$B$684:$U$684,1,AE$23),INDEX(ComCalc!$B693:$U693,1,AE$23),"")</f>
        <v/>
      </c>
      <c r="AF33" s="134"/>
      <c r="AG33" s="134" t="str">
        <f>IF(INDEX(ComCalc!$B$684:$U$684,1,AG$23),INDEX(ComCalc!$B693:$U693,1,AG$23),"")</f>
        <v/>
      </c>
      <c r="AH33" s="134"/>
      <c r="AI33" s="134" t="str">
        <f>IF(INDEX(ComCalc!$B$684:$U$684,1,AI$23),INDEX(ComCalc!$B693:$U693,1,AI$23),"")</f>
        <v/>
      </c>
      <c r="AJ33" s="134"/>
      <c r="AK33" s="134" t="str">
        <f>IF(INDEX(ComCalc!$B$684:$U$684,1,AK$23),INDEX(ComCalc!$B693:$U693,1,AK$23),"")</f>
        <v/>
      </c>
      <c r="AL33" s="134"/>
      <c r="AM33" s="134" t="str">
        <f>IF(INDEX(ComCalc!$B$684:$U$684,1,AM$23),INDEX(ComCalc!$B693:$U693,1,AM$23),"")</f>
        <v/>
      </c>
      <c r="AN33" s="134"/>
      <c r="AO33" s="74" t="str">
        <f>""</f>
        <v/>
      </c>
      <c r="AP33" s="74" t="str">
        <f>""</f>
        <v/>
      </c>
    </row>
    <row r="37" spans="1:42" ht="23" customHeight="1" x14ac:dyDescent="0.2">
      <c r="B37" s="59" t="s">
        <v>244</v>
      </c>
      <c r="C37" s="63" t="str">
        <f>INDEX(CompositeNames,ComCalc!A445,1)&amp;" = "&amp;ComCalc!AB488</f>
        <v>Attentional Fluency = 10.6897 + 0.1746 * Processing Speed + -0.2171 * Working Memory + 0.9081 * Attention + -0.0417 * Executive Functions + 0.0525 * Planning + 0.0168 * Fluency</v>
      </c>
      <c r="F37" s="60"/>
      <c r="G37" s="60"/>
      <c r="H37" s="60"/>
      <c r="L37" s="60"/>
      <c r="W37" s="63"/>
      <c r="X37" s="60"/>
    </row>
    <row r="38" spans="1:42" ht="18" x14ac:dyDescent="0.2">
      <c r="B38" s="59" t="s">
        <v>395</v>
      </c>
      <c r="C38" s="133">
        <f>ComCalc!B472</f>
        <v>0.78943054234778842</v>
      </c>
      <c r="D38" s="133"/>
      <c r="F38" s="60"/>
      <c r="G38" s="60"/>
      <c r="H38" s="60"/>
      <c r="L38" s="60"/>
      <c r="W38" s="63"/>
      <c r="X38" s="60"/>
    </row>
    <row r="39" spans="1:42" x14ac:dyDescent="0.2">
      <c r="B39" s="59" t="str">
        <f>"Actual "&amp;INDEX(ComCalc!P2:P21,ComCalc!A445,1)&amp;" Score (Y)"</f>
        <v>Actual Attentional Fluency Score (Y)</v>
      </c>
      <c r="C39" s="139">
        <f>INDEX('Composite Stats'!C2:C21,ComCalc!A659,1)</f>
        <v>96</v>
      </c>
      <c r="D39" s="139"/>
      <c r="F39" s="60"/>
      <c r="G39" s="60"/>
      <c r="H39" s="60"/>
      <c r="L39" s="60"/>
      <c r="W39" s="63"/>
      <c r="X39" s="60"/>
    </row>
    <row r="40" spans="1:42" x14ac:dyDescent="0.2">
      <c r="B40" s="59" t="str">
        <f>"Predicted "&amp;INDEX(ComCalc!P2:P21,ComCalc!A445,1)&amp;" Score (Ŷ)"</f>
        <v>Predicted Attentional Fluency Score (Ŷ)</v>
      </c>
      <c r="C40" s="137">
        <f t="array" ref="C40">SUM(ComCalc!AB38:AB57*ComCalc!Y447:Y466)+ComCalc!B477</f>
        <v>100.89479591843458</v>
      </c>
      <c r="D40" s="138"/>
      <c r="F40" s="60"/>
      <c r="G40" s="60"/>
      <c r="H40" s="60"/>
      <c r="L40" s="60"/>
      <c r="Q40" s="136"/>
      <c r="R40" s="136"/>
    </row>
    <row r="41" spans="1:42" x14ac:dyDescent="0.2">
      <c r="B41" s="59" t="s">
        <v>241</v>
      </c>
      <c r="C41" s="139">
        <f>C39-C40</f>
        <v>-4.8947959184345819</v>
      </c>
      <c r="D41" s="139"/>
      <c r="E41" s="63"/>
      <c r="F41" s="60"/>
      <c r="G41" s="60"/>
      <c r="H41" s="60"/>
      <c r="L41" s="60"/>
    </row>
    <row r="42" spans="1:42" x14ac:dyDescent="0.2">
      <c r="B42" s="59" t="s">
        <v>337</v>
      </c>
      <c r="C42" s="147">
        <f>ROUND(ComCalc!AK478,ComCalc!AK479)</f>
        <v>0.52</v>
      </c>
      <c r="D42" s="148"/>
      <c r="E42" s="63"/>
      <c r="F42" s="60"/>
      <c r="G42" s="60"/>
      <c r="H42" s="60"/>
      <c r="L42" s="60"/>
    </row>
    <row r="43" spans="1:42" x14ac:dyDescent="0.2">
      <c r="B43" s="59" t="s">
        <v>240</v>
      </c>
      <c r="C43" s="133">
        <f>ComCalc!B473</f>
        <v>6.8831771713175893</v>
      </c>
      <c r="D43" s="133"/>
      <c r="E43" s="63"/>
      <c r="F43" s="63"/>
      <c r="G43" s="60"/>
      <c r="H43" s="60"/>
      <c r="L43" s="60"/>
      <c r="T43" s="132"/>
      <c r="U43" s="132"/>
    </row>
    <row r="44" spans="1:42" x14ac:dyDescent="0.2">
      <c r="A44" s="60"/>
      <c r="B44" s="59" t="str">
        <f>"Estimated Proportion with Error of "&amp;IF(ComCalc!$A$208=1,ROUND(C41,0),ROUND(ABS(C41),0))&amp;" or "&amp;IF(ComCalc!$A$208=2,"more",IF(C41&lt;0,"less","more"))</f>
        <v>Estimated Proportion with Error of 5 or more</v>
      </c>
      <c r="C44" s="141">
        <f>ComCalc!D25</f>
        <v>0.48</v>
      </c>
      <c r="D44" s="141"/>
      <c r="G44" s="60"/>
    </row>
    <row r="45" spans="1:42" x14ac:dyDescent="0.2">
      <c r="C45" s="72">
        <f>'Create Composites'!M3</f>
        <v>0.05</v>
      </c>
    </row>
    <row r="46" spans="1:42" x14ac:dyDescent="0.2">
      <c r="A46" s="75"/>
    </row>
  </sheetData>
  <sheetProtection sheet="1" formatCells="0" formatColumns="0" formatRows="0"/>
  <mergeCells count="224">
    <mergeCell ref="E1:F1"/>
    <mergeCell ref="AG33:AH33"/>
    <mergeCell ref="AI33:AJ33"/>
    <mergeCell ref="AK33:AL33"/>
    <mergeCell ref="AM33:AN33"/>
    <mergeCell ref="W33:X33"/>
    <mergeCell ref="Y33:Z33"/>
    <mergeCell ref="AA33:AB33"/>
    <mergeCell ref="AC33:AD33"/>
    <mergeCell ref="AE33:AF33"/>
    <mergeCell ref="W26:X26"/>
    <mergeCell ref="Y26:Z26"/>
    <mergeCell ref="AM26:AN26"/>
    <mergeCell ref="AA26:AB26"/>
    <mergeCell ref="AC26:AD26"/>
    <mergeCell ref="AE26:AF26"/>
    <mergeCell ref="AG26:AH26"/>
    <mergeCell ref="AI26:AJ26"/>
    <mergeCell ref="AK26:AL26"/>
    <mergeCell ref="AG25:AH25"/>
    <mergeCell ref="U33:V33"/>
    <mergeCell ref="AI23:AJ23"/>
    <mergeCell ref="AK23:AL23"/>
    <mergeCell ref="AM23:AN23"/>
    <mergeCell ref="AM24:AN24"/>
    <mergeCell ref="W27:X27"/>
    <mergeCell ref="Y27:Z27"/>
    <mergeCell ref="AA27:AB27"/>
    <mergeCell ref="AC27:AD27"/>
    <mergeCell ref="AE27:AF27"/>
    <mergeCell ref="AE24:AF24"/>
    <mergeCell ref="AG24:AH24"/>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AI24:AJ24"/>
    <mergeCell ref="AI25:AJ25"/>
    <mergeCell ref="AK24:AL24"/>
    <mergeCell ref="W29:X29"/>
    <mergeCell ref="Y29:Z29"/>
    <mergeCell ref="AA29:AB29"/>
    <mergeCell ref="AC29:AD29"/>
    <mergeCell ref="AE29:AF29"/>
    <mergeCell ref="AG29:AH29"/>
    <mergeCell ref="W30:X30"/>
    <mergeCell ref="Y30:Z30"/>
    <mergeCell ref="AA30:AB30"/>
    <mergeCell ref="AC30:AD30"/>
    <mergeCell ref="AE30:AF30"/>
    <mergeCell ref="U31:V31"/>
    <mergeCell ref="AK29:AL29"/>
    <mergeCell ref="AI29:AJ29"/>
    <mergeCell ref="U30:V30"/>
    <mergeCell ref="AG30:AH30"/>
    <mergeCell ref="AK30:AL30"/>
    <mergeCell ref="AK31:AL31"/>
    <mergeCell ref="AA32:AB32"/>
    <mergeCell ref="AC32:AD32"/>
    <mergeCell ref="AE32:AF32"/>
    <mergeCell ref="AM32:AN32"/>
    <mergeCell ref="AG32:AH32"/>
    <mergeCell ref="AI32:AJ32"/>
    <mergeCell ref="AK32:AL32"/>
    <mergeCell ref="AO23:AP23"/>
    <mergeCell ref="AO24:AP24"/>
    <mergeCell ref="AG28:AH28"/>
    <mergeCell ref="AK28:AL28"/>
    <mergeCell ref="AM28:AN28"/>
    <mergeCell ref="AG27:AH27"/>
    <mergeCell ref="AI27:AJ27"/>
    <mergeCell ref="AK27:AL27"/>
    <mergeCell ref="AM27:AN27"/>
    <mergeCell ref="AK25:AL25"/>
    <mergeCell ref="AG23:AH23"/>
    <mergeCell ref="AM25:AN25"/>
    <mergeCell ref="AA23:AB23"/>
    <mergeCell ref="AC23:AD23"/>
    <mergeCell ref="AE23:AF23"/>
    <mergeCell ref="AI28:AJ28"/>
    <mergeCell ref="AA24:AB24"/>
    <mergeCell ref="U23:V23"/>
    <mergeCell ref="Y25:Z25"/>
    <mergeCell ref="AA25:AB25"/>
    <mergeCell ref="AC25:AD25"/>
    <mergeCell ref="AE25:AF25"/>
    <mergeCell ref="W25:X25"/>
    <mergeCell ref="Y28:Z28"/>
    <mergeCell ref="AA28:AB28"/>
    <mergeCell ref="AC28:AD28"/>
    <mergeCell ref="AE28:AF28"/>
    <mergeCell ref="W23:X23"/>
    <mergeCell ref="Y23:Z23"/>
    <mergeCell ref="W24:X24"/>
    <mergeCell ref="Y24:Z24"/>
    <mergeCell ref="AC24:AD24"/>
    <mergeCell ref="U28:V28"/>
    <mergeCell ref="U27:V27"/>
    <mergeCell ref="U24:V24"/>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O23:P23"/>
    <mergeCell ref="AM29:AN29"/>
    <mergeCell ref="Q23:R23"/>
    <mergeCell ref="C28:D28"/>
    <mergeCell ref="S30:T30"/>
    <mergeCell ref="M28:N28"/>
    <mergeCell ref="O28:P28"/>
    <mergeCell ref="Q28:R28"/>
    <mergeCell ref="G29:H29"/>
    <mergeCell ref="C25:D25"/>
    <mergeCell ref="E25:F25"/>
    <mergeCell ref="G25:H25"/>
    <mergeCell ref="I25:J25"/>
    <mergeCell ref="G28:H28"/>
    <mergeCell ref="C30:D30"/>
    <mergeCell ref="E30:F30"/>
    <mergeCell ref="G30:H30"/>
    <mergeCell ref="I30:J30"/>
    <mergeCell ref="K30:L30"/>
    <mergeCell ref="C27:D27"/>
    <mergeCell ref="S23:T23"/>
    <mergeCell ref="M27:N27"/>
    <mergeCell ref="O27:P27"/>
    <mergeCell ref="Q27:R27"/>
    <mergeCell ref="M29:N29"/>
    <mergeCell ref="M33:N33"/>
    <mergeCell ref="O33:P33"/>
    <mergeCell ref="Q33:R33"/>
    <mergeCell ref="O31:P31"/>
    <mergeCell ref="Q31:R31"/>
    <mergeCell ref="M31:N31"/>
    <mergeCell ref="S27:T27"/>
    <mergeCell ref="S32:T32"/>
    <mergeCell ref="C44:D44"/>
    <mergeCell ref="C43:D43"/>
    <mergeCell ref="M32:N32"/>
    <mergeCell ref="O32:P32"/>
    <mergeCell ref="C32:D32"/>
    <mergeCell ref="E32:F32"/>
    <mergeCell ref="C31:D31"/>
    <mergeCell ref="G32:H32"/>
    <mergeCell ref="I32:J32"/>
    <mergeCell ref="K32:L32"/>
    <mergeCell ref="C39:D39"/>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s>
  <phoneticPr fontId="4" type="noConversion"/>
  <conditionalFormatting sqref="AJ193">
    <cfRule type="expression" dxfId="16" priority="144" stopIfTrue="1">
      <formula>#REF!="Strength"</formula>
    </cfRule>
    <cfRule type="expression" dxfId="15" priority="145" stopIfTrue="1">
      <formula>#REF!="Weakness"</formula>
    </cfRule>
  </conditionalFormatting>
  <conditionalFormatting sqref="C32:AP32">
    <cfRule type="cellIs" dxfId="14" priority="89" stopIfTrue="1" operator="lessThan">
      <formula>0.01</formula>
    </cfRule>
    <cfRule type="expression" dxfId="13" priority="90" stopIfTrue="1">
      <formula>C$32&lt;&gt;""</formula>
    </cfRule>
    <cfRule type="expression" dxfId="12" priority="92" stopIfTrue="1">
      <formula>A$32&lt;&gt;""</formula>
    </cfRule>
  </conditionalFormatting>
  <conditionalFormatting sqref="C25:AP31">
    <cfRule type="cellIs" dxfId="11" priority="7" stopIfTrue="1" operator="lessThan">
      <formula>10</formula>
    </cfRule>
  </conditionalFormatting>
  <conditionalFormatting sqref="C42:D42">
    <cfRule type="expression" dxfId="10" priority="4" stopIfTrue="1">
      <formula>$C$42&lt;=$C$45</formula>
    </cfRule>
  </conditionalFormatting>
  <conditionalFormatting sqref="C33:AP33">
    <cfRule type="cellIs" dxfId="9" priority="1" stopIfTrue="1" operator="lessThan">
      <formula>0.1</formula>
    </cfRule>
    <cfRule type="cellIs" dxfId="8" priority="2" stopIfTrue="1" operator="lessThan">
      <formula>10</formula>
    </cfRule>
  </conditionalFormatting>
  <conditionalFormatting sqref="B6">
    <cfRule type="expression" dxfId="7" priority="152" stopIfTrue="1">
      <formula>$B$6&lt;=$C$45</formula>
    </cfRule>
    <cfRule type="expression" dxfId="6"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67" r:id="rId4" name="List Box 1371">
              <controlPr defaultSize="0" autoLine="0" autoPict="0">
                <anchor moveWithCells="1">
                  <from>
                    <xdr:col>0</xdr:col>
                    <xdr:colOff>2654300</xdr:colOff>
                    <xdr:row>8</xdr:row>
                    <xdr:rowOff>38100</xdr:rowOff>
                  </from>
                  <to>
                    <xdr:col>1</xdr:col>
                    <xdr:colOff>444500</xdr:colOff>
                    <xdr:row>10</xdr:row>
                    <xdr:rowOff>139700</xdr:rowOff>
                  </to>
                </anchor>
              </controlPr>
            </control>
          </mc:Choice>
        </mc:AlternateContent>
        <mc:AlternateContent xmlns:mc="http://schemas.openxmlformats.org/markup-compatibility/2006">
          <mc:Choice Requires="x14">
            <control shapeId="56668" r:id="rId5" name="List Box 1372">
              <controlPr defaultSize="0" autoLine="0" autoPict="0">
                <anchor moveWithCells="1">
                  <from>
                    <xdr:col>0</xdr:col>
                    <xdr:colOff>2387600</xdr:colOff>
                    <xdr:row>14</xdr:row>
                    <xdr:rowOff>63500</xdr:rowOff>
                  </from>
                  <to>
                    <xdr:col>1</xdr:col>
                    <xdr:colOff>444500</xdr:colOff>
                    <xdr:row>22</xdr:row>
                    <xdr:rowOff>1371600</xdr:rowOff>
                  </to>
                </anchor>
              </controlPr>
            </control>
          </mc:Choice>
        </mc:AlternateContent>
        <mc:AlternateContent xmlns:mc="http://schemas.openxmlformats.org/markup-compatibility/2006">
          <mc:Choice Requires="x14">
            <control shapeId="56669" r:id="rId6" name="List Box 1373">
              <controlPr defaultSize="0" autoLine="0" autoPict="0">
                <anchor moveWithCells="1">
                  <from>
                    <xdr:col>2</xdr:col>
                    <xdr:colOff>76200</xdr:colOff>
                    <xdr:row>14</xdr:row>
                    <xdr:rowOff>25400</xdr:rowOff>
                  </from>
                  <to>
                    <xdr:col>3</xdr:col>
                    <xdr:colOff>787400</xdr:colOff>
                    <xdr:row>22</xdr:row>
                    <xdr:rowOff>1206500</xdr:rowOff>
                  </to>
                </anchor>
              </controlPr>
            </control>
          </mc:Choice>
        </mc:AlternateContent>
        <mc:AlternateContent xmlns:mc="http://schemas.openxmlformats.org/markup-compatibility/2006">
          <mc:Choice Requires="x14">
            <control shapeId="56670" r:id="rId7" name="List Box 1374">
              <controlPr defaultSize="0" autoLine="0" autoPict="0">
                <anchor moveWithCells="1">
                  <from>
                    <xdr:col>4</xdr:col>
                    <xdr:colOff>76200</xdr:colOff>
                    <xdr:row>14</xdr:row>
                    <xdr:rowOff>25400</xdr:rowOff>
                  </from>
                  <to>
                    <xdr:col>5</xdr:col>
                    <xdr:colOff>812800</xdr:colOff>
                    <xdr:row>22</xdr:row>
                    <xdr:rowOff>1282700</xdr:rowOff>
                  </to>
                </anchor>
              </controlPr>
            </control>
          </mc:Choice>
        </mc:AlternateContent>
        <mc:AlternateContent xmlns:mc="http://schemas.openxmlformats.org/markup-compatibility/2006">
          <mc:Choice Requires="x14">
            <control shapeId="56671" r:id="rId8" name="List Box 1375">
              <controlPr defaultSize="0" autoLine="0" autoPict="0">
                <anchor moveWithCells="1">
                  <from>
                    <xdr:col>5</xdr:col>
                    <xdr:colOff>901700</xdr:colOff>
                    <xdr:row>14</xdr:row>
                    <xdr:rowOff>25400</xdr:rowOff>
                  </from>
                  <to>
                    <xdr:col>7</xdr:col>
                    <xdr:colOff>749300</xdr:colOff>
                    <xdr:row>22</xdr:row>
                    <xdr:rowOff>1244600</xdr:rowOff>
                  </to>
                </anchor>
              </controlPr>
            </control>
          </mc:Choice>
        </mc:AlternateContent>
        <mc:AlternateContent xmlns:mc="http://schemas.openxmlformats.org/markup-compatibility/2006">
          <mc:Choice Requires="x14">
            <control shapeId="56672" r:id="rId9" name="List Box 1376">
              <controlPr defaultSize="0" autoLine="0" autoPict="0">
                <anchor moveWithCells="1">
                  <from>
                    <xdr:col>7</xdr:col>
                    <xdr:colOff>825500</xdr:colOff>
                    <xdr:row>14</xdr:row>
                    <xdr:rowOff>25400</xdr:rowOff>
                  </from>
                  <to>
                    <xdr:col>10</xdr:col>
                    <xdr:colOff>63500</xdr:colOff>
                    <xdr:row>22</xdr:row>
                    <xdr:rowOff>1244600</xdr:rowOff>
                  </to>
                </anchor>
              </controlPr>
            </control>
          </mc:Choice>
        </mc:AlternateContent>
        <mc:AlternateContent xmlns:mc="http://schemas.openxmlformats.org/markup-compatibility/2006">
          <mc:Choice Requires="x14">
            <control shapeId="56673" r:id="rId10" name="List Box 1377">
              <controlPr defaultSize="0" autoLine="0" autoPict="0">
                <anchor moveWithCells="1">
                  <from>
                    <xdr:col>10</xdr:col>
                    <xdr:colOff>76200</xdr:colOff>
                    <xdr:row>14</xdr:row>
                    <xdr:rowOff>25400</xdr:rowOff>
                  </from>
                  <to>
                    <xdr:col>12</xdr:col>
                    <xdr:colOff>177800</xdr:colOff>
                    <xdr:row>22</xdr:row>
                    <xdr:rowOff>1244600</xdr:rowOff>
                  </to>
                </anchor>
              </controlPr>
            </control>
          </mc:Choice>
        </mc:AlternateContent>
        <mc:AlternateContent xmlns:mc="http://schemas.openxmlformats.org/markup-compatibility/2006">
          <mc:Choice Requires="x14">
            <control shapeId="56674" r:id="rId11" name="List Box 1378">
              <controlPr defaultSize="0" autoLine="0" autoPict="0">
                <anchor moveWithCells="1">
                  <from>
                    <xdr:col>12</xdr:col>
                    <xdr:colOff>215900</xdr:colOff>
                    <xdr:row>13</xdr:row>
                    <xdr:rowOff>215900</xdr:rowOff>
                  </from>
                  <to>
                    <xdr:col>14</xdr:col>
                    <xdr:colOff>292100</xdr:colOff>
                    <xdr:row>22</xdr:row>
                    <xdr:rowOff>1219200</xdr:rowOff>
                  </to>
                </anchor>
              </controlPr>
            </control>
          </mc:Choice>
        </mc:AlternateContent>
        <mc:AlternateContent xmlns:mc="http://schemas.openxmlformats.org/markup-compatibility/2006">
          <mc:Choice Requires="x14">
            <control shapeId="56676" r:id="rId12" name="List Box 1380">
              <controlPr defaultSize="0" autoLine="0" autoPict="0">
                <anchor moveWithCells="1">
                  <from>
                    <xdr:col>14</xdr:col>
                    <xdr:colOff>342900</xdr:colOff>
                    <xdr:row>14</xdr:row>
                    <xdr:rowOff>0</xdr:rowOff>
                  </from>
                  <to>
                    <xdr:col>16</xdr:col>
                    <xdr:colOff>444500</xdr:colOff>
                    <xdr:row>22</xdr:row>
                    <xdr:rowOff>1244600</xdr:rowOff>
                  </to>
                </anchor>
              </controlPr>
            </control>
          </mc:Choice>
        </mc:AlternateContent>
        <mc:AlternateContent xmlns:mc="http://schemas.openxmlformats.org/markup-compatibility/2006">
          <mc:Choice Requires="x14">
            <control shapeId="56677" r:id="rId13" name="List Box 1381">
              <controlPr defaultSize="0" autoLine="0" autoPict="0">
                <anchor moveWithCells="1">
                  <from>
                    <xdr:col>16</xdr:col>
                    <xdr:colOff>520700</xdr:colOff>
                    <xdr:row>14</xdr:row>
                    <xdr:rowOff>25400</xdr:rowOff>
                  </from>
                  <to>
                    <xdr:col>19</xdr:col>
                    <xdr:colOff>101600</xdr:colOff>
                    <xdr:row>22</xdr:row>
                    <xdr:rowOff>1257300</xdr:rowOff>
                  </to>
                </anchor>
              </controlPr>
            </control>
          </mc:Choice>
        </mc:AlternateContent>
        <mc:AlternateContent xmlns:mc="http://schemas.openxmlformats.org/markup-compatibility/2006">
          <mc:Choice Requires="x14">
            <control shapeId="56678" r:id="rId14" name="List Box 1382">
              <controlPr defaultSize="0" autoLine="0" autoPict="0">
                <anchor moveWithCells="1">
                  <from>
                    <xdr:col>19</xdr:col>
                    <xdr:colOff>101600</xdr:colOff>
                    <xdr:row>14</xdr:row>
                    <xdr:rowOff>25400</xdr:rowOff>
                  </from>
                  <to>
                    <xdr:col>21</xdr:col>
                    <xdr:colOff>101600</xdr:colOff>
                    <xdr:row>22</xdr:row>
                    <xdr:rowOff>1206500</xdr:rowOff>
                  </to>
                </anchor>
              </controlPr>
            </control>
          </mc:Choice>
        </mc:AlternateContent>
        <mc:AlternateContent xmlns:mc="http://schemas.openxmlformats.org/markup-compatibility/2006">
          <mc:Choice Requires="x14">
            <control shapeId="56837" r:id="rId15" name="List Box 1541">
              <controlPr defaultSize="0" autoLine="0" autoPict="0">
                <anchor moveWithCells="1">
                  <from>
                    <xdr:col>21</xdr:col>
                    <xdr:colOff>215900</xdr:colOff>
                    <xdr:row>14</xdr:row>
                    <xdr:rowOff>25400</xdr:rowOff>
                  </from>
                  <to>
                    <xdr:col>23</xdr:col>
                    <xdr:colOff>215900</xdr:colOff>
                    <xdr:row>22</xdr:row>
                    <xdr:rowOff>1320800</xdr:rowOff>
                  </to>
                </anchor>
              </controlPr>
            </control>
          </mc:Choice>
        </mc:AlternateContent>
        <mc:AlternateContent xmlns:mc="http://schemas.openxmlformats.org/markup-compatibility/2006">
          <mc:Choice Requires="x14">
            <control shapeId="56839" r:id="rId16" name="List Box 1543">
              <controlPr defaultSize="0" autoLine="0" autoPict="0">
                <anchor moveWithCells="1">
                  <from>
                    <xdr:col>23</xdr:col>
                    <xdr:colOff>254000</xdr:colOff>
                    <xdr:row>14</xdr:row>
                    <xdr:rowOff>25400</xdr:rowOff>
                  </from>
                  <to>
                    <xdr:col>25</xdr:col>
                    <xdr:colOff>266700</xdr:colOff>
                    <xdr:row>22</xdr:row>
                    <xdr:rowOff>1282700</xdr:rowOff>
                  </to>
                </anchor>
              </controlPr>
            </control>
          </mc:Choice>
        </mc:AlternateContent>
        <mc:AlternateContent xmlns:mc="http://schemas.openxmlformats.org/markup-compatibility/2006">
          <mc:Choice Requires="x14">
            <control shapeId="56840" r:id="rId17" name="List Box 1544">
              <controlPr defaultSize="0" autoLine="0" autoPict="0">
                <anchor moveWithCells="1">
                  <from>
                    <xdr:col>25</xdr:col>
                    <xdr:colOff>292100</xdr:colOff>
                    <xdr:row>14</xdr:row>
                    <xdr:rowOff>25400</xdr:rowOff>
                  </from>
                  <to>
                    <xdr:col>27</xdr:col>
                    <xdr:colOff>342900</xdr:colOff>
                    <xdr:row>22</xdr:row>
                    <xdr:rowOff>1282700</xdr:rowOff>
                  </to>
                </anchor>
              </controlPr>
            </control>
          </mc:Choice>
        </mc:AlternateContent>
        <mc:AlternateContent xmlns:mc="http://schemas.openxmlformats.org/markup-compatibility/2006">
          <mc:Choice Requires="x14">
            <control shapeId="56841" r:id="rId18" name="List Box 1545">
              <controlPr defaultSize="0" autoLine="0" autoPict="0">
                <anchor moveWithCells="1">
                  <from>
                    <xdr:col>27</xdr:col>
                    <xdr:colOff>406400</xdr:colOff>
                    <xdr:row>14</xdr:row>
                    <xdr:rowOff>63500</xdr:rowOff>
                  </from>
                  <to>
                    <xdr:col>29</xdr:col>
                    <xdr:colOff>342900</xdr:colOff>
                    <xdr:row>22</xdr:row>
                    <xdr:rowOff>1282700</xdr:rowOff>
                  </to>
                </anchor>
              </controlPr>
            </control>
          </mc:Choice>
        </mc:AlternateContent>
        <mc:AlternateContent xmlns:mc="http://schemas.openxmlformats.org/markup-compatibility/2006">
          <mc:Choice Requires="x14">
            <control shapeId="56842" r:id="rId19" name="List Box 1546">
              <controlPr defaultSize="0" autoLine="0" autoPict="0">
                <anchor moveWithCells="1">
                  <from>
                    <xdr:col>29</xdr:col>
                    <xdr:colOff>368300</xdr:colOff>
                    <xdr:row>13</xdr:row>
                    <xdr:rowOff>177800</xdr:rowOff>
                  </from>
                  <to>
                    <xdr:col>32</xdr:col>
                    <xdr:colOff>25400</xdr:colOff>
                    <xdr:row>22</xdr:row>
                    <xdr:rowOff>1206500</xdr:rowOff>
                  </to>
                </anchor>
              </controlPr>
            </control>
          </mc:Choice>
        </mc:AlternateContent>
        <mc:AlternateContent xmlns:mc="http://schemas.openxmlformats.org/markup-compatibility/2006">
          <mc:Choice Requires="x14">
            <control shapeId="56843" r:id="rId20" name="List Box 1547">
              <controlPr defaultSize="0" autoLine="0" autoPict="0">
                <anchor moveWithCells="1">
                  <from>
                    <xdr:col>32</xdr:col>
                    <xdr:colOff>63500</xdr:colOff>
                    <xdr:row>14</xdr:row>
                    <xdr:rowOff>25400</xdr:rowOff>
                  </from>
                  <to>
                    <xdr:col>33</xdr:col>
                    <xdr:colOff>368300</xdr:colOff>
                    <xdr:row>22</xdr:row>
                    <xdr:rowOff>1206500</xdr:rowOff>
                  </to>
                </anchor>
              </controlPr>
            </control>
          </mc:Choice>
        </mc:AlternateContent>
        <mc:AlternateContent xmlns:mc="http://schemas.openxmlformats.org/markup-compatibility/2006">
          <mc:Choice Requires="x14">
            <control shapeId="56844" r:id="rId21" name="List Box 1548">
              <controlPr defaultSize="0" autoLine="0" autoPict="0">
                <anchor moveWithCells="1">
                  <from>
                    <xdr:col>33</xdr:col>
                    <xdr:colOff>482600</xdr:colOff>
                    <xdr:row>14</xdr:row>
                    <xdr:rowOff>25400</xdr:rowOff>
                  </from>
                  <to>
                    <xdr:col>35</xdr:col>
                    <xdr:colOff>177800</xdr:colOff>
                    <xdr:row>22</xdr:row>
                    <xdr:rowOff>1130300</xdr:rowOff>
                  </to>
                </anchor>
              </controlPr>
            </control>
          </mc:Choice>
        </mc:AlternateContent>
        <mc:AlternateContent xmlns:mc="http://schemas.openxmlformats.org/markup-compatibility/2006">
          <mc:Choice Requires="x14">
            <control shapeId="56845" r:id="rId22" name="List Box 1549">
              <controlPr defaultSize="0" autoLine="0" autoPict="0">
                <anchor moveWithCells="1">
                  <from>
                    <xdr:col>35</xdr:col>
                    <xdr:colOff>266700</xdr:colOff>
                    <xdr:row>14</xdr:row>
                    <xdr:rowOff>25400</xdr:rowOff>
                  </from>
                  <to>
                    <xdr:col>36</xdr:col>
                    <xdr:colOff>571500</xdr:colOff>
                    <xdr:row>22</xdr:row>
                    <xdr:rowOff>1168400</xdr:rowOff>
                  </to>
                </anchor>
              </controlPr>
            </control>
          </mc:Choice>
        </mc:AlternateContent>
        <mc:AlternateContent xmlns:mc="http://schemas.openxmlformats.org/markup-compatibility/2006">
          <mc:Choice Requires="x14">
            <control shapeId="56846" r:id="rId23" name="List Box 1550">
              <controlPr defaultSize="0" autoLine="0" autoPict="0">
                <anchor moveWithCells="1">
                  <from>
                    <xdr:col>36</xdr:col>
                    <xdr:colOff>609600</xdr:colOff>
                    <xdr:row>13</xdr:row>
                    <xdr:rowOff>215900</xdr:rowOff>
                  </from>
                  <to>
                    <xdr:col>39</xdr:col>
                    <xdr:colOff>114300</xdr:colOff>
                    <xdr:row>22</xdr:row>
                    <xdr:rowOff>1219200</xdr:rowOff>
                  </to>
                </anchor>
              </controlPr>
            </control>
          </mc:Choice>
        </mc:AlternateContent>
        <mc:AlternateContent xmlns:mc="http://schemas.openxmlformats.org/markup-compatibility/2006">
          <mc:Choice Requires="x14">
            <control shapeId="56847" r:id="rId24" name="List Box 1551">
              <controlPr defaultSize="0" autoLine="0" autoPict="0">
                <anchor moveWithCells="1">
                  <from>
                    <xdr:col>40</xdr:col>
                    <xdr:colOff>38100</xdr:colOff>
                    <xdr:row>13</xdr:row>
                    <xdr:rowOff>177800</xdr:rowOff>
                  </from>
                  <to>
                    <xdr:col>42</xdr:col>
                    <xdr:colOff>177800</xdr:colOff>
                    <xdr:row>22</xdr:row>
                    <xdr:rowOff>1244600</xdr:rowOff>
                  </to>
                </anchor>
              </controlPr>
            </control>
          </mc:Choice>
        </mc:AlternateContent>
        <mc:AlternateContent xmlns:mc="http://schemas.openxmlformats.org/markup-compatibility/2006">
          <mc:Choice Requires="x14">
            <control shapeId="56859" r:id="rId25" name="List Box 1563">
              <controlPr defaultSize="0" autoLine="0" autoPict="0">
                <anchor moveWithCells="1">
                  <from>
                    <xdr:col>2</xdr:col>
                    <xdr:colOff>0</xdr:colOff>
                    <xdr:row>44</xdr:row>
                    <xdr:rowOff>139700</xdr:rowOff>
                  </from>
                  <to>
                    <xdr:col>3</xdr:col>
                    <xdr:colOff>723900</xdr:colOff>
                    <xdr:row>47</xdr:row>
                    <xdr:rowOff>0</xdr:rowOff>
                  </to>
                </anchor>
              </controlPr>
            </control>
          </mc:Choice>
        </mc:AlternateContent>
        <mc:AlternateContent xmlns:mc="http://schemas.openxmlformats.org/markup-compatibility/2006">
          <mc:Choice Requires="x14">
            <control shapeId="56658" r:id="rId26" name="List Box 1362">
              <controlPr defaultSize="0" autoLine="0" autoPict="0">
                <anchor moveWithCells="1">
                  <from>
                    <xdr:col>2</xdr:col>
                    <xdr:colOff>101600</xdr:colOff>
                    <xdr:row>2</xdr:row>
                    <xdr:rowOff>63500</xdr:rowOff>
                  </from>
                  <to>
                    <xdr:col>3</xdr:col>
                    <xdr:colOff>939800</xdr:colOff>
                    <xdr:row>12</xdr:row>
                    <xdr:rowOff>0</xdr:rowOff>
                  </to>
                </anchor>
              </controlPr>
            </control>
          </mc:Choice>
        </mc:AlternateContent>
        <mc:AlternateContent xmlns:mc="http://schemas.openxmlformats.org/markup-compatibility/2006">
          <mc:Choice Requires="x14">
            <control shapeId="56659" r:id="rId27" name="List Box 1363">
              <controlPr defaultSize="0" autoLine="0" autoPict="0" altText="Score B_x000a_">
                <anchor moveWithCells="1">
                  <from>
                    <xdr:col>4</xdr:col>
                    <xdr:colOff>215900</xdr:colOff>
                    <xdr:row>2</xdr:row>
                    <xdr:rowOff>63500</xdr:rowOff>
                  </from>
                  <to>
                    <xdr:col>5</xdr:col>
                    <xdr:colOff>901700</xdr:colOff>
                    <xdr:row>12</xdr:row>
                    <xdr:rowOff>25400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595" activePane="bottomRight" state="frozen"/>
      <selection pane="topRight" activeCell="B1" sqref="B1"/>
      <selection pane="bottomLeft" activeCell="A3" sqref="A3"/>
      <selection pane="bottomRight" activeCell="U3" sqref="B3:U102"/>
    </sheetView>
  </sheetViews>
  <sheetFormatPr baseColWidth="10" defaultColWidth="8.6640625" defaultRowHeight="13" x14ac:dyDescent="0.15"/>
  <sheetData>
    <row r="1" spans="1:22" x14ac:dyDescent="0.15">
      <c r="B1" t="s">
        <v>145</v>
      </c>
    </row>
    <row r="2" spans="1:22" x14ac:dyDescent="0.15">
      <c r="A2" t="s">
        <v>133</v>
      </c>
      <c r="B2" t="s">
        <v>134</v>
      </c>
      <c r="C2" t="s">
        <v>135</v>
      </c>
      <c r="D2" t="s">
        <v>136</v>
      </c>
      <c r="E2" t="s">
        <v>137</v>
      </c>
      <c r="F2" t="s">
        <v>138</v>
      </c>
      <c r="G2" t="s">
        <v>139</v>
      </c>
      <c r="H2" t="s">
        <v>140</v>
      </c>
      <c r="I2" t="s">
        <v>141</v>
      </c>
      <c r="J2" t="s">
        <v>142</v>
      </c>
      <c r="K2" t="s">
        <v>143</v>
      </c>
      <c r="L2" t="s">
        <v>279</v>
      </c>
      <c r="M2" t="s">
        <v>280</v>
      </c>
      <c r="N2" t="s">
        <v>281</v>
      </c>
      <c r="O2" t="s">
        <v>282</v>
      </c>
      <c r="P2" t="s">
        <v>283</v>
      </c>
      <c r="Q2" t="s">
        <v>284</v>
      </c>
      <c r="R2" t="s">
        <v>285</v>
      </c>
      <c r="S2" t="s">
        <v>286</v>
      </c>
      <c r="T2" t="s">
        <v>287</v>
      </c>
      <c r="U2" t="s">
        <v>288</v>
      </c>
    </row>
    <row r="3" spans="1:22" x14ac:dyDescent="0.15">
      <c r="A3" t="str">
        <f>'Create Composites'!A4</f>
        <v>Similarities</v>
      </c>
      <c r="B3" s="10" t="b">
        <v>1</v>
      </c>
      <c r="C3" s="10" t="b">
        <v>1</v>
      </c>
      <c r="D3" s="10" t="b">
        <v>0</v>
      </c>
      <c r="E3" s="10" t="b">
        <v>1</v>
      </c>
      <c r="F3" s="10" t="b">
        <v>0</v>
      </c>
      <c r="G3" s="10" t="b">
        <v>0</v>
      </c>
      <c r="H3" s="10" t="b">
        <v>0</v>
      </c>
      <c r="I3" s="10" t="b">
        <v>0</v>
      </c>
      <c r="J3" s="10" t="b">
        <v>0</v>
      </c>
      <c r="K3" s="10" t="b">
        <v>0</v>
      </c>
      <c r="L3" s="10" t="b">
        <v>0</v>
      </c>
      <c r="M3" s="10" t="b">
        <v>0</v>
      </c>
      <c r="N3" s="10" t="b">
        <v>0</v>
      </c>
      <c r="O3" s="10" t="b">
        <v>0</v>
      </c>
      <c r="P3" s="10" t="b">
        <v>0</v>
      </c>
      <c r="Q3" s="10" t="b">
        <v>0</v>
      </c>
      <c r="R3" s="10" t="b">
        <v>1</v>
      </c>
      <c r="S3" s="10" t="b">
        <v>0</v>
      </c>
      <c r="T3" s="10" t="b">
        <v>0</v>
      </c>
      <c r="U3" s="10" t="b">
        <v>0</v>
      </c>
      <c r="V3">
        <v>1</v>
      </c>
    </row>
    <row r="4" spans="1:22" x14ac:dyDescent="0.15">
      <c r="A4" t="str">
        <f>'Create Composites'!A5</f>
        <v>Vocabulary</v>
      </c>
      <c r="B4" s="10" t="b">
        <v>1</v>
      </c>
      <c r="C4" s="10" t="b">
        <v>1</v>
      </c>
      <c r="D4" s="10" t="b">
        <v>0</v>
      </c>
      <c r="E4" s="10" t="b">
        <v>1</v>
      </c>
      <c r="F4" s="10" t="b">
        <v>0</v>
      </c>
      <c r="G4" s="10" t="b">
        <v>0</v>
      </c>
      <c r="H4" s="10" t="b">
        <v>0</v>
      </c>
      <c r="I4" s="10" t="b">
        <v>0</v>
      </c>
      <c r="J4" s="10" t="b">
        <v>0</v>
      </c>
      <c r="K4" s="10" t="b">
        <v>0</v>
      </c>
      <c r="L4" s="10" t="b">
        <v>0</v>
      </c>
      <c r="M4" s="10" t="b">
        <v>0</v>
      </c>
      <c r="N4" s="10" t="b">
        <v>0</v>
      </c>
      <c r="O4" s="10" t="b">
        <v>0</v>
      </c>
      <c r="P4" s="10" t="b">
        <v>0</v>
      </c>
      <c r="Q4" s="10" t="b">
        <v>0</v>
      </c>
      <c r="R4" s="10" t="b">
        <v>1</v>
      </c>
      <c r="S4" s="10" t="b">
        <v>0</v>
      </c>
      <c r="T4" s="10" t="b">
        <v>0</v>
      </c>
      <c r="U4" s="10" t="b">
        <v>0</v>
      </c>
      <c r="V4">
        <v>2</v>
      </c>
    </row>
    <row r="5" spans="1:22" x14ac:dyDescent="0.15">
      <c r="A5" t="str">
        <f>'Create Composites'!A6</f>
        <v>Information</v>
      </c>
      <c r="B5" s="10" t="b">
        <v>1</v>
      </c>
      <c r="C5" s="10" t="b">
        <v>1</v>
      </c>
      <c r="D5" s="10" t="b">
        <v>0</v>
      </c>
      <c r="E5" s="10" t="b">
        <v>1</v>
      </c>
      <c r="F5" s="10" t="b">
        <v>0</v>
      </c>
      <c r="G5" s="10" t="b">
        <v>0</v>
      </c>
      <c r="H5" s="10" t="b">
        <v>0</v>
      </c>
      <c r="I5" s="10" t="b">
        <v>0</v>
      </c>
      <c r="J5" s="10" t="b">
        <v>0</v>
      </c>
      <c r="K5" s="10" t="b">
        <v>0</v>
      </c>
      <c r="L5" s="10" t="b">
        <v>0</v>
      </c>
      <c r="M5" s="10" t="b">
        <v>0</v>
      </c>
      <c r="N5" s="10" t="b">
        <v>0</v>
      </c>
      <c r="O5" s="10" t="b">
        <v>0</v>
      </c>
      <c r="P5" s="10" t="b">
        <v>0</v>
      </c>
      <c r="Q5" s="10" t="b">
        <v>0</v>
      </c>
      <c r="R5" s="10" t="b">
        <v>1</v>
      </c>
      <c r="S5" s="10" t="b">
        <v>0</v>
      </c>
      <c r="T5" s="10" t="b">
        <v>0</v>
      </c>
      <c r="U5" s="10" t="b">
        <v>0</v>
      </c>
      <c r="V5">
        <v>3</v>
      </c>
    </row>
    <row r="6" spans="1:22" x14ac:dyDescent="0.15">
      <c r="A6" t="str">
        <f>'Create Composites'!A7</f>
        <v>Matrix Reasoning</v>
      </c>
      <c r="B6" s="10" t="b">
        <v>1</v>
      </c>
      <c r="C6" s="10" t="b">
        <v>0</v>
      </c>
      <c r="D6" s="10" t="b">
        <v>1</v>
      </c>
      <c r="E6" s="10" t="b">
        <v>0</v>
      </c>
      <c r="F6" s="10" t="b">
        <v>1</v>
      </c>
      <c r="G6" s="10" t="b">
        <v>0</v>
      </c>
      <c r="H6" s="10" t="b">
        <v>0</v>
      </c>
      <c r="I6" s="10" t="b">
        <v>0</v>
      </c>
      <c r="J6" s="10" t="b">
        <v>0</v>
      </c>
      <c r="K6" s="10" t="b">
        <v>0</v>
      </c>
      <c r="L6" s="10" t="b">
        <v>0</v>
      </c>
      <c r="M6" s="10" t="b">
        <v>0</v>
      </c>
      <c r="N6" s="10" t="b">
        <v>0</v>
      </c>
      <c r="O6" s="10" t="b">
        <v>0</v>
      </c>
      <c r="P6" s="10" t="b">
        <v>0</v>
      </c>
      <c r="Q6" s="10" t="b">
        <v>0</v>
      </c>
      <c r="R6" s="10" t="b">
        <v>1</v>
      </c>
      <c r="S6" s="10" t="b">
        <v>0</v>
      </c>
      <c r="T6" s="10" t="b">
        <v>0</v>
      </c>
      <c r="U6" s="10" t="b">
        <v>0</v>
      </c>
      <c r="V6">
        <v>4</v>
      </c>
    </row>
    <row r="7" spans="1:22" x14ac:dyDescent="0.15">
      <c r="A7" t="str">
        <f>'Create Composites'!A8</f>
        <v>Digit Span</v>
      </c>
      <c r="B7" s="10" t="b">
        <v>0</v>
      </c>
      <c r="C7" s="10" t="b">
        <v>0</v>
      </c>
      <c r="D7" s="10" t="b">
        <v>0</v>
      </c>
      <c r="E7" s="10" t="b">
        <v>0</v>
      </c>
      <c r="F7" s="10" t="b">
        <v>0</v>
      </c>
      <c r="G7" s="10" t="b">
        <v>1</v>
      </c>
      <c r="H7" s="10" t="b">
        <v>0</v>
      </c>
      <c r="I7" s="10" t="b">
        <v>1</v>
      </c>
      <c r="J7" s="10" t="b">
        <v>0</v>
      </c>
      <c r="K7" s="10" t="b">
        <v>1</v>
      </c>
      <c r="L7" s="10" t="b">
        <v>0</v>
      </c>
      <c r="M7" s="10" t="b">
        <v>1</v>
      </c>
      <c r="N7" s="10" t="b">
        <v>0</v>
      </c>
      <c r="O7" s="10" t="b">
        <v>0</v>
      </c>
      <c r="P7" s="10" t="b">
        <v>0</v>
      </c>
      <c r="Q7" s="10" t="b">
        <v>0</v>
      </c>
      <c r="R7" s="10" t="b">
        <v>1</v>
      </c>
      <c r="S7" s="10" t="b">
        <v>0</v>
      </c>
      <c r="T7" s="10" t="b">
        <v>0</v>
      </c>
      <c r="U7" s="10" t="b">
        <v>0</v>
      </c>
      <c r="V7">
        <v>5</v>
      </c>
    </row>
    <row r="8" spans="1:22" x14ac:dyDescent="0.15">
      <c r="A8" t="str">
        <f>'Create Composites'!A9</f>
        <v>Arithmetic</v>
      </c>
      <c r="B8" s="10" t="b">
        <v>0</v>
      </c>
      <c r="C8" s="10" t="b">
        <v>0</v>
      </c>
      <c r="D8" s="10" t="b">
        <v>0</v>
      </c>
      <c r="E8" s="10" t="b">
        <v>0</v>
      </c>
      <c r="F8" s="10" t="b">
        <v>0</v>
      </c>
      <c r="G8" s="10" t="b">
        <v>1</v>
      </c>
      <c r="H8" s="10" t="b">
        <v>0</v>
      </c>
      <c r="I8" s="10" t="b">
        <v>1</v>
      </c>
      <c r="J8" s="10" t="b">
        <v>0</v>
      </c>
      <c r="K8" s="10" t="b">
        <v>1</v>
      </c>
      <c r="L8" s="10" t="b">
        <v>0</v>
      </c>
      <c r="M8" s="10" t="b">
        <v>1</v>
      </c>
      <c r="N8" s="10" t="b">
        <v>0</v>
      </c>
      <c r="O8" s="10" t="b">
        <v>0</v>
      </c>
      <c r="P8" s="10" t="b">
        <v>0</v>
      </c>
      <c r="Q8" s="10" t="b">
        <v>0</v>
      </c>
      <c r="R8" s="10" t="b">
        <v>1</v>
      </c>
      <c r="S8" s="10" t="b">
        <v>0</v>
      </c>
      <c r="T8" s="10" t="b">
        <v>0</v>
      </c>
      <c r="U8" s="10" t="b">
        <v>0</v>
      </c>
      <c r="V8">
        <v>6</v>
      </c>
    </row>
    <row r="9" spans="1:22" x14ac:dyDescent="0.15">
      <c r="A9" t="str">
        <f>'Create Composites'!A10</f>
        <v>Block Design</v>
      </c>
      <c r="B9" s="10" t="b">
        <v>1</v>
      </c>
      <c r="C9" s="10" t="b">
        <v>0</v>
      </c>
      <c r="D9" s="10" t="b">
        <v>1</v>
      </c>
      <c r="E9" s="10" t="b">
        <v>0</v>
      </c>
      <c r="F9" s="10" t="b">
        <v>1</v>
      </c>
      <c r="G9" s="10" t="b">
        <v>0</v>
      </c>
      <c r="H9" s="10" t="b">
        <v>0</v>
      </c>
      <c r="I9" s="10" t="b">
        <v>0</v>
      </c>
      <c r="J9" s="10" t="b">
        <v>0</v>
      </c>
      <c r="K9" s="10" t="b">
        <v>0</v>
      </c>
      <c r="L9" s="10" t="b">
        <v>0</v>
      </c>
      <c r="M9" s="10" t="b">
        <v>0</v>
      </c>
      <c r="N9" s="10" t="b">
        <v>0</v>
      </c>
      <c r="O9" s="10" t="b">
        <v>0</v>
      </c>
      <c r="P9" s="10" t="b">
        <v>0</v>
      </c>
      <c r="Q9" s="10" t="b">
        <v>0</v>
      </c>
      <c r="R9" s="10" t="b">
        <v>1</v>
      </c>
      <c r="S9" s="10" t="b">
        <v>0</v>
      </c>
      <c r="T9" s="10" t="b">
        <v>0</v>
      </c>
      <c r="U9" s="10" t="b">
        <v>0</v>
      </c>
      <c r="V9">
        <v>7</v>
      </c>
    </row>
    <row r="10" spans="1:22" x14ac:dyDescent="0.15">
      <c r="A10" t="str">
        <f>'Create Composites'!A11</f>
        <v>Visual Puzzles</v>
      </c>
      <c r="B10" s="10" t="b">
        <v>1</v>
      </c>
      <c r="C10" s="10" t="b">
        <v>0</v>
      </c>
      <c r="D10" s="10" t="b">
        <v>1</v>
      </c>
      <c r="E10" s="10" t="b">
        <v>0</v>
      </c>
      <c r="F10" s="10" t="b">
        <v>1</v>
      </c>
      <c r="G10" s="10" t="b">
        <v>0</v>
      </c>
      <c r="H10" s="10" t="b">
        <v>0</v>
      </c>
      <c r="I10" s="10" t="b">
        <v>0</v>
      </c>
      <c r="J10" s="10" t="b">
        <v>0</v>
      </c>
      <c r="K10" s="10" t="b">
        <v>0</v>
      </c>
      <c r="L10" s="10" t="b">
        <v>0</v>
      </c>
      <c r="M10" s="10" t="b">
        <v>0</v>
      </c>
      <c r="N10" s="10" t="b">
        <v>0</v>
      </c>
      <c r="O10" s="10" t="b">
        <v>0</v>
      </c>
      <c r="P10" s="10" t="b">
        <v>0</v>
      </c>
      <c r="Q10" s="10" t="b">
        <v>0</v>
      </c>
      <c r="R10" s="10" t="b">
        <v>1</v>
      </c>
      <c r="S10" s="10" t="b">
        <v>0</v>
      </c>
      <c r="T10" s="10" t="b">
        <v>0</v>
      </c>
      <c r="U10" s="10" t="b">
        <v>0</v>
      </c>
      <c r="V10">
        <v>8</v>
      </c>
    </row>
    <row r="11" spans="1:22" x14ac:dyDescent="0.15">
      <c r="A11" t="str">
        <f>'Create Composites'!A12</f>
        <v>Symbol Search</v>
      </c>
      <c r="B11" s="10" t="b">
        <v>0</v>
      </c>
      <c r="C11" s="10" t="b">
        <v>0</v>
      </c>
      <c r="D11" s="10" t="b">
        <v>0</v>
      </c>
      <c r="E11" s="10" t="b">
        <v>1</v>
      </c>
      <c r="F11" s="10" t="b">
        <v>0</v>
      </c>
      <c r="G11" s="10" t="b">
        <v>1</v>
      </c>
      <c r="H11" s="10" t="b">
        <v>0</v>
      </c>
      <c r="I11" s="10" t="b">
        <v>1</v>
      </c>
      <c r="J11" s="10" t="b">
        <v>1</v>
      </c>
      <c r="K11" s="10" t="b">
        <v>0</v>
      </c>
      <c r="L11" s="10" t="b">
        <v>0</v>
      </c>
      <c r="M11" s="10" t="b">
        <v>0</v>
      </c>
      <c r="N11" s="10" t="b">
        <v>1</v>
      </c>
      <c r="O11" s="10" t="b">
        <v>0</v>
      </c>
      <c r="P11" s="10" t="b">
        <v>0</v>
      </c>
      <c r="Q11" s="10" t="b">
        <v>0</v>
      </c>
      <c r="R11" s="10" t="b">
        <v>1</v>
      </c>
      <c r="S11" s="10" t="b">
        <v>0</v>
      </c>
      <c r="T11" s="10" t="b">
        <v>0</v>
      </c>
      <c r="U11" s="10" t="b">
        <v>0</v>
      </c>
      <c r="V11">
        <v>9</v>
      </c>
    </row>
    <row r="12" spans="1:22" x14ac:dyDescent="0.15">
      <c r="A12" t="str">
        <f>'Create Composites'!A13</f>
        <v>Coding</v>
      </c>
      <c r="B12" s="10" t="b">
        <v>0</v>
      </c>
      <c r="C12" s="10" t="b">
        <v>0</v>
      </c>
      <c r="D12" s="10" t="b">
        <v>0</v>
      </c>
      <c r="E12" s="10" t="b">
        <v>0</v>
      </c>
      <c r="F12" s="10" t="b">
        <v>0</v>
      </c>
      <c r="G12" s="10" t="b">
        <v>1</v>
      </c>
      <c r="H12" s="10" t="b">
        <v>0</v>
      </c>
      <c r="I12" s="10" t="b">
        <v>1</v>
      </c>
      <c r="J12" s="10" t="b">
        <v>1</v>
      </c>
      <c r="K12" s="10" t="b">
        <v>0</v>
      </c>
      <c r="L12" s="10" t="b">
        <v>0</v>
      </c>
      <c r="M12" s="10" t="b">
        <v>0</v>
      </c>
      <c r="N12" s="10" t="b">
        <v>1</v>
      </c>
      <c r="O12" s="10" t="b">
        <v>0</v>
      </c>
      <c r="P12" s="10" t="b">
        <v>0</v>
      </c>
      <c r="Q12" s="10" t="b">
        <v>0</v>
      </c>
      <c r="R12" s="10" t="b">
        <v>1</v>
      </c>
      <c r="S12" s="10" t="b">
        <v>0</v>
      </c>
      <c r="T12" s="10" t="b">
        <v>0</v>
      </c>
      <c r="U12" s="10" t="b">
        <v>0</v>
      </c>
      <c r="V12">
        <v>10</v>
      </c>
    </row>
    <row r="13" spans="1:22" x14ac:dyDescent="0.15">
      <c r="A13" t="str">
        <f>'Create Composites'!A14</f>
        <v>NAB Categories</v>
      </c>
      <c r="B13" s="10" t="b">
        <v>0</v>
      </c>
      <c r="C13" s="10" t="b">
        <v>0</v>
      </c>
      <c r="D13" s="10" t="b">
        <v>0</v>
      </c>
      <c r="E13" s="10" t="b">
        <v>0</v>
      </c>
      <c r="F13" s="10" t="b">
        <v>0</v>
      </c>
      <c r="G13" s="10" t="b">
        <v>1</v>
      </c>
      <c r="H13" s="10" t="b">
        <v>0</v>
      </c>
      <c r="I13" s="10" t="b">
        <v>0</v>
      </c>
      <c r="J13" s="10" t="b">
        <v>0</v>
      </c>
      <c r="K13" s="10" t="b">
        <v>0</v>
      </c>
      <c r="L13" s="10" t="b">
        <v>0</v>
      </c>
      <c r="M13" s="10" t="b">
        <v>0</v>
      </c>
      <c r="N13" s="10" t="b">
        <v>0</v>
      </c>
      <c r="O13" s="10" t="b">
        <v>0</v>
      </c>
      <c r="P13" s="10" t="b">
        <v>0</v>
      </c>
      <c r="Q13" s="10" t="b">
        <v>0</v>
      </c>
      <c r="R13" s="10" t="b">
        <v>1</v>
      </c>
      <c r="S13" s="10" t="b">
        <v>0</v>
      </c>
      <c r="T13" s="10" t="b">
        <v>0</v>
      </c>
      <c r="U13" s="10" t="b">
        <v>0</v>
      </c>
      <c r="V13">
        <v>11</v>
      </c>
    </row>
    <row r="14" spans="1:22" x14ac:dyDescent="0.15">
      <c r="A14" t="str">
        <f>'Create Composites'!A15</f>
        <v>NAB Judgment</v>
      </c>
      <c r="B14" s="10" t="b">
        <v>0</v>
      </c>
      <c r="C14" s="10" t="b">
        <v>0</v>
      </c>
      <c r="D14" s="10" t="b">
        <v>0</v>
      </c>
      <c r="E14" s="10" t="b">
        <v>0</v>
      </c>
      <c r="F14" s="10" t="b">
        <v>0</v>
      </c>
      <c r="G14" s="10" t="b">
        <v>1</v>
      </c>
      <c r="H14" s="10" t="b">
        <v>0</v>
      </c>
      <c r="I14" s="10" t="b">
        <v>0</v>
      </c>
      <c r="J14" s="10" t="b">
        <v>0</v>
      </c>
      <c r="K14" s="10" t="b">
        <v>0</v>
      </c>
      <c r="L14" s="10" t="b">
        <v>0</v>
      </c>
      <c r="M14" s="10" t="b">
        <v>0</v>
      </c>
      <c r="N14" s="10" t="b">
        <v>0</v>
      </c>
      <c r="O14" s="10" t="b">
        <v>0</v>
      </c>
      <c r="P14" s="10" t="b">
        <v>0</v>
      </c>
      <c r="Q14" s="10" t="b">
        <v>0</v>
      </c>
      <c r="R14" s="10" t="b">
        <v>1</v>
      </c>
      <c r="S14" s="10" t="b">
        <v>0</v>
      </c>
      <c r="T14" s="10" t="b">
        <v>0</v>
      </c>
      <c r="U14" s="10" t="b">
        <v>0</v>
      </c>
      <c r="V14">
        <v>12</v>
      </c>
    </row>
    <row r="15" spans="1:22" x14ac:dyDescent="0.15">
      <c r="A15" t="str">
        <f>'Create Composites'!A16</f>
        <v>NAB Mazes</v>
      </c>
      <c r="B15" s="10" t="b">
        <v>0</v>
      </c>
      <c r="C15" s="10" t="b">
        <v>0</v>
      </c>
      <c r="D15" s="10" t="b">
        <v>0</v>
      </c>
      <c r="E15" s="10" t="b">
        <v>0</v>
      </c>
      <c r="F15" s="10" t="b">
        <v>0</v>
      </c>
      <c r="G15" s="10" t="b">
        <v>1</v>
      </c>
      <c r="H15" s="10" t="b">
        <v>0</v>
      </c>
      <c r="I15" s="10" t="b">
        <v>0</v>
      </c>
      <c r="J15" s="10" t="b">
        <v>1</v>
      </c>
      <c r="K15" s="10" t="b">
        <v>0</v>
      </c>
      <c r="L15" s="10" t="b">
        <v>0</v>
      </c>
      <c r="M15" s="10" t="b">
        <v>0</v>
      </c>
      <c r="N15" s="10" t="b">
        <v>0</v>
      </c>
      <c r="O15" s="10" t="b">
        <v>0</v>
      </c>
      <c r="P15" s="10" t="b">
        <v>0</v>
      </c>
      <c r="Q15" s="10" t="b">
        <v>1</v>
      </c>
      <c r="R15" s="10" t="b">
        <v>1</v>
      </c>
      <c r="S15" s="10" t="b">
        <v>0</v>
      </c>
      <c r="T15" s="10" t="b">
        <v>0</v>
      </c>
      <c r="U15" s="10" t="b">
        <v>0</v>
      </c>
      <c r="V15">
        <v>13</v>
      </c>
    </row>
    <row r="16" spans="1:22" x14ac:dyDescent="0.15">
      <c r="A16" t="str">
        <f>'Create Composites'!A17</f>
        <v>NAB Word Generation</v>
      </c>
      <c r="B16" s="10" t="b">
        <v>0</v>
      </c>
      <c r="C16" s="10" t="b">
        <v>0</v>
      </c>
      <c r="D16" s="10" t="b">
        <v>0</v>
      </c>
      <c r="E16" s="10" t="b">
        <v>1</v>
      </c>
      <c r="F16" s="10" t="b">
        <v>0</v>
      </c>
      <c r="G16" s="10" t="b">
        <v>1</v>
      </c>
      <c r="H16" s="10" t="b">
        <v>0</v>
      </c>
      <c r="I16" s="10" t="b">
        <v>0</v>
      </c>
      <c r="J16" s="10" t="b">
        <v>0</v>
      </c>
      <c r="K16" s="10" t="b">
        <v>0</v>
      </c>
      <c r="L16" s="10" t="b">
        <v>0</v>
      </c>
      <c r="M16" s="10" t="b">
        <v>0</v>
      </c>
      <c r="N16" s="10" t="b">
        <v>1</v>
      </c>
      <c r="O16" s="10" t="b">
        <v>0</v>
      </c>
      <c r="P16" s="10" t="b">
        <v>0</v>
      </c>
      <c r="Q16" s="10" t="b">
        <v>0</v>
      </c>
      <c r="R16" s="10" t="b">
        <v>1</v>
      </c>
      <c r="S16" s="10" t="b">
        <v>1</v>
      </c>
      <c r="T16" s="10" t="b">
        <v>0</v>
      </c>
      <c r="U16" s="10" t="b">
        <v>0</v>
      </c>
      <c r="V16">
        <v>14</v>
      </c>
    </row>
    <row r="17" spans="1:22" x14ac:dyDescent="0.15">
      <c r="A17" t="str">
        <f>'Create Composites'!A18</f>
        <v>Digits Forward</v>
      </c>
      <c r="B17" s="10" t="b">
        <v>0</v>
      </c>
      <c r="C17" s="10" t="b">
        <v>0</v>
      </c>
      <c r="D17" s="10" t="b">
        <v>0</v>
      </c>
      <c r="E17" s="10" t="b">
        <v>0</v>
      </c>
      <c r="F17" s="10" t="b">
        <v>0</v>
      </c>
      <c r="G17" s="10" t="b">
        <v>1</v>
      </c>
      <c r="H17" s="10" t="b">
        <v>0</v>
      </c>
      <c r="I17" s="10" t="b">
        <v>1</v>
      </c>
      <c r="J17" s="10" t="b">
        <v>0</v>
      </c>
      <c r="K17" s="10" t="b">
        <v>1</v>
      </c>
      <c r="L17" s="10" t="b">
        <v>1</v>
      </c>
      <c r="M17" s="10" t="b">
        <v>1</v>
      </c>
      <c r="N17" s="10" t="b">
        <v>0</v>
      </c>
      <c r="O17" s="10" t="b">
        <v>0</v>
      </c>
      <c r="P17" s="10" t="b">
        <v>0</v>
      </c>
      <c r="Q17" s="10" t="b">
        <v>0</v>
      </c>
      <c r="R17" s="10" t="b">
        <v>1</v>
      </c>
      <c r="S17" s="10" t="b">
        <v>0</v>
      </c>
      <c r="T17" s="10" t="b">
        <v>0</v>
      </c>
      <c r="U17" s="10" t="b">
        <v>0</v>
      </c>
      <c r="V17">
        <v>15</v>
      </c>
    </row>
    <row r="18" spans="1:22" x14ac:dyDescent="0.15">
      <c r="A18" t="str">
        <f>'Create Composites'!A19</f>
        <v>Digits Backward</v>
      </c>
      <c r="B18" s="10" t="b">
        <v>0</v>
      </c>
      <c r="C18" s="10" t="b">
        <v>0</v>
      </c>
      <c r="D18" s="10" t="b">
        <v>0</v>
      </c>
      <c r="E18" s="10" t="b">
        <v>0</v>
      </c>
      <c r="F18" s="10" t="b">
        <v>0</v>
      </c>
      <c r="G18" s="10" t="b">
        <v>1</v>
      </c>
      <c r="H18" s="10" t="b">
        <v>0</v>
      </c>
      <c r="I18" s="10" t="b">
        <v>1</v>
      </c>
      <c r="J18" s="10" t="b">
        <v>0</v>
      </c>
      <c r="K18" s="10" t="b">
        <v>1</v>
      </c>
      <c r="L18" s="10" t="b">
        <v>0</v>
      </c>
      <c r="M18" s="10" t="b">
        <v>1</v>
      </c>
      <c r="N18" s="10" t="b">
        <v>0</v>
      </c>
      <c r="O18" s="10" t="b">
        <v>0</v>
      </c>
      <c r="P18" s="10" t="b">
        <v>0</v>
      </c>
      <c r="Q18" s="10" t="b">
        <v>0</v>
      </c>
      <c r="R18" s="10" t="b">
        <v>1</v>
      </c>
      <c r="S18" s="10" t="b">
        <v>0</v>
      </c>
      <c r="T18" s="10" t="b">
        <v>0</v>
      </c>
      <c r="U18" s="10" t="b">
        <v>0</v>
      </c>
      <c r="V18">
        <v>16</v>
      </c>
    </row>
    <row r="19" spans="1:22" x14ac:dyDescent="0.15">
      <c r="A19" t="str">
        <f>'Create Composites'!A20</f>
        <v>Numbers &amp; Letters Speed A</v>
      </c>
      <c r="B19" s="10" t="b">
        <v>0</v>
      </c>
      <c r="C19" s="10" t="b">
        <v>0</v>
      </c>
      <c r="D19" s="10" t="b">
        <v>0</v>
      </c>
      <c r="E19" s="10" t="b">
        <v>0</v>
      </c>
      <c r="F19" s="10" t="b">
        <v>0</v>
      </c>
      <c r="G19" s="10" t="b">
        <v>1</v>
      </c>
      <c r="H19" s="10" t="b">
        <v>0</v>
      </c>
      <c r="I19" s="10" t="b">
        <v>0</v>
      </c>
      <c r="J19" s="10" t="b">
        <v>1</v>
      </c>
      <c r="K19" s="10" t="b">
        <v>0</v>
      </c>
      <c r="L19" s="10" t="b">
        <v>0</v>
      </c>
      <c r="M19" s="10" t="b">
        <v>0</v>
      </c>
      <c r="N19" s="10" t="b">
        <v>0</v>
      </c>
      <c r="O19" s="10" t="b">
        <v>0</v>
      </c>
      <c r="P19" s="10" t="b">
        <v>0</v>
      </c>
      <c r="Q19" s="10" t="b">
        <v>0</v>
      </c>
      <c r="R19" s="10" t="b">
        <v>1</v>
      </c>
      <c r="S19" s="10" t="b">
        <v>0</v>
      </c>
      <c r="T19" s="10" t="b">
        <v>1</v>
      </c>
      <c r="U19" s="10" t="b">
        <v>0</v>
      </c>
      <c r="V19">
        <v>17</v>
      </c>
    </row>
    <row r="20" spans="1:22" x14ac:dyDescent="0.15">
      <c r="A20" t="str">
        <f>'Create Composites'!A21</f>
        <v>Numbers &amp; Letters Accuracy A</v>
      </c>
      <c r="B20" s="10" t="b">
        <v>0</v>
      </c>
      <c r="C20" s="10" t="b">
        <v>0</v>
      </c>
      <c r="D20" s="10" t="b">
        <v>0</v>
      </c>
      <c r="E20" s="10" t="b">
        <v>0</v>
      </c>
      <c r="F20" s="10" t="b">
        <v>0</v>
      </c>
      <c r="G20" s="10" t="b">
        <v>1</v>
      </c>
      <c r="H20" s="10" t="b">
        <v>0</v>
      </c>
      <c r="I20" s="10" t="b">
        <v>0</v>
      </c>
      <c r="J20" s="10" t="b">
        <v>0</v>
      </c>
      <c r="K20" s="10" t="b">
        <v>0</v>
      </c>
      <c r="L20" s="10" t="b">
        <v>1</v>
      </c>
      <c r="M20" s="10" t="b">
        <v>0</v>
      </c>
      <c r="N20" s="10" t="b">
        <v>0</v>
      </c>
      <c r="O20" s="10" t="b">
        <v>0</v>
      </c>
      <c r="P20" s="10" t="b">
        <v>0</v>
      </c>
      <c r="Q20" s="10" t="b">
        <v>0</v>
      </c>
      <c r="R20" s="10" t="b">
        <v>1</v>
      </c>
      <c r="S20" s="10" t="b">
        <v>0</v>
      </c>
      <c r="T20" s="10" t="b">
        <v>0</v>
      </c>
      <c r="U20" s="10" t="b">
        <v>0</v>
      </c>
      <c r="V20">
        <v>18</v>
      </c>
    </row>
    <row r="21" spans="1:22" x14ac:dyDescent="0.15">
      <c r="A21" t="str">
        <f>'Create Composites'!A22</f>
        <v>Numbers &amp; Letters Efficiency A</v>
      </c>
      <c r="B21" s="10" t="b">
        <v>0</v>
      </c>
      <c r="C21" s="10" t="b">
        <v>0</v>
      </c>
      <c r="D21" s="10" t="b">
        <v>0</v>
      </c>
      <c r="E21" s="10" t="b">
        <v>0</v>
      </c>
      <c r="F21" s="10" t="b">
        <v>0</v>
      </c>
      <c r="G21" s="10" t="b">
        <v>1</v>
      </c>
      <c r="H21" s="10" t="b">
        <v>0</v>
      </c>
      <c r="I21" s="10" t="b">
        <v>0</v>
      </c>
      <c r="J21" s="10" t="b">
        <v>1</v>
      </c>
      <c r="K21" s="10" t="b">
        <v>0</v>
      </c>
      <c r="L21" s="10" t="b">
        <v>0</v>
      </c>
      <c r="M21" s="10" t="b">
        <v>0</v>
      </c>
      <c r="N21" s="10" t="b">
        <v>1</v>
      </c>
      <c r="O21" s="10" t="b">
        <v>0</v>
      </c>
      <c r="P21" s="10" t="b">
        <v>0</v>
      </c>
      <c r="Q21" s="10" t="b">
        <v>0</v>
      </c>
      <c r="R21" s="10" t="b">
        <v>1</v>
      </c>
      <c r="S21" s="10" t="b">
        <v>0</v>
      </c>
      <c r="T21" s="10" t="b">
        <v>0</v>
      </c>
      <c r="U21" s="10" t="b">
        <v>0</v>
      </c>
      <c r="V21">
        <v>19</v>
      </c>
    </row>
    <row r="22" spans="1:22" x14ac:dyDescent="0.15">
      <c r="A22" t="str">
        <f>'Create Composites'!A23</f>
        <v>Numbers &amp; Letters Efficiency B</v>
      </c>
      <c r="B22" s="10" t="b">
        <v>0</v>
      </c>
      <c r="C22" s="10" t="b">
        <v>0</v>
      </c>
      <c r="D22" s="10" t="b">
        <v>0</v>
      </c>
      <c r="E22" s="10" t="b">
        <v>0</v>
      </c>
      <c r="F22" s="10" t="b">
        <v>0</v>
      </c>
      <c r="G22" s="10" t="b">
        <v>1</v>
      </c>
      <c r="H22" s="10" t="b">
        <v>0</v>
      </c>
      <c r="I22" s="10" t="b">
        <v>0</v>
      </c>
      <c r="J22" s="10" t="b">
        <v>0</v>
      </c>
      <c r="K22" s="10" t="b">
        <v>0</v>
      </c>
      <c r="L22" s="10" t="b">
        <v>1</v>
      </c>
      <c r="M22" s="10" t="b">
        <v>0</v>
      </c>
      <c r="N22" s="10" t="b">
        <v>0</v>
      </c>
      <c r="O22" s="10" t="b">
        <v>0</v>
      </c>
      <c r="P22" s="10" t="b">
        <v>0</v>
      </c>
      <c r="Q22" s="10" t="b">
        <v>0</v>
      </c>
      <c r="R22" s="10" t="b">
        <v>1</v>
      </c>
      <c r="S22" s="10" t="b">
        <v>0</v>
      </c>
      <c r="T22" s="10" t="b">
        <v>0</v>
      </c>
      <c r="U22" s="10" t="b">
        <v>1</v>
      </c>
      <c r="V22">
        <v>20</v>
      </c>
    </row>
    <row r="23" spans="1:22" x14ac:dyDescent="0.15">
      <c r="A23" t="str">
        <f>'Create Composites'!A24</f>
        <v>Auditory Comprehension</v>
      </c>
      <c r="B23" s="10" t="b">
        <v>0</v>
      </c>
      <c r="C23" s="10" t="b">
        <v>0</v>
      </c>
      <c r="D23" s="10" t="b">
        <v>0</v>
      </c>
      <c r="E23" s="10" t="b">
        <v>1</v>
      </c>
      <c r="F23" s="10" t="b">
        <v>0</v>
      </c>
      <c r="G23" s="10" t="b">
        <v>0</v>
      </c>
      <c r="H23" s="10" t="b">
        <v>0</v>
      </c>
      <c r="I23" s="10" t="b">
        <v>0</v>
      </c>
      <c r="J23" s="10" t="b">
        <v>0</v>
      </c>
      <c r="K23" s="10" t="b">
        <v>0</v>
      </c>
      <c r="L23" s="10" t="b">
        <v>0</v>
      </c>
      <c r="M23" s="10" t="b">
        <v>0</v>
      </c>
      <c r="N23" s="10" t="b">
        <v>0</v>
      </c>
      <c r="O23" s="10" t="b">
        <v>0</v>
      </c>
      <c r="P23" s="10" t="b">
        <v>0</v>
      </c>
      <c r="Q23" s="10" t="b">
        <v>0</v>
      </c>
      <c r="R23" s="10" t="b">
        <v>1</v>
      </c>
      <c r="S23" s="10" t="b">
        <v>0</v>
      </c>
      <c r="T23" s="10" t="b">
        <v>0</v>
      </c>
      <c r="U23" s="10" t="b">
        <v>0</v>
      </c>
      <c r="V23">
        <v>21</v>
      </c>
    </row>
    <row r="24" spans="1:22" x14ac:dyDescent="0.15">
      <c r="A24" t="str">
        <f>'Create Composites'!A25</f>
        <v>Naming</v>
      </c>
      <c r="B24" s="10" t="b">
        <v>0</v>
      </c>
      <c r="C24" s="10" t="b">
        <v>1</v>
      </c>
      <c r="D24" s="10" t="b">
        <v>0</v>
      </c>
      <c r="E24" s="10" t="b">
        <v>1</v>
      </c>
      <c r="F24" s="10" t="b">
        <v>0</v>
      </c>
      <c r="G24" s="10" t="b">
        <v>0</v>
      </c>
      <c r="H24" s="10" t="b">
        <v>0</v>
      </c>
      <c r="I24" s="10" t="b">
        <v>0</v>
      </c>
      <c r="J24" s="10" t="b">
        <v>0</v>
      </c>
      <c r="K24" s="10" t="b">
        <v>0</v>
      </c>
      <c r="L24" s="10" t="b">
        <v>0</v>
      </c>
      <c r="M24" s="10" t="b">
        <v>0</v>
      </c>
      <c r="N24" s="10" t="b">
        <v>0</v>
      </c>
      <c r="O24" s="10" t="b">
        <v>0</v>
      </c>
      <c r="P24" s="10" t="b">
        <v>0</v>
      </c>
      <c r="Q24" s="10" t="b">
        <v>0</v>
      </c>
      <c r="R24" s="10" t="b">
        <v>1</v>
      </c>
      <c r="S24" s="10" t="b">
        <v>0</v>
      </c>
      <c r="T24" s="10" t="b">
        <v>0</v>
      </c>
      <c r="U24" s="10" t="b">
        <v>0</v>
      </c>
      <c r="V24">
        <v>22</v>
      </c>
    </row>
    <row r="25" spans="1:22" x14ac:dyDescent="0.15">
      <c r="A25" t="str">
        <f>'Create Composites'!A26</f>
        <v>Shape Learning Immediate-Recognition</v>
      </c>
      <c r="B25" s="10" t="b">
        <v>0</v>
      </c>
      <c r="C25" s="10" t="b">
        <v>0</v>
      </c>
      <c r="D25" s="10" t="b">
        <v>0</v>
      </c>
      <c r="E25" s="10" t="b">
        <v>0</v>
      </c>
      <c r="F25" s="10" t="b">
        <v>0</v>
      </c>
      <c r="G25" s="10" t="b">
        <v>0</v>
      </c>
      <c r="H25" s="10" t="b">
        <v>1</v>
      </c>
      <c r="I25" s="10" t="b">
        <v>0</v>
      </c>
      <c r="J25" s="10" t="b">
        <v>0</v>
      </c>
      <c r="K25" s="10" t="b">
        <v>0</v>
      </c>
      <c r="L25" s="10" t="b">
        <v>0</v>
      </c>
      <c r="M25" s="10" t="b">
        <v>0</v>
      </c>
      <c r="N25" s="10" t="b">
        <v>0</v>
      </c>
      <c r="O25" s="10" t="b">
        <v>1</v>
      </c>
      <c r="P25" s="10" t="b">
        <v>0</v>
      </c>
      <c r="Q25" s="10" t="b">
        <v>0</v>
      </c>
      <c r="R25" s="10" t="b">
        <v>1</v>
      </c>
      <c r="S25" s="10" t="b">
        <v>0</v>
      </c>
      <c r="T25" s="10" t="b">
        <v>0</v>
      </c>
      <c r="U25" s="10" t="b">
        <v>0</v>
      </c>
      <c r="V25">
        <v>23</v>
      </c>
    </row>
    <row r="26" spans="1:22" x14ac:dyDescent="0.15">
      <c r="A26" t="str">
        <f>'Create Composites'!A27</f>
        <v>Shape Learning Delayed-Recognition</v>
      </c>
      <c r="B26" s="10" t="b">
        <v>0</v>
      </c>
      <c r="C26" s="10" t="b">
        <v>0</v>
      </c>
      <c r="D26" s="10" t="b">
        <v>0</v>
      </c>
      <c r="E26" s="10" t="b">
        <v>0</v>
      </c>
      <c r="F26" s="10" t="b">
        <v>0</v>
      </c>
      <c r="G26" s="10" t="b">
        <v>0</v>
      </c>
      <c r="H26" s="10" t="b">
        <v>1</v>
      </c>
      <c r="I26" s="10" t="b">
        <v>0</v>
      </c>
      <c r="J26" s="10" t="b">
        <v>0</v>
      </c>
      <c r="K26" s="10" t="b">
        <v>0</v>
      </c>
      <c r="L26" s="10" t="b">
        <v>0</v>
      </c>
      <c r="M26" s="10" t="b">
        <v>0</v>
      </c>
      <c r="N26" s="10" t="b">
        <v>0</v>
      </c>
      <c r="O26" s="10" t="b">
        <v>0</v>
      </c>
      <c r="P26" s="10" t="b">
        <v>1</v>
      </c>
      <c r="Q26" s="10" t="b">
        <v>0</v>
      </c>
      <c r="R26" s="10" t="b">
        <v>1</v>
      </c>
      <c r="S26" s="10" t="b">
        <v>0</v>
      </c>
      <c r="T26" s="10" t="b">
        <v>0</v>
      </c>
      <c r="U26" s="10" t="b">
        <v>0</v>
      </c>
      <c r="V26">
        <v>24</v>
      </c>
    </row>
    <row r="27" spans="1:22" x14ac:dyDescent="0.15">
      <c r="A27" t="str">
        <f>'Create Composites'!A28</f>
        <v>Story Learning Immediate-Recall</v>
      </c>
      <c r="B27" s="10" t="b">
        <v>0</v>
      </c>
      <c r="C27" s="10" t="b">
        <v>0</v>
      </c>
      <c r="D27" s="10" t="b">
        <v>0</v>
      </c>
      <c r="E27" s="10" t="b">
        <v>0</v>
      </c>
      <c r="F27" s="10" t="b">
        <v>0</v>
      </c>
      <c r="G27" s="10" t="b">
        <v>0</v>
      </c>
      <c r="H27" s="10" t="b">
        <v>1</v>
      </c>
      <c r="I27" s="10" t="b">
        <v>0</v>
      </c>
      <c r="J27" s="10" t="b">
        <v>0</v>
      </c>
      <c r="K27" s="10" t="b">
        <v>0</v>
      </c>
      <c r="L27" s="10" t="b">
        <v>0</v>
      </c>
      <c r="M27" s="10" t="b">
        <v>0</v>
      </c>
      <c r="N27" s="10" t="b">
        <v>0</v>
      </c>
      <c r="O27" s="10" t="b">
        <v>1</v>
      </c>
      <c r="P27" s="10" t="b">
        <v>0</v>
      </c>
      <c r="Q27" s="10" t="b">
        <v>0</v>
      </c>
      <c r="R27" s="10" t="b">
        <v>1</v>
      </c>
      <c r="S27" s="10" t="b">
        <v>0</v>
      </c>
      <c r="T27" s="10" t="b">
        <v>0</v>
      </c>
      <c r="U27" s="10" t="b">
        <v>0</v>
      </c>
      <c r="V27">
        <v>25</v>
      </c>
    </row>
    <row r="28" spans="1:22" x14ac:dyDescent="0.15">
      <c r="A28" t="str">
        <f>'Create Composites'!A29</f>
        <v>Story Learning Delayed-Recall</v>
      </c>
      <c r="B28" s="10" t="b">
        <v>0</v>
      </c>
      <c r="C28" s="10" t="b">
        <v>0</v>
      </c>
      <c r="D28" s="10" t="b">
        <v>0</v>
      </c>
      <c r="E28" s="10" t="b">
        <v>0</v>
      </c>
      <c r="F28" s="10" t="b">
        <v>0</v>
      </c>
      <c r="G28" s="10" t="b">
        <v>0</v>
      </c>
      <c r="H28" s="10" t="b">
        <v>1</v>
      </c>
      <c r="I28" s="10" t="b">
        <v>0</v>
      </c>
      <c r="J28" s="10" t="b">
        <v>0</v>
      </c>
      <c r="K28" s="10" t="b">
        <v>0</v>
      </c>
      <c r="L28" s="10" t="b">
        <v>0</v>
      </c>
      <c r="M28" s="10" t="b">
        <v>0</v>
      </c>
      <c r="N28" s="10" t="b">
        <v>0</v>
      </c>
      <c r="O28" s="10" t="b">
        <v>0</v>
      </c>
      <c r="P28" s="10" t="b">
        <v>1</v>
      </c>
      <c r="Q28" s="10" t="b">
        <v>0</v>
      </c>
      <c r="R28" s="10" t="b">
        <v>1</v>
      </c>
      <c r="S28" s="10" t="b">
        <v>0</v>
      </c>
      <c r="T28" s="10" t="b">
        <v>0</v>
      </c>
      <c r="U28" s="10" t="b">
        <v>0</v>
      </c>
      <c r="V28">
        <v>26</v>
      </c>
    </row>
    <row r="29" spans="1:22" x14ac:dyDescent="0.15">
      <c r="A29" t="str">
        <f>'Create Composites'!A30</f>
        <v>Visual Discrimination</v>
      </c>
      <c r="B29" s="10" t="b">
        <v>0</v>
      </c>
      <c r="C29" s="10" t="b">
        <v>0</v>
      </c>
      <c r="D29" s="10" t="b">
        <v>0</v>
      </c>
      <c r="E29" s="10" t="b">
        <v>0</v>
      </c>
      <c r="F29" s="10" t="b">
        <v>1</v>
      </c>
      <c r="G29" s="10" t="b">
        <v>0</v>
      </c>
      <c r="H29" s="10" t="b">
        <v>0</v>
      </c>
      <c r="I29" s="10" t="b">
        <v>0</v>
      </c>
      <c r="J29" s="10" t="b">
        <v>0</v>
      </c>
      <c r="K29" s="10" t="b">
        <v>0</v>
      </c>
      <c r="L29" s="10" t="b">
        <v>0</v>
      </c>
      <c r="M29" s="10" t="b">
        <v>0</v>
      </c>
      <c r="N29" s="10" t="b">
        <v>0</v>
      </c>
      <c r="O29" s="10" t="b">
        <v>0</v>
      </c>
      <c r="P29" s="10" t="b">
        <v>0</v>
      </c>
      <c r="Q29" s="10" t="b">
        <v>0</v>
      </c>
      <c r="R29" s="10" t="b">
        <v>1</v>
      </c>
      <c r="S29" s="10" t="b">
        <v>0</v>
      </c>
      <c r="T29" s="10" t="b">
        <v>0</v>
      </c>
      <c r="U29" s="10" t="b">
        <v>0</v>
      </c>
      <c r="V29">
        <v>27</v>
      </c>
    </row>
    <row r="30" spans="1:22" x14ac:dyDescent="0.15">
      <c r="A30" t="str">
        <f>'Create Composites'!A31</f>
        <v>Design Construction</v>
      </c>
      <c r="B30" s="10" t="b">
        <v>0</v>
      </c>
      <c r="C30" s="10" t="b">
        <v>0</v>
      </c>
      <c r="D30" s="10" t="b">
        <v>1</v>
      </c>
      <c r="E30" s="10" t="b">
        <v>0</v>
      </c>
      <c r="F30" s="10" t="b">
        <v>1</v>
      </c>
      <c r="G30" s="10" t="b">
        <v>0</v>
      </c>
      <c r="H30" s="10" t="b">
        <v>0</v>
      </c>
      <c r="I30" s="10" t="b">
        <v>0</v>
      </c>
      <c r="J30" s="10" t="b">
        <v>0</v>
      </c>
      <c r="K30" s="10" t="b">
        <v>0</v>
      </c>
      <c r="L30" s="10" t="b">
        <v>0</v>
      </c>
      <c r="M30" s="10" t="b">
        <v>0</v>
      </c>
      <c r="N30" s="10" t="b">
        <v>0</v>
      </c>
      <c r="O30" s="10" t="b">
        <v>0</v>
      </c>
      <c r="P30" s="10" t="b">
        <v>0</v>
      </c>
      <c r="Q30" s="10" t="b">
        <v>0</v>
      </c>
      <c r="R30" s="10" t="b">
        <v>1</v>
      </c>
      <c r="S30" s="10" t="b">
        <v>0</v>
      </c>
      <c r="T30" s="10" t="b">
        <v>0</v>
      </c>
      <c r="U30" s="10" t="b">
        <v>0</v>
      </c>
      <c r="V30">
        <v>28</v>
      </c>
    </row>
    <row r="31" spans="1:22" x14ac:dyDescent="0.15">
      <c r="A31" t="str">
        <f>'Create Composites'!A32</f>
        <v>Mazes</v>
      </c>
      <c r="B31" s="10" t="b">
        <v>0</v>
      </c>
      <c r="C31" s="10" t="b">
        <v>0</v>
      </c>
      <c r="D31" s="10" t="b">
        <v>0</v>
      </c>
      <c r="E31" s="10" t="b">
        <v>0</v>
      </c>
      <c r="F31" s="10" t="b">
        <v>0</v>
      </c>
      <c r="G31" s="10" t="b">
        <v>1</v>
      </c>
      <c r="H31" s="10" t="b">
        <v>0</v>
      </c>
      <c r="I31" s="10" t="b">
        <v>0</v>
      </c>
      <c r="J31" s="10" t="b">
        <v>0</v>
      </c>
      <c r="K31" s="10" t="b">
        <v>0</v>
      </c>
      <c r="L31" s="10" t="b">
        <v>0</v>
      </c>
      <c r="M31" s="10" t="b">
        <v>1</v>
      </c>
      <c r="N31" s="10" t="b">
        <v>1</v>
      </c>
      <c r="O31" s="10" t="b">
        <v>0</v>
      </c>
      <c r="P31" s="10" t="b">
        <v>0</v>
      </c>
      <c r="Q31" s="10" t="b">
        <v>1</v>
      </c>
      <c r="R31" s="10" t="b">
        <v>1</v>
      </c>
      <c r="S31" s="10" t="b">
        <v>0</v>
      </c>
      <c r="T31" s="10" t="b">
        <v>0</v>
      </c>
      <c r="U31" s="10" t="b">
        <v>0</v>
      </c>
      <c r="V31">
        <v>29</v>
      </c>
    </row>
    <row r="32" spans="1:22" x14ac:dyDescent="0.15">
      <c r="A32" t="str">
        <f>'Create Composites'!A33</f>
        <v>Word Generation</v>
      </c>
      <c r="B32" s="10" t="b">
        <v>0</v>
      </c>
      <c r="C32" s="10" t="b">
        <v>0</v>
      </c>
      <c r="D32" s="10" t="b">
        <v>0</v>
      </c>
      <c r="E32" s="10" t="b">
        <v>0</v>
      </c>
      <c r="F32" s="10" t="b">
        <v>0</v>
      </c>
      <c r="G32" s="10" t="b">
        <v>1</v>
      </c>
      <c r="H32" s="10" t="b">
        <v>0</v>
      </c>
      <c r="I32" s="10" t="b">
        <v>0</v>
      </c>
      <c r="J32" s="10" t="b">
        <v>0</v>
      </c>
      <c r="K32" s="10" t="b">
        <v>0</v>
      </c>
      <c r="L32" s="10" t="b">
        <v>0</v>
      </c>
      <c r="M32" s="10" t="b">
        <v>1</v>
      </c>
      <c r="N32" s="10" t="b">
        <v>0</v>
      </c>
      <c r="O32" s="10" t="b">
        <v>0</v>
      </c>
      <c r="P32" s="10" t="b">
        <v>0</v>
      </c>
      <c r="Q32" s="10" t="b">
        <v>0</v>
      </c>
      <c r="R32" s="10" t="b">
        <v>1</v>
      </c>
      <c r="S32" s="10" t="b">
        <v>1</v>
      </c>
      <c r="T32" s="10" t="b">
        <v>0</v>
      </c>
      <c r="U32" s="10" t="b">
        <v>0</v>
      </c>
      <c r="V32">
        <v>30</v>
      </c>
    </row>
    <row r="33" spans="1:22" x14ac:dyDescent="0.15">
      <c r="A33" t="str">
        <f>'Create Composites'!A34</f>
        <v>Letter Fluency</v>
      </c>
      <c r="B33" s="10" t="b">
        <v>0</v>
      </c>
      <c r="C33" s="10" t="b">
        <v>0</v>
      </c>
      <c r="D33" s="10" t="b">
        <v>0</v>
      </c>
      <c r="E33" s="10" t="b">
        <v>1</v>
      </c>
      <c r="F33" s="10" t="b">
        <v>0</v>
      </c>
      <c r="G33" s="10" t="b">
        <v>0</v>
      </c>
      <c r="H33" s="10" t="b">
        <v>0</v>
      </c>
      <c r="I33" s="10" t="b">
        <v>0</v>
      </c>
      <c r="J33" s="10" t="b">
        <v>0</v>
      </c>
      <c r="K33" s="10" t="b">
        <v>0</v>
      </c>
      <c r="L33" s="10" t="b">
        <v>0</v>
      </c>
      <c r="M33" s="10" t="b">
        <v>0</v>
      </c>
      <c r="N33" s="10" t="b">
        <v>0</v>
      </c>
      <c r="O33" s="10" t="b">
        <v>0</v>
      </c>
      <c r="P33" s="10" t="b">
        <v>0</v>
      </c>
      <c r="Q33" s="10" t="b">
        <v>0</v>
      </c>
      <c r="R33" s="10" t="b">
        <v>1</v>
      </c>
      <c r="S33" s="10" t="b">
        <v>1</v>
      </c>
      <c r="T33" s="10" t="b">
        <v>0</v>
      </c>
      <c r="U33" s="10" t="b">
        <v>0</v>
      </c>
      <c r="V33">
        <v>31</v>
      </c>
    </row>
    <row r="34" spans="1:22" x14ac:dyDescent="0.15">
      <c r="A34" t="str">
        <f>'Create Composites'!A35</f>
        <v>Category Fluency</v>
      </c>
      <c r="B34" s="10" t="b">
        <v>0</v>
      </c>
      <c r="C34" s="10" t="b">
        <v>0</v>
      </c>
      <c r="D34" s="10" t="b">
        <v>0</v>
      </c>
      <c r="E34" s="10" t="b">
        <v>1</v>
      </c>
      <c r="F34" s="10" t="b">
        <v>0</v>
      </c>
      <c r="G34" s="10" t="b">
        <v>0</v>
      </c>
      <c r="H34" s="10" t="b">
        <v>0</v>
      </c>
      <c r="I34" s="10" t="b">
        <v>0</v>
      </c>
      <c r="J34" s="10" t="b">
        <v>0</v>
      </c>
      <c r="K34" s="10" t="b">
        <v>0</v>
      </c>
      <c r="L34" s="10" t="b">
        <v>0</v>
      </c>
      <c r="M34" s="10" t="b">
        <v>0</v>
      </c>
      <c r="N34" s="10" t="b">
        <v>0</v>
      </c>
      <c r="O34" s="10" t="b">
        <v>0</v>
      </c>
      <c r="P34" s="10" t="b">
        <v>0</v>
      </c>
      <c r="Q34" s="10" t="b">
        <v>0</v>
      </c>
      <c r="R34" s="10" t="b">
        <v>1</v>
      </c>
      <c r="S34" s="10" t="b">
        <v>1</v>
      </c>
      <c r="T34" s="10" t="b">
        <v>0</v>
      </c>
      <c r="U34" s="10" t="b">
        <v>0</v>
      </c>
      <c r="V34">
        <v>32</v>
      </c>
    </row>
    <row r="35" spans="1:22" x14ac:dyDescent="0.15">
      <c r="A35" t="str">
        <f>'Create Composites'!A36</f>
        <v>TOPF</v>
      </c>
      <c r="B35" s="10" t="b">
        <v>0</v>
      </c>
      <c r="C35" s="10" t="b">
        <v>1</v>
      </c>
      <c r="D35" s="10" t="b">
        <v>0</v>
      </c>
      <c r="E35" s="10" t="b">
        <v>0</v>
      </c>
      <c r="F35" s="10" t="b">
        <v>0</v>
      </c>
      <c r="G35" s="10" t="b">
        <v>0</v>
      </c>
      <c r="H35" s="10" t="b">
        <v>0</v>
      </c>
      <c r="I35" s="10" t="b">
        <v>0</v>
      </c>
      <c r="J35" s="10" t="b">
        <v>0</v>
      </c>
      <c r="K35" s="10" t="b">
        <v>0</v>
      </c>
      <c r="L35" s="10" t="b">
        <v>0</v>
      </c>
      <c r="M35" s="10" t="b">
        <v>0</v>
      </c>
      <c r="N35" s="10" t="b">
        <v>0</v>
      </c>
      <c r="O35" s="10" t="b">
        <v>0</v>
      </c>
      <c r="P35" s="10" t="b">
        <v>0</v>
      </c>
      <c r="Q35" s="10" t="b">
        <v>0</v>
      </c>
      <c r="R35" s="10" t="b">
        <v>1</v>
      </c>
      <c r="S35" s="10" t="b">
        <v>0</v>
      </c>
      <c r="T35" s="10" t="b">
        <v>0</v>
      </c>
      <c r="U35" s="10" t="b">
        <v>0</v>
      </c>
      <c r="V35">
        <v>33</v>
      </c>
    </row>
    <row r="36" spans="1:22" x14ac:dyDescent="0.15">
      <c r="A36" t="str">
        <f>'Create Composites'!A37</f>
        <v>Trails A</v>
      </c>
      <c r="B36" s="10" t="b">
        <v>0</v>
      </c>
      <c r="C36" s="10" t="b">
        <v>0</v>
      </c>
      <c r="D36" s="10" t="b">
        <v>0</v>
      </c>
      <c r="E36" s="10" t="b">
        <v>0</v>
      </c>
      <c r="F36" s="10" t="b">
        <v>0</v>
      </c>
      <c r="G36" s="10" t="b">
        <v>1</v>
      </c>
      <c r="H36" s="10" t="b">
        <v>0</v>
      </c>
      <c r="I36" s="10" t="b">
        <v>0</v>
      </c>
      <c r="J36" s="10" t="b">
        <v>1</v>
      </c>
      <c r="K36" s="10" t="b">
        <v>0</v>
      </c>
      <c r="L36" s="10" t="b">
        <v>0</v>
      </c>
      <c r="M36" s="10" t="b">
        <v>0</v>
      </c>
      <c r="N36" s="10" t="b">
        <v>1</v>
      </c>
      <c r="O36" s="10" t="b">
        <v>0</v>
      </c>
      <c r="P36" s="10" t="b">
        <v>0</v>
      </c>
      <c r="Q36" s="10" t="b">
        <v>0</v>
      </c>
      <c r="R36" s="10" t="b">
        <v>1</v>
      </c>
      <c r="S36" s="10" t="b">
        <v>0</v>
      </c>
      <c r="T36" s="10" t="b">
        <v>1</v>
      </c>
      <c r="U36" s="10" t="b">
        <v>0</v>
      </c>
      <c r="V36">
        <v>34</v>
      </c>
    </row>
    <row r="37" spans="1:22" x14ac:dyDescent="0.15">
      <c r="A37" t="str">
        <f>'Create Composites'!A38</f>
        <v>Trails B</v>
      </c>
      <c r="B37" s="10" t="b">
        <v>0</v>
      </c>
      <c r="C37" s="10" t="b">
        <v>0</v>
      </c>
      <c r="D37" s="10" t="b">
        <v>0</v>
      </c>
      <c r="E37" s="10" t="b">
        <v>0</v>
      </c>
      <c r="F37" s="10" t="b">
        <v>0</v>
      </c>
      <c r="G37" s="10" t="b">
        <v>1</v>
      </c>
      <c r="H37" s="10" t="b">
        <v>0</v>
      </c>
      <c r="I37" s="10" t="b">
        <v>0</v>
      </c>
      <c r="J37" s="10" t="b">
        <v>0</v>
      </c>
      <c r="K37" s="10" t="b">
        <v>0</v>
      </c>
      <c r="L37" s="10" t="b">
        <v>1</v>
      </c>
      <c r="M37" s="10" t="b">
        <v>0</v>
      </c>
      <c r="N37" s="10" t="b">
        <v>0</v>
      </c>
      <c r="O37" s="10" t="b">
        <v>0</v>
      </c>
      <c r="P37" s="10" t="b">
        <v>0</v>
      </c>
      <c r="Q37" s="10" t="b">
        <v>0</v>
      </c>
      <c r="R37" s="10" t="b">
        <v>1</v>
      </c>
      <c r="S37" s="10" t="b">
        <v>0</v>
      </c>
      <c r="T37" s="10" t="b">
        <v>0</v>
      </c>
      <c r="U37" s="10" t="b">
        <v>1</v>
      </c>
      <c r="V37">
        <v>35</v>
      </c>
    </row>
    <row r="38" spans="1:22" x14ac:dyDescent="0.15">
      <c r="A38" t="str">
        <f>'Create Composites'!A39</f>
        <v>Unstructured Task (WT)</v>
      </c>
      <c r="B38" s="10" t="b">
        <v>0</v>
      </c>
      <c r="C38" s="10" t="b">
        <v>0</v>
      </c>
      <c r="D38" s="10" t="b">
        <v>0</v>
      </c>
      <c r="E38" s="10" t="b">
        <v>0</v>
      </c>
      <c r="F38" s="10" t="b">
        <v>0</v>
      </c>
      <c r="G38" s="10" t="b">
        <v>1</v>
      </c>
      <c r="H38" s="10" t="b">
        <v>0</v>
      </c>
      <c r="I38" s="10" t="b">
        <v>0</v>
      </c>
      <c r="J38" s="10" t="b">
        <v>0</v>
      </c>
      <c r="K38" s="10" t="b">
        <v>0</v>
      </c>
      <c r="L38" s="10" t="b">
        <v>0</v>
      </c>
      <c r="M38" s="10" t="b">
        <v>1</v>
      </c>
      <c r="N38" s="10" t="b">
        <v>0</v>
      </c>
      <c r="O38" s="10" t="b">
        <v>0</v>
      </c>
      <c r="P38" s="10" t="b">
        <v>0</v>
      </c>
      <c r="Q38" s="10" t="b">
        <v>1</v>
      </c>
      <c r="R38" s="10" t="b">
        <v>1</v>
      </c>
      <c r="S38" s="10" t="b">
        <v>0</v>
      </c>
      <c r="T38" s="10" t="b">
        <v>0</v>
      </c>
      <c r="U38" s="10" t="b">
        <v>0</v>
      </c>
      <c r="V38">
        <v>36</v>
      </c>
    </row>
    <row r="39" spans="1:22" x14ac:dyDescent="0.15">
      <c r="A39" t="str">
        <f>'Create Composites'!A40</f>
        <v>ROCFT Copy</v>
      </c>
      <c r="B39" s="10" t="b">
        <v>0</v>
      </c>
      <c r="C39" s="10" t="b">
        <v>0</v>
      </c>
      <c r="D39" s="10" t="b">
        <v>0</v>
      </c>
      <c r="E39" s="10" t="b">
        <v>0</v>
      </c>
      <c r="F39" s="10" t="b">
        <v>0</v>
      </c>
      <c r="G39" s="10" t="b">
        <v>1</v>
      </c>
      <c r="H39" s="10" t="b">
        <v>0</v>
      </c>
      <c r="I39" s="10" t="b">
        <v>0</v>
      </c>
      <c r="J39" s="10" t="b">
        <v>0</v>
      </c>
      <c r="K39" s="10" t="b">
        <v>0</v>
      </c>
      <c r="L39" s="10" t="b">
        <v>0</v>
      </c>
      <c r="M39" s="10" t="b">
        <v>1</v>
      </c>
      <c r="N39" s="10" t="b">
        <v>0</v>
      </c>
      <c r="O39" s="10" t="b">
        <v>0</v>
      </c>
      <c r="P39" s="10" t="b">
        <v>0</v>
      </c>
      <c r="Q39" s="10" t="b">
        <v>1</v>
      </c>
      <c r="R39" s="10" t="b">
        <v>1</v>
      </c>
      <c r="S39" s="10" t="b">
        <v>0</v>
      </c>
      <c r="T39" s="10" t="b">
        <v>0</v>
      </c>
      <c r="U39" s="10" t="b">
        <v>0</v>
      </c>
      <c r="V39">
        <v>37</v>
      </c>
    </row>
    <row r="40" spans="1:22" x14ac:dyDescent="0.15">
      <c r="A40" t="str">
        <f>'Create Composites'!A41</f>
        <v>ROCFT Recall</v>
      </c>
      <c r="B40" s="10" t="b">
        <v>0</v>
      </c>
      <c r="C40" s="10" t="b">
        <v>0</v>
      </c>
      <c r="D40" s="10" t="b">
        <v>0</v>
      </c>
      <c r="E40" s="10" t="b">
        <v>0</v>
      </c>
      <c r="F40" s="10" t="b">
        <v>0</v>
      </c>
      <c r="G40" s="10" t="b">
        <v>0</v>
      </c>
      <c r="H40" s="10" t="b">
        <v>1</v>
      </c>
      <c r="I40" s="10" t="b">
        <v>0</v>
      </c>
      <c r="J40" s="10" t="b">
        <v>0</v>
      </c>
      <c r="K40" s="10" t="b">
        <v>0</v>
      </c>
      <c r="L40" s="10" t="b">
        <v>0</v>
      </c>
      <c r="M40" s="10" t="b">
        <v>0</v>
      </c>
      <c r="N40" s="10" t="b">
        <v>0</v>
      </c>
      <c r="O40" s="10" t="b">
        <v>0</v>
      </c>
      <c r="P40" s="10" t="b">
        <v>1</v>
      </c>
      <c r="Q40" s="10" t="b">
        <v>0</v>
      </c>
      <c r="R40" s="10" t="b">
        <v>1</v>
      </c>
      <c r="S40" s="10" t="b">
        <v>0</v>
      </c>
      <c r="T40" s="10" t="b">
        <v>0</v>
      </c>
      <c r="U40" s="10" t="b">
        <v>0</v>
      </c>
      <c r="V40">
        <v>38</v>
      </c>
    </row>
    <row r="41" spans="1:22" x14ac:dyDescent="0.15">
      <c r="A41" t="str">
        <f>'Create Composites'!A42</f>
        <v>CVLT-3 Brief Trials 1-4</v>
      </c>
      <c r="B41" s="10" t="b">
        <v>0</v>
      </c>
      <c r="C41" s="10" t="b">
        <v>0</v>
      </c>
      <c r="D41" s="10" t="b">
        <v>0</v>
      </c>
      <c r="E41" s="10" t="b">
        <v>0</v>
      </c>
      <c r="F41" s="10" t="b">
        <v>0</v>
      </c>
      <c r="G41" s="10" t="b">
        <v>0</v>
      </c>
      <c r="H41" s="10" t="b">
        <v>1</v>
      </c>
      <c r="I41" s="10" t="b">
        <v>0</v>
      </c>
      <c r="J41" s="10" t="b">
        <v>0</v>
      </c>
      <c r="K41" s="10" t="b">
        <v>0</v>
      </c>
      <c r="L41" s="10" t="b">
        <v>0</v>
      </c>
      <c r="M41" s="10" t="b">
        <v>0</v>
      </c>
      <c r="N41" s="10" t="b">
        <v>0</v>
      </c>
      <c r="O41" s="10" t="b">
        <v>1</v>
      </c>
      <c r="P41" s="10" t="b">
        <v>0</v>
      </c>
      <c r="Q41" s="10" t="b">
        <v>0</v>
      </c>
      <c r="R41" s="10" t="b">
        <v>1</v>
      </c>
      <c r="S41" s="10" t="b">
        <v>0</v>
      </c>
      <c r="T41" s="10" t="b">
        <v>0</v>
      </c>
      <c r="U41" s="10" t="b">
        <v>0</v>
      </c>
      <c r="V41">
        <v>39</v>
      </c>
    </row>
    <row r="42" spans="1:22" x14ac:dyDescent="0.15">
      <c r="A42" t="str">
        <f>'Create Composites'!A43</f>
        <v>CVLT-3 Brief SDFR</v>
      </c>
      <c r="B42" s="10" t="b">
        <v>0</v>
      </c>
      <c r="C42" s="10" t="b">
        <v>0</v>
      </c>
      <c r="D42" s="10" t="b">
        <v>0</v>
      </c>
      <c r="E42" s="10" t="b">
        <v>0</v>
      </c>
      <c r="F42" s="10" t="b">
        <v>0</v>
      </c>
      <c r="G42" s="10" t="b">
        <v>0</v>
      </c>
      <c r="H42" s="10" t="b">
        <v>1</v>
      </c>
      <c r="I42" s="10" t="b">
        <v>0</v>
      </c>
      <c r="J42" s="10" t="b">
        <v>0</v>
      </c>
      <c r="K42" s="10" t="b">
        <v>0</v>
      </c>
      <c r="L42" s="10" t="b">
        <v>0</v>
      </c>
      <c r="M42" s="10" t="b">
        <v>0</v>
      </c>
      <c r="N42" s="10" t="b">
        <v>0</v>
      </c>
      <c r="O42" s="10" t="b">
        <v>0</v>
      </c>
      <c r="P42" s="10" t="b">
        <v>0</v>
      </c>
      <c r="Q42" s="10" t="b">
        <v>0</v>
      </c>
      <c r="R42" s="10" t="b">
        <v>1</v>
      </c>
      <c r="S42" s="10" t="b">
        <v>0</v>
      </c>
      <c r="T42" s="10" t="b">
        <v>0</v>
      </c>
      <c r="U42" s="10" t="b">
        <v>0</v>
      </c>
      <c r="V42">
        <v>40</v>
      </c>
    </row>
    <row r="43" spans="1:22" x14ac:dyDescent="0.15">
      <c r="A43" t="str">
        <f>'Create Composites'!A44</f>
        <v>CVLT-3 Brief LDFR</v>
      </c>
      <c r="B43" s="10" t="b">
        <v>0</v>
      </c>
      <c r="C43" s="10" t="b">
        <v>0</v>
      </c>
      <c r="D43" s="10" t="b">
        <v>0</v>
      </c>
      <c r="E43" s="10" t="b">
        <v>0</v>
      </c>
      <c r="F43" s="10" t="b">
        <v>0</v>
      </c>
      <c r="G43" s="10" t="b">
        <v>0</v>
      </c>
      <c r="H43" s="10" t="b">
        <v>1</v>
      </c>
      <c r="I43" s="10" t="b">
        <v>0</v>
      </c>
      <c r="J43" s="10" t="b">
        <v>0</v>
      </c>
      <c r="K43" s="10" t="b">
        <v>0</v>
      </c>
      <c r="L43" s="10" t="b">
        <v>0</v>
      </c>
      <c r="M43" s="10" t="b">
        <v>0</v>
      </c>
      <c r="N43" s="10" t="b">
        <v>0</v>
      </c>
      <c r="O43" s="10" t="b">
        <v>0</v>
      </c>
      <c r="P43" s="10" t="b">
        <v>1</v>
      </c>
      <c r="Q43" s="10" t="b">
        <v>0</v>
      </c>
      <c r="R43" s="10" t="b">
        <v>1</v>
      </c>
      <c r="S43" s="10" t="b">
        <v>0</v>
      </c>
      <c r="T43" s="10" t="b">
        <v>0</v>
      </c>
      <c r="U43" s="10" t="b">
        <v>0</v>
      </c>
      <c r="V43">
        <v>41</v>
      </c>
    </row>
    <row r="44" spans="1:22" x14ac:dyDescent="0.15">
      <c r="A44" t="str">
        <f>'Create Composites'!A45</f>
        <v>Figure Weights</v>
      </c>
      <c r="B44" s="10" t="b">
        <v>1</v>
      </c>
      <c r="C44" s="10" t="b">
        <v>0</v>
      </c>
      <c r="D44" s="10" t="b">
        <v>1</v>
      </c>
      <c r="E44" s="10" t="b">
        <v>0</v>
      </c>
      <c r="F44" s="10" t="b">
        <v>1</v>
      </c>
      <c r="G44" s="10" t="b">
        <v>0</v>
      </c>
      <c r="H44" s="10" t="b">
        <v>0</v>
      </c>
      <c r="I44" s="10" t="b">
        <v>0</v>
      </c>
      <c r="J44" s="10" t="b">
        <v>0</v>
      </c>
      <c r="K44" s="10" t="b">
        <v>0</v>
      </c>
      <c r="L44" s="10" t="b">
        <v>0</v>
      </c>
      <c r="M44" s="10" t="b">
        <v>0</v>
      </c>
      <c r="N44" s="10" t="b">
        <v>0</v>
      </c>
      <c r="O44" s="10" t="b">
        <v>0</v>
      </c>
      <c r="P44" s="10" t="b">
        <v>0</v>
      </c>
      <c r="Q44" s="10" t="b">
        <v>0</v>
      </c>
      <c r="R44" s="10" t="b">
        <v>1</v>
      </c>
      <c r="S44" s="10" t="b">
        <v>0</v>
      </c>
      <c r="T44" s="10" t="b">
        <v>0</v>
      </c>
      <c r="U44" s="10" t="b">
        <v>0</v>
      </c>
      <c r="V44">
        <v>42</v>
      </c>
    </row>
    <row r="45" spans="1:22" x14ac:dyDescent="0.15">
      <c r="A45" t="str">
        <f>'Create Composites'!A46</f>
        <v>Letter-Number Sequencing</v>
      </c>
      <c r="B45" s="10" t="b">
        <v>0</v>
      </c>
      <c r="C45" s="10" t="b">
        <v>0</v>
      </c>
      <c r="D45" s="10" t="b">
        <v>0</v>
      </c>
      <c r="E45" s="10" t="b">
        <v>0</v>
      </c>
      <c r="F45" s="10" t="b">
        <v>0</v>
      </c>
      <c r="G45" s="10" t="b">
        <v>1</v>
      </c>
      <c r="H45" s="10" t="b">
        <v>0</v>
      </c>
      <c r="I45" s="10" t="b">
        <v>1</v>
      </c>
      <c r="J45" s="10" t="b">
        <v>0</v>
      </c>
      <c r="K45" s="10" t="b">
        <v>1</v>
      </c>
      <c r="L45" s="10" t="b">
        <v>0</v>
      </c>
      <c r="M45" s="10" t="b">
        <v>0</v>
      </c>
      <c r="N45" s="10" t="b">
        <v>0</v>
      </c>
      <c r="O45" s="10" t="b">
        <v>0</v>
      </c>
      <c r="P45" s="10" t="b">
        <v>0</v>
      </c>
      <c r="Q45" s="10" t="b">
        <v>0</v>
      </c>
      <c r="R45" s="10" t="b">
        <v>1</v>
      </c>
      <c r="S45" s="10" t="b">
        <v>0</v>
      </c>
      <c r="T45" s="10" t="b">
        <v>0</v>
      </c>
      <c r="U45" s="10" t="b">
        <v>0</v>
      </c>
      <c r="V45">
        <v>43</v>
      </c>
    </row>
    <row r="46" spans="1:22" x14ac:dyDescent="0.15">
      <c r="A46" t="str">
        <f>'Create Composites'!A47</f>
        <v>Cancellation</v>
      </c>
      <c r="B46" s="10" t="b">
        <v>0</v>
      </c>
      <c r="C46" s="10" t="b">
        <v>0</v>
      </c>
      <c r="D46" s="10" t="b">
        <v>0</v>
      </c>
      <c r="E46" s="10" t="b">
        <v>0</v>
      </c>
      <c r="F46" s="10" t="b">
        <v>0</v>
      </c>
      <c r="G46" s="10" t="b">
        <v>1</v>
      </c>
      <c r="H46" s="10" t="b">
        <v>0</v>
      </c>
      <c r="I46" s="10" t="b">
        <v>1</v>
      </c>
      <c r="J46" s="10" t="b">
        <v>0</v>
      </c>
      <c r="K46" s="10" t="b">
        <v>0</v>
      </c>
      <c r="L46" s="10" t="b">
        <v>1</v>
      </c>
      <c r="M46" s="10" t="b">
        <v>0</v>
      </c>
      <c r="N46" s="10" t="b">
        <v>0</v>
      </c>
      <c r="O46" s="10" t="b">
        <v>0</v>
      </c>
      <c r="P46" s="10" t="b">
        <v>0</v>
      </c>
      <c r="Q46" s="10" t="b">
        <v>0</v>
      </c>
      <c r="R46" s="10" t="b">
        <v>1</v>
      </c>
      <c r="S46" s="10" t="b">
        <v>0</v>
      </c>
      <c r="T46" s="10" t="b">
        <v>0</v>
      </c>
      <c r="U46" s="10" t="b">
        <v>0</v>
      </c>
      <c r="V46">
        <v>44</v>
      </c>
    </row>
    <row r="47" spans="1:22" x14ac:dyDescent="0.15">
      <c r="A47" t="str">
        <f>'Create Composites'!A48</f>
        <v>Grooved Pegboard-Dominant</v>
      </c>
      <c r="B47" s="10" t="b">
        <v>0</v>
      </c>
      <c r="C47" s="10" t="b">
        <v>0</v>
      </c>
      <c r="D47" s="10" t="b">
        <v>0</v>
      </c>
      <c r="E47" s="10" t="b">
        <v>0</v>
      </c>
      <c r="F47" s="10" t="b">
        <v>0</v>
      </c>
      <c r="G47" s="10" t="b">
        <v>0</v>
      </c>
      <c r="H47" s="10" t="b">
        <v>0</v>
      </c>
      <c r="I47" s="10" t="b">
        <v>0</v>
      </c>
      <c r="J47" s="10" t="b">
        <v>0</v>
      </c>
      <c r="K47" s="10" t="b">
        <v>0</v>
      </c>
      <c r="L47" s="10" t="b">
        <v>0</v>
      </c>
      <c r="M47" s="10" t="b">
        <v>0</v>
      </c>
      <c r="N47" s="10" t="b">
        <v>0</v>
      </c>
      <c r="O47" s="10" t="b">
        <v>0</v>
      </c>
      <c r="P47" s="10" t="b">
        <v>0</v>
      </c>
      <c r="Q47" s="10" t="b">
        <v>0</v>
      </c>
      <c r="R47" s="10" t="b">
        <v>1</v>
      </c>
      <c r="S47" s="10" t="b">
        <v>0</v>
      </c>
      <c r="T47" s="10" t="b">
        <v>0</v>
      </c>
      <c r="U47" s="10" t="b">
        <v>0</v>
      </c>
      <c r="V47">
        <v>45</v>
      </c>
    </row>
    <row r="48" spans="1:22" x14ac:dyDescent="0.15">
      <c r="A48" t="str">
        <f>'Create Composites'!A49</f>
        <v>Grooved Pegboard-Nondominant</v>
      </c>
      <c r="B48" s="10" t="b">
        <v>0</v>
      </c>
      <c r="C48" s="10" t="b">
        <v>0</v>
      </c>
      <c r="D48" s="10" t="b">
        <v>0</v>
      </c>
      <c r="E48" s="10" t="b">
        <v>0</v>
      </c>
      <c r="F48" s="10" t="b">
        <v>0</v>
      </c>
      <c r="G48" s="10" t="b">
        <v>0</v>
      </c>
      <c r="H48" s="10" t="b">
        <v>0</v>
      </c>
      <c r="I48" s="10" t="b">
        <v>0</v>
      </c>
      <c r="J48" s="10" t="b">
        <v>0</v>
      </c>
      <c r="K48" s="10" t="b">
        <v>0</v>
      </c>
      <c r="L48" s="10" t="b">
        <v>0</v>
      </c>
      <c r="M48" s="10" t="b">
        <v>0</v>
      </c>
      <c r="N48" s="10" t="b">
        <v>0</v>
      </c>
      <c r="O48" s="10" t="b">
        <v>0</v>
      </c>
      <c r="P48" s="10" t="b">
        <v>0</v>
      </c>
      <c r="Q48" s="10" t="b">
        <v>0</v>
      </c>
      <c r="R48" s="10" t="b">
        <v>1</v>
      </c>
      <c r="S48" s="10" t="b">
        <v>0</v>
      </c>
      <c r="T48" s="10" t="b">
        <v>0</v>
      </c>
      <c r="U48" s="10" t="b">
        <v>0</v>
      </c>
      <c r="V48">
        <v>46</v>
      </c>
    </row>
    <row r="49" spans="1:22" x14ac:dyDescent="0.15">
      <c r="A49" t="str">
        <f>'Create Composites'!A50</f>
        <v>Behavior Rating Scale</v>
      </c>
      <c r="B49" s="10" t="b">
        <v>0</v>
      </c>
      <c r="C49" s="10" t="b">
        <v>0</v>
      </c>
      <c r="D49" s="10" t="b">
        <v>0</v>
      </c>
      <c r="E49" s="10" t="b">
        <v>0</v>
      </c>
      <c r="F49" s="10" t="b">
        <v>0</v>
      </c>
      <c r="G49" s="10" t="b">
        <v>1</v>
      </c>
      <c r="H49" s="10" t="b">
        <v>0</v>
      </c>
      <c r="I49" s="10" t="b">
        <v>0</v>
      </c>
      <c r="J49" s="10" t="b">
        <v>0</v>
      </c>
      <c r="K49" s="10" t="b">
        <v>0</v>
      </c>
      <c r="L49" s="10" t="b">
        <v>0</v>
      </c>
      <c r="M49" s="10" t="b">
        <v>0</v>
      </c>
      <c r="N49" s="10" t="b">
        <v>0</v>
      </c>
      <c r="O49" s="10" t="b">
        <v>0</v>
      </c>
      <c r="P49" s="10" t="b">
        <v>0</v>
      </c>
      <c r="Q49" s="10" t="b">
        <v>0</v>
      </c>
      <c r="R49" s="10" t="b">
        <v>1</v>
      </c>
      <c r="S49" s="10" t="b">
        <v>0</v>
      </c>
      <c r="T49" s="10" t="b">
        <v>0</v>
      </c>
      <c r="U49" s="10" t="b">
        <v>0</v>
      </c>
      <c r="V49">
        <v>47</v>
      </c>
    </row>
    <row r="50" spans="1:22" x14ac:dyDescent="0.15">
      <c r="A50" t="str">
        <f>'Create Composites'!A51</f>
        <v>KTEA-3 Nonsense Word Decoding</v>
      </c>
      <c r="B50" s="10" t="b">
        <v>0</v>
      </c>
      <c r="C50" s="10" t="b">
        <v>0</v>
      </c>
      <c r="D50" s="10" t="b">
        <v>0</v>
      </c>
      <c r="E50" s="10" t="b">
        <v>0</v>
      </c>
      <c r="F50" s="10" t="b">
        <v>0</v>
      </c>
      <c r="G50" s="10" t="b">
        <v>0</v>
      </c>
      <c r="H50" s="10" t="b">
        <v>0</v>
      </c>
      <c r="I50" s="10" t="b">
        <v>0</v>
      </c>
      <c r="J50" s="10" t="b">
        <v>0</v>
      </c>
      <c r="K50" s="10" t="b">
        <v>0</v>
      </c>
      <c r="L50" s="10" t="b">
        <v>0</v>
      </c>
      <c r="M50" s="10" t="b">
        <v>0</v>
      </c>
      <c r="N50" s="10" t="b">
        <v>0</v>
      </c>
      <c r="O50" s="10" t="b">
        <v>0</v>
      </c>
      <c r="P50" s="10" t="b">
        <v>0</v>
      </c>
      <c r="Q50" s="10" t="b">
        <v>0</v>
      </c>
      <c r="R50" s="10" t="b">
        <v>1</v>
      </c>
      <c r="S50" s="10" t="b">
        <v>0</v>
      </c>
      <c r="T50" s="10" t="b">
        <v>0</v>
      </c>
      <c r="U50" s="10" t="b">
        <v>0</v>
      </c>
      <c r="V50">
        <v>48</v>
      </c>
    </row>
    <row r="51" spans="1:22" x14ac:dyDescent="0.15">
      <c r="A51" t="str">
        <f>'Create Composites'!A52</f>
        <v>KTEA-3 Decoding Fluency</v>
      </c>
      <c r="B51" s="10" t="b">
        <v>0</v>
      </c>
      <c r="C51" s="10" t="b">
        <v>0</v>
      </c>
      <c r="D51" s="10" t="b">
        <v>0</v>
      </c>
      <c r="E51" s="10" t="b">
        <v>0</v>
      </c>
      <c r="F51" s="10" t="b">
        <v>0</v>
      </c>
      <c r="G51" s="10" t="b">
        <v>0</v>
      </c>
      <c r="H51" s="10" t="b">
        <v>0</v>
      </c>
      <c r="I51" s="10" t="b">
        <v>0</v>
      </c>
      <c r="J51" s="10" t="b">
        <v>0</v>
      </c>
      <c r="K51" s="10" t="b">
        <v>0</v>
      </c>
      <c r="L51" s="10" t="b">
        <v>0</v>
      </c>
      <c r="M51" s="10" t="b">
        <v>0</v>
      </c>
      <c r="N51" s="10" t="b">
        <v>1</v>
      </c>
      <c r="O51" s="10" t="b">
        <v>0</v>
      </c>
      <c r="P51" s="10" t="b">
        <v>0</v>
      </c>
      <c r="Q51" s="10" t="b">
        <v>0</v>
      </c>
      <c r="R51" s="10" t="b">
        <v>1</v>
      </c>
      <c r="S51" s="10" t="b">
        <v>0</v>
      </c>
      <c r="T51" s="10" t="b">
        <v>0</v>
      </c>
      <c r="U51" s="10" t="b">
        <v>0</v>
      </c>
      <c r="V51">
        <v>49</v>
      </c>
    </row>
    <row r="52" spans="1:22" x14ac:dyDescent="0.15">
      <c r="A52" t="str">
        <f>'Create Composites'!A53</f>
        <v>KTEA-3 Reading Comprehension</v>
      </c>
      <c r="B52" s="10" t="b">
        <v>0</v>
      </c>
      <c r="C52" s="10" t="b">
        <v>0</v>
      </c>
      <c r="D52" s="10" t="b">
        <v>0</v>
      </c>
      <c r="E52" s="10" t="b">
        <v>0</v>
      </c>
      <c r="F52" s="10" t="b">
        <v>0</v>
      </c>
      <c r="G52" s="10" t="b">
        <v>0</v>
      </c>
      <c r="H52" s="10" t="b">
        <v>0</v>
      </c>
      <c r="I52" s="10" t="b">
        <v>0</v>
      </c>
      <c r="J52" s="10" t="b">
        <v>0</v>
      </c>
      <c r="K52" s="10" t="b">
        <v>0</v>
      </c>
      <c r="L52" s="10" t="b">
        <v>0</v>
      </c>
      <c r="M52" s="10" t="b">
        <v>0</v>
      </c>
      <c r="N52" s="10" t="b">
        <v>0</v>
      </c>
      <c r="O52" s="10" t="b">
        <v>0</v>
      </c>
      <c r="P52" s="10" t="b">
        <v>0</v>
      </c>
      <c r="Q52" s="10" t="b">
        <v>0</v>
      </c>
      <c r="R52" s="10" t="b">
        <v>1</v>
      </c>
      <c r="S52" s="10" t="b">
        <v>0</v>
      </c>
      <c r="T52" s="10" t="b">
        <v>0</v>
      </c>
      <c r="U52" s="10" t="b">
        <v>0</v>
      </c>
      <c r="V52">
        <v>50</v>
      </c>
    </row>
    <row r="53" spans="1:22" x14ac:dyDescent="0.15">
      <c r="A53" t="str">
        <f>'Create Composites'!A54</f>
        <v>WMS-IV Symbol Span</v>
      </c>
      <c r="B53" s="10" t="b">
        <v>0</v>
      </c>
      <c r="C53" s="10" t="b">
        <v>0</v>
      </c>
      <c r="D53" s="10" t="b">
        <v>0</v>
      </c>
      <c r="E53" s="10" t="b">
        <v>0</v>
      </c>
      <c r="F53" s="10" t="b">
        <v>0</v>
      </c>
      <c r="G53" s="10" t="b">
        <v>1</v>
      </c>
      <c r="H53" s="10" t="b">
        <v>0</v>
      </c>
      <c r="I53" s="10" t="b">
        <v>1</v>
      </c>
      <c r="J53" s="10" t="b">
        <v>0</v>
      </c>
      <c r="K53" s="10" t="b">
        <v>1</v>
      </c>
      <c r="L53" s="10" t="b">
        <v>0</v>
      </c>
      <c r="M53" s="10" t="b">
        <v>0</v>
      </c>
      <c r="N53" s="10" t="b">
        <v>0</v>
      </c>
      <c r="O53" s="10" t="b">
        <v>0</v>
      </c>
      <c r="P53" s="10" t="b">
        <v>0</v>
      </c>
      <c r="Q53" s="10" t="b">
        <v>0</v>
      </c>
      <c r="R53" s="10" t="b">
        <v>1</v>
      </c>
      <c r="S53" s="10" t="b">
        <v>0</v>
      </c>
      <c r="T53" s="10" t="b">
        <v>0</v>
      </c>
      <c r="U53" s="10" t="b">
        <v>0</v>
      </c>
      <c r="V53">
        <v>51</v>
      </c>
    </row>
    <row r="54" spans="1:22" x14ac:dyDescent="0.15">
      <c r="A54" t="str">
        <f>'Create Composites'!A55</f>
        <v>WRAT5 Word Reading</v>
      </c>
      <c r="B54" s="10" t="b">
        <v>0</v>
      </c>
      <c r="C54" s="10" t="b">
        <v>1</v>
      </c>
      <c r="D54" s="10" t="b">
        <v>0</v>
      </c>
      <c r="E54" s="10" t="b">
        <v>0</v>
      </c>
      <c r="F54" s="10" t="b">
        <v>0</v>
      </c>
      <c r="G54" s="10" t="b">
        <v>0</v>
      </c>
      <c r="H54" s="10" t="b">
        <v>0</v>
      </c>
      <c r="I54" s="10" t="b">
        <v>0</v>
      </c>
      <c r="J54" s="10" t="b">
        <v>0</v>
      </c>
      <c r="K54" s="10" t="b">
        <v>0</v>
      </c>
      <c r="L54" s="10" t="b">
        <v>0</v>
      </c>
      <c r="M54" s="10" t="b">
        <v>0</v>
      </c>
      <c r="N54" s="10" t="b">
        <v>0</v>
      </c>
      <c r="O54" s="10" t="b">
        <v>0</v>
      </c>
      <c r="P54" s="10" t="b">
        <v>0</v>
      </c>
      <c r="Q54" s="10" t="b">
        <v>0</v>
      </c>
      <c r="R54" s="10" t="b">
        <v>1</v>
      </c>
      <c r="S54" s="10" t="b">
        <v>0</v>
      </c>
      <c r="T54" s="10" t="b">
        <v>0</v>
      </c>
      <c r="U54" s="10" t="b">
        <v>0</v>
      </c>
      <c r="V54">
        <v>52</v>
      </c>
    </row>
    <row r="55" spans="1:22" x14ac:dyDescent="0.15">
      <c r="A55" t="str">
        <f>'Create Composites'!A56</f>
        <v>WRAT5 Spelling</v>
      </c>
      <c r="B55" s="10" t="b">
        <v>0</v>
      </c>
      <c r="C55" s="10" t="b">
        <v>0</v>
      </c>
      <c r="D55" s="10" t="b">
        <v>0</v>
      </c>
      <c r="E55" s="10" t="b">
        <v>0</v>
      </c>
      <c r="F55" s="10" t="b">
        <v>0</v>
      </c>
      <c r="G55" s="10" t="b">
        <v>0</v>
      </c>
      <c r="H55" s="10" t="b">
        <v>0</v>
      </c>
      <c r="I55" s="10" t="b">
        <v>0</v>
      </c>
      <c r="J55" s="10" t="b">
        <v>0</v>
      </c>
      <c r="K55" s="10" t="b">
        <v>0</v>
      </c>
      <c r="L55" s="10" t="b">
        <v>0</v>
      </c>
      <c r="M55" s="10" t="b">
        <v>0</v>
      </c>
      <c r="N55" s="10" t="b">
        <v>0</v>
      </c>
      <c r="O55" s="10" t="b">
        <v>0</v>
      </c>
      <c r="P55" s="10" t="b">
        <v>0</v>
      </c>
      <c r="Q55" s="10" t="b">
        <v>0</v>
      </c>
      <c r="R55" s="10" t="b">
        <v>1</v>
      </c>
      <c r="S55" s="10" t="b">
        <v>0</v>
      </c>
      <c r="T55" s="10" t="b">
        <v>0</v>
      </c>
      <c r="U55" s="10" t="b">
        <v>0</v>
      </c>
      <c r="V55">
        <v>53</v>
      </c>
    </row>
    <row r="56" spans="1:22" x14ac:dyDescent="0.15">
      <c r="A56" t="str">
        <f>'Create Composites'!A57</f>
        <v>WRAT5 Math Computation</v>
      </c>
      <c r="B56" s="10" t="b">
        <v>0</v>
      </c>
      <c r="C56" s="10" t="b">
        <v>0</v>
      </c>
      <c r="D56" s="10" t="b">
        <v>0</v>
      </c>
      <c r="E56" s="10" t="b">
        <v>0</v>
      </c>
      <c r="F56" s="10" t="b">
        <v>0</v>
      </c>
      <c r="G56" s="10" t="b">
        <v>0</v>
      </c>
      <c r="H56" s="10" t="b">
        <v>0</v>
      </c>
      <c r="I56" s="10" t="b">
        <v>0</v>
      </c>
      <c r="J56" s="10" t="b">
        <v>0</v>
      </c>
      <c r="K56" s="10" t="b">
        <v>0</v>
      </c>
      <c r="L56" s="10" t="b">
        <v>0</v>
      </c>
      <c r="M56" s="10" t="b">
        <v>0</v>
      </c>
      <c r="N56" s="10" t="b">
        <v>0</v>
      </c>
      <c r="O56" s="10" t="b">
        <v>0</v>
      </c>
      <c r="P56" s="10" t="b">
        <v>0</v>
      </c>
      <c r="Q56" s="10" t="b">
        <v>0</v>
      </c>
      <c r="R56" s="10" t="b">
        <v>1</v>
      </c>
      <c r="S56" s="10" t="b">
        <v>0</v>
      </c>
      <c r="T56" s="10" t="b">
        <v>0</v>
      </c>
      <c r="U56" s="10" t="b">
        <v>0</v>
      </c>
      <c r="V56">
        <v>54</v>
      </c>
    </row>
    <row r="57" spans="1:22" x14ac:dyDescent="0.15">
      <c r="A57" t="str">
        <f>'Create Composites'!A58</f>
        <v>WRAT5 Sentence Comprehension</v>
      </c>
      <c r="B57" s="10" t="b">
        <v>0</v>
      </c>
      <c r="C57" s="10" t="b">
        <v>0</v>
      </c>
      <c r="D57" s="10" t="b">
        <v>0</v>
      </c>
      <c r="E57" s="10" t="b">
        <v>0</v>
      </c>
      <c r="F57" s="10" t="b">
        <v>0</v>
      </c>
      <c r="G57" s="10" t="b">
        <v>0</v>
      </c>
      <c r="H57" s="10" t="b">
        <v>0</v>
      </c>
      <c r="I57" s="10" t="b">
        <v>0</v>
      </c>
      <c r="J57" s="10" t="b">
        <v>0</v>
      </c>
      <c r="K57" s="10" t="b">
        <v>0</v>
      </c>
      <c r="L57" s="10" t="b">
        <v>0</v>
      </c>
      <c r="M57" s="10" t="b">
        <v>0</v>
      </c>
      <c r="N57" s="10" t="b">
        <v>0</v>
      </c>
      <c r="O57" s="10" t="b">
        <v>0</v>
      </c>
      <c r="P57" s="10" t="b">
        <v>0</v>
      </c>
      <c r="Q57" s="10" t="b">
        <v>0</v>
      </c>
      <c r="R57" s="10" t="b">
        <v>1</v>
      </c>
      <c r="S57" s="10" t="b">
        <v>0</v>
      </c>
      <c r="T57" s="10" t="b">
        <v>0</v>
      </c>
      <c r="U57" s="10" t="b">
        <v>0</v>
      </c>
      <c r="V57">
        <v>55</v>
      </c>
    </row>
    <row r="58" spans="1:22" x14ac:dyDescent="0.15">
      <c r="A58" t="str">
        <f>'Create Composites'!A59</f>
        <v>WRAT5 Reading Composite</v>
      </c>
      <c r="B58" s="10" t="b">
        <v>0</v>
      </c>
      <c r="C58" s="10" t="b">
        <v>0</v>
      </c>
      <c r="D58" s="10" t="b">
        <v>0</v>
      </c>
      <c r="E58" s="10" t="b">
        <v>0</v>
      </c>
      <c r="F58" s="10" t="b">
        <v>0</v>
      </c>
      <c r="G58" s="10" t="b">
        <v>0</v>
      </c>
      <c r="H58" s="10" t="b">
        <v>0</v>
      </c>
      <c r="I58" s="10" t="b">
        <v>0</v>
      </c>
      <c r="J58" s="10" t="b">
        <v>0</v>
      </c>
      <c r="K58" s="10" t="b">
        <v>0</v>
      </c>
      <c r="L58" s="10" t="b">
        <v>0</v>
      </c>
      <c r="M58" s="10" t="b">
        <v>0</v>
      </c>
      <c r="N58" s="10" t="b">
        <v>0</v>
      </c>
      <c r="O58" s="10" t="b">
        <v>0</v>
      </c>
      <c r="P58" s="10" t="b">
        <v>0</v>
      </c>
      <c r="Q58" s="10" t="b">
        <v>0</v>
      </c>
      <c r="R58" s="10" t="b">
        <v>1</v>
      </c>
      <c r="S58" s="10" t="b">
        <v>0</v>
      </c>
      <c r="T58" s="10" t="b">
        <v>0</v>
      </c>
      <c r="U58" s="10" t="b">
        <v>0</v>
      </c>
      <c r="V58">
        <v>56</v>
      </c>
    </row>
    <row r="59" spans="1:22" x14ac:dyDescent="0.15">
      <c r="A59" t="str">
        <f>'Create Composites'!A60</f>
        <v>DKEFS CWI Color Naming</v>
      </c>
      <c r="B59" s="10" t="b">
        <v>0</v>
      </c>
      <c r="C59" s="10" t="b">
        <v>0</v>
      </c>
      <c r="D59" s="10" t="b">
        <v>0</v>
      </c>
      <c r="E59" s="10" t="b">
        <v>1</v>
      </c>
      <c r="F59" s="10" t="b">
        <v>0</v>
      </c>
      <c r="G59" s="10" t="b">
        <v>0</v>
      </c>
      <c r="H59" s="10" t="b">
        <v>0</v>
      </c>
      <c r="I59" s="10" t="b">
        <v>0</v>
      </c>
      <c r="J59" s="10" t="b">
        <v>0</v>
      </c>
      <c r="K59" s="10" t="b">
        <v>0</v>
      </c>
      <c r="L59" s="10" t="b">
        <v>1</v>
      </c>
      <c r="M59" s="10" t="b">
        <v>0</v>
      </c>
      <c r="N59" s="10" t="b">
        <v>0</v>
      </c>
      <c r="O59" s="10" t="b">
        <v>0</v>
      </c>
      <c r="P59" s="10" t="b">
        <v>0</v>
      </c>
      <c r="Q59" s="10" t="b">
        <v>0</v>
      </c>
      <c r="R59" s="10" t="b">
        <v>1</v>
      </c>
      <c r="S59" s="10" t="b">
        <v>0</v>
      </c>
      <c r="T59" s="10" t="b">
        <v>0</v>
      </c>
      <c r="U59" s="10" t="b">
        <v>0</v>
      </c>
      <c r="V59">
        <v>57</v>
      </c>
    </row>
    <row r="60" spans="1:22" x14ac:dyDescent="0.15">
      <c r="A60" t="str">
        <f>'Create Composites'!A61</f>
        <v>DKEFS CWI Word Reading</v>
      </c>
      <c r="B60" s="10" t="b">
        <v>0</v>
      </c>
      <c r="C60" s="10" t="b">
        <v>0</v>
      </c>
      <c r="D60" s="10" t="b">
        <v>0</v>
      </c>
      <c r="E60" s="10" t="b">
        <v>1</v>
      </c>
      <c r="F60" s="10" t="b">
        <v>0</v>
      </c>
      <c r="G60" s="10" t="b">
        <v>0</v>
      </c>
      <c r="H60" s="10" t="b">
        <v>0</v>
      </c>
      <c r="I60" s="10" t="b">
        <v>0</v>
      </c>
      <c r="J60" s="10" t="b">
        <v>0</v>
      </c>
      <c r="K60" s="10" t="b">
        <v>0</v>
      </c>
      <c r="L60" s="10" t="b">
        <v>1</v>
      </c>
      <c r="M60" s="10" t="b">
        <v>0</v>
      </c>
      <c r="N60" s="10" t="b">
        <v>0</v>
      </c>
      <c r="O60" s="10" t="b">
        <v>0</v>
      </c>
      <c r="P60" s="10" t="b">
        <v>0</v>
      </c>
      <c r="Q60" s="10" t="b">
        <v>0</v>
      </c>
      <c r="R60" s="10" t="b">
        <v>1</v>
      </c>
      <c r="S60" s="10" t="b">
        <v>0</v>
      </c>
      <c r="T60" s="10" t="b">
        <v>0</v>
      </c>
      <c r="U60" s="10" t="b">
        <v>0</v>
      </c>
      <c r="V60">
        <v>58</v>
      </c>
    </row>
    <row r="61" spans="1:22" x14ac:dyDescent="0.15">
      <c r="A61" t="str">
        <f>'Create Composites'!A62</f>
        <v>DKEFS CWI Inhibition</v>
      </c>
      <c r="B61" s="10" t="b">
        <v>0</v>
      </c>
      <c r="C61" s="10" t="b">
        <v>0</v>
      </c>
      <c r="D61" s="10" t="b">
        <v>0</v>
      </c>
      <c r="E61" s="10" t="b">
        <v>0</v>
      </c>
      <c r="F61" s="10" t="b">
        <v>0</v>
      </c>
      <c r="G61" s="10" t="b">
        <v>1</v>
      </c>
      <c r="H61" s="10" t="b">
        <v>0</v>
      </c>
      <c r="I61" s="10" t="b">
        <v>0</v>
      </c>
      <c r="J61" s="10" t="b">
        <v>0</v>
      </c>
      <c r="K61" s="10" t="b">
        <v>0</v>
      </c>
      <c r="L61" s="10" t="b">
        <v>1</v>
      </c>
      <c r="M61" s="10" t="b">
        <v>0</v>
      </c>
      <c r="N61" s="10" t="b">
        <v>0</v>
      </c>
      <c r="O61" s="10" t="b">
        <v>0</v>
      </c>
      <c r="P61" s="10" t="b">
        <v>1</v>
      </c>
      <c r="Q61" s="10" t="b">
        <v>0</v>
      </c>
      <c r="R61" s="10" t="b">
        <v>1</v>
      </c>
      <c r="S61" s="10" t="b">
        <v>0</v>
      </c>
      <c r="T61" s="10" t="b">
        <v>0</v>
      </c>
      <c r="U61" s="10" t="b">
        <v>0</v>
      </c>
      <c r="V61">
        <v>59</v>
      </c>
    </row>
    <row r="62" spans="1:22" x14ac:dyDescent="0.15">
      <c r="A62" t="str">
        <f>'Create Composites'!A63</f>
        <v>DKEFS CWI Switching</v>
      </c>
      <c r="B62" s="10" t="b">
        <v>0</v>
      </c>
      <c r="C62" s="10" t="b">
        <v>0</v>
      </c>
      <c r="D62" s="10" t="b">
        <v>0</v>
      </c>
      <c r="E62" s="10" t="b">
        <v>0</v>
      </c>
      <c r="F62" s="10" t="b">
        <v>0</v>
      </c>
      <c r="G62" s="10" t="b">
        <v>1</v>
      </c>
      <c r="H62" s="10" t="b">
        <v>0</v>
      </c>
      <c r="I62" s="10" t="b">
        <v>0</v>
      </c>
      <c r="J62" s="10" t="b">
        <v>0</v>
      </c>
      <c r="K62" s="10" t="b">
        <v>0</v>
      </c>
      <c r="L62" s="10" t="b">
        <v>1</v>
      </c>
      <c r="M62" s="10" t="b">
        <v>0</v>
      </c>
      <c r="N62" s="10" t="b">
        <v>0</v>
      </c>
      <c r="O62" s="10" t="b">
        <v>0</v>
      </c>
      <c r="P62" s="10" t="b">
        <v>1</v>
      </c>
      <c r="Q62" s="10" t="b">
        <v>0</v>
      </c>
      <c r="R62" s="10" t="b">
        <v>1</v>
      </c>
      <c r="S62" s="10" t="b">
        <v>1</v>
      </c>
      <c r="T62" s="10" t="b">
        <v>0</v>
      </c>
      <c r="U62" s="10" t="b">
        <v>0</v>
      </c>
      <c r="V62">
        <v>60</v>
      </c>
    </row>
    <row r="63" spans="1:22" x14ac:dyDescent="0.15">
      <c r="A63" t="str">
        <f>'Create Composites'!A64</f>
        <v>Unstructured Task (Total)</v>
      </c>
      <c r="B63" s="10" t="b">
        <v>0</v>
      </c>
      <c r="C63" s="10" t="b">
        <v>0</v>
      </c>
      <c r="D63" s="10" t="b">
        <v>0</v>
      </c>
      <c r="E63" s="10" t="b">
        <v>0</v>
      </c>
      <c r="F63" s="10" t="b">
        <v>0</v>
      </c>
      <c r="G63" s="10" t="b">
        <v>1</v>
      </c>
      <c r="H63" s="10" t="b">
        <v>0</v>
      </c>
      <c r="I63" s="10" t="b">
        <v>0</v>
      </c>
      <c r="J63" s="10" t="b">
        <v>0</v>
      </c>
      <c r="K63" s="10" t="b">
        <v>0</v>
      </c>
      <c r="L63" s="10" t="b">
        <v>0</v>
      </c>
      <c r="M63" s="10" t="b">
        <v>1</v>
      </c>
      <c r="N63" s="10" t="b">
        <v>1</v>
      </c>
      <c r="O63" s="10" t="b">
        <v>0</v>
      </c>
      <c r="P63" s="10" t="b">
        <v>0</v>
      </c>
      <c r="Q63" s="10" t="b">
        <v>1</v>
      </c>
      <c r="R63" s="10" t="b">
        <v>1</v>
      </c>
      <c r="S63" s="10" t="b">
        <v>0</v>
      </c>
      <c r="T63" s="10" t="b">
        <v>1</v>
      </c>
      <c r="U63" s="10" t="b">
        <v>0</v>
      </c>
      <c r="V63">
        <v>61</v>
      </c>
    </row>
    <row r="64" spans="1:22" x14ac:dyDescent="0.15">
      <c r="A64" t="str">
        <f>'Create Composites'!A65</f>
        <v>Unstructured Task (HVC)</v>
      </c>
      <c r="B64" s="10" t="b">
        <v>0</v>
      </c>
      <c r="C64" s="10" t="b">
        <v>0</v>
      </c>
      <c r="D64" s="10" t="b">
        <v>0</v>
      </c>
      <c r="E64" s="10" t="b">
        <v>0</v>
      </c>
      <c r="F64" s="10" t="b">
        <v>0</v>
      </c>
      <c r="G64" s="10" t="b">
        <v>1</v>
      </c>
      <c r="H64" s="10" t="b">
        <v>0</v>
      </c>
      <c r="I64" s="10" t="b">
        <v>0</v>
      </c>
      <c r="J64" s="10" t="b">
        <v>0</v>
      </c>
      <c r="K64" s="10" t="b">
        <v>0</v>
      </c>
      <c r="L64" s="10" t="b">
        <v>0</v>
      </c>
      <c r="M64" s="10" t="b">
        <v>1</v>
      </c>
      <c r="N64" s="10" t="b">
        <v>1</v>
      </c>
      <c r="O64" s="10" t="b">
        <v>0</v>
      </c>
      <c r="P64" s="10" t="b">
        <v>0</v>
      </c>
      <c r="Q64" s="10" t="b">
        <v>1</v>
      </c>
      <c r="R64" s="10" t="b">
        <v>1</v>
      </c>
      <c r="S64" s="10" t="b">
        <v>0</v>
      </c>
      <c r="T64" s="10" t="b">
        <v>1</v>
      </c>
      <c r="U64" s="10" t="b">
        <v>0</v>
      </c>
      <c r="V64">
        <v>62</v>
      </c>
    </row>
    <row r="65" spans="1:22" x14ac:dyDescent="0.15">
      <c r="A65" t="str">
        <f>'Create Composites'!A66</f>
        <v>WASI-2 Similarities</v>
      </c>
      <c r="B65" s="10" t="b">
        <v>0</v>
      </c>
      <c r="C65" s="10" t="b">
        <v>0</v>
      </c>
      <c r="D65" s="10" t="b">
        <v>0</v>
      </c>
      <c r="E65" s="10" t="b">
        <v>0</v>
      </c>
      <c r="F65" s="10" t="b">
        <v>0</v>
      </c>
      <c r="G65" s="10" t="b">
        <v>0</v>
      </c>
      <c r="H65" s="10" t="b">
        <v>0</v>
      </c>
      <c r="I65" s="10" t="b">
        <v>0</v>
      </c>
      <c r="J65" s="10" t="b">
        <v>0</v>
      </c>
      <c r="K65" s="10" t="b">
        <v>0</v>
      </c>
      <c r="L65" s="10" t="b">
        <v>0</v>
      </c>
      <c r="M65" s="10" t="b">
        <v>0</v>
      </c>
      <c r="N65" s="10" t="b">
        <v>0</v>
      </c>
      <c r="O65" s="10" t="b">
        <v>0</v>
      </c>
      <c r="P65" s="10" t="b">
        <v>0</v>
      </c>
      <c r="Q65" s="10" t="b">
        <v>0</v>
      </c>
      <c r="R65" s="10" t="b">
        <v>0</v>
      </c>
      <c r="S65" s="10" t="b">
        <v>0</v>
      </c>
      <c r="T65" s="10" t="b">
        <v>0</v>
      </c>
      <c r="U65" s="10" t="b">
        <v>0</v>
      </c>
      <c r="V65">
        <v>63</v>
      </c>
    </row>
    <row r="66" spans="1:22" x14ac:dyDescent="0.15">
      <c r="A66" t="str">
        <f>'Create Composites'!A67</f>
        <v>WASI-2 Vocabulary</v>
      </c>
      <c r="B66" s="10" t="b">
        <v>0</v>
      </c>
      <c r="C66" s="10" t="b">
        <v>0</v>
      </c>
      <c r="D66" s="10" t="b">
        <v>0</v>
      </c>
      <c r="E66" s="10" t="b">
        <v>0</v>
      </c>
      <c r="F66" s="10" t="b">
        <v>0</v>
      </c>
      <c r="G66" s="10" t="b">
        <v>0</v>
      </c>
      <c r="H66" s="10" t="b">
        <v>0</v>
      </c>
      <c r="I66" s="10" t="b">
        <v>0</v>
      </c>
      <c r="J66" s="10" t="b">
        <v>0</v>
      </c>
      <c r="K66" s="10" t="b">
        <v>0</v>
      </c>
      <c r="L66" s="10" t="b">
        <v>0</v>
      </c>
      <c r="M66" s="10" t="b">
        <v>0</v>
      </c>
      <c r="N66" s="10" t="b">
        <v>0</v>
      </c>
      <c r="O66" s="10" t="b">
        <v>0</v>
      </c>
      <c r="P66" s="10" t="b">
        <v>0</v>
      </c>
      <c r="Q66" s="10" t="b">
        <v>0</v>
      </c>
      <c r="R66" s="10" t="b">
        <v>0</v>
      </c>
      <c r="S66" s="10" t="b">
        <v>0</v>
      </c>
      <c r="T66" s="10" t="b">
        <v>0</v>
      </c>
      <c r="U66" s="10" t="b">
        <v>0</v>
      </c>
      <c r="V66">
        <v>64</v>
      </c>
    </row>
    <row r="67" spans="1:22" x14ac:dyDescent="0.15">
      <c r="A67" t="str">
        <f>'Create Composites'!A68</f>
        <v>WASI-2 Matrix Reasoning</v>
      </c>
      <c r="B67" s="10" t="b">
        <v>0</v>
      </c>
      <c r="C67" s="10" t="b">
        <v>0</v>
      </c>
      <c r="D67" s="10" t="b">
        <v>0</v>
      </c>
      <c r="E67" s="10" t="b">
        <v>0</v>
      </c>
      <c r="F67" s="10" t="b">
        <v>0</v>
      </c>
      <c r="G67" s="10" t="b">
        <v>0</v>
      </c>
      <c r="H67" s="10" t="b">
        <v>0</v>
      </c>
      <c r="I67" s="10" t="b">
        <v>0</v>
      </c>
      <c r="J67" s="10" t="b">
        <v>0</v>
      </c>
      <c r="K67" s="10" t="b">
        <v>0</v>
      </c>
      <c r="L67" s="10" t="b">
        <v>0</v>
      </c>
      <c r="M67" s="10" t="b">
        <v>0</v>
      </c>
      <c r="N67" s="10" t="b">
        <v>0</v>
      </c>
      <c r="O67" s="10" t="b">
        <v>0</v>
      </c>
      <c r="P67" s="10" t="b">
        <v>0</v>
      </c>
      <c r="Q67" s="10" t="b">
        <v>0</v>
      </c>
      <c r="R67" s="10" t="b">
        <v>0</v>
      </c>
      <c r="S67" s="10" t="b">
        <v>0</v>
      </c>
      <c r="T67" s="10" t="b">
        <v>0</v>
      </c>
      <c r="U67" s="10" t="b">
        <v>0</v>
      </c>
      <c r="V67">
        <v>65</v>
      </c>
    </row>
    <row r="68" spans="1:22" x14ac:dyDescent="0.15">
      <c r="A68" t="str">
        <f>'Create Composites'!A69</f>
        <v>WASI-2 Block Design</v>
      </c>
      <c r="B68" s="10" t="b">
        <v>0</v>
      </c>
      <c r="C68" s="10" t="b">
        <v>0</v>
      </c>
      <c r="D68" s="10" t="b">
        <v>0</v>
      </c>
      <c r="E68" s="10" t="b">
        <v>0</v>
      </c>
      <c r="F68" s="10" t="b">
        <v>0</v>
      </c>
      <c r="G68" s="10" t="b">
        <v>0</v>
      </c>
      <c r="H68" s="10" t="b">
        <v>0</v>
      </c>
      <c r="I68" s="10" t="b">
        <v>0</v>
      </c>
      <c r="J68" s="10" t="b">
        <v>0</v>
      </c>
      <c r="K68" s="10" t="b">
        <v>0</v>
      </c>
      <c r="L68" s="10" t="b">
        <v>0</v>
      </c>
      <c r="M68" s="10" t="b">
        <v>0</v>
      </c>
      <c r="N68" s="10" t="b">
        <v>0</v>
      </c>
      <c r="O68" s="10" t="b">
        <v>0</v>
      </c>
      <c r="P68" s="10" t="b">
        <v>0</v>
      </c>
      <c r="Q68" s="10" t="b">
        <v>0</v>
      </c>
      <c r="R68" s="10" t="b">
        <v>0</v>
      </c>
      <c r="S68" s="10" t="b">
        <v>0</v>
      </c>
      <c r="T68" s="10" t="b">
        <v>0</v>
      </c>
      <c r="U68" s="10" t="b">
        <v>0</v>
      </c>
      <c r="V68">
        <v>66</v>
      </c>
    </row>
    <row r="69" spans="1:22" x14ac:dyDescent="0.15">
      <c r="A69" t="str">
        <f>'Create Composites'!A70</f>
        <v>WISC-V Digit Span</v>
      </c>
      <c r="B69" s="10" t="b">
        <v>0</v>
      </c>
      <c r="C69" s="10" t="b">
        <v>0</v>
      </c>
      <c r="D69" s="10" t="b">
        <v>0</v>
      </c>
      <c r="E69" s="10" t="b">
        <v>0</v>
      </c>
      <c r="F69" s="10" t="b">
        <v>0</v>
      </c>
      <c r="G69" s="10" t="b">
        <v>0</v>
      </c>
      <c r="H69" s="10" t="b">
        <v>0</v>
      </c>
      <c r="I69" s="10" t="b">
        <v>0</v>
      </c>
      <c r="J69" s="10" t="b">
        <v>0</v>
      </c>
      <c r="K69" s="10" t="b">
        <v>0</v>
      </c>
      <c r="L69" s="10" t="b">
        <v>0</v>
      </c>
      <c r="M69" s="10" t="b">
        <v>0</v>
      </c>
      <c r="N69" s="10" t="b">
        <v>0</v>
      </c>
      <c r="O69" s="10" t="b">
        <v>0</v>
      </c>
      <c r="P69" s="10" t="b">
        <v>0</v>
      </c>
      <c r="Q69" s="10" t="b">
        <v>0</v>
      </c>
      <c r="R69" s="10" t="b">
        <v>0</v>
      </c>
      <c r="S69" s="10" t="b">
        <v>0</v>
      </c>
      <c r="T69" s="10" t="b">
        <v>0</v>
      </c>
      <c r="U69" s="10" t="b">
        <v>0</v>
      </c>
      <c r="V69">
        <v>67</v>
      </c>
    </row>
    <row r="70" spans="1:22" x14ac:dyDescent="0.15">
      <c r="A70" t="str">
        <f>'Create Composites'!A71</f>
        <v>WISC-V Picture Span</v>
      </c>
      <c r="B70" s="10" t="b">
        <v>0</v>
      </c>
      <c r="C70" s="10" t="b">
        <v>0</v>
      </c>
      <c r="D70" s="10" t="b">
        <v>0</v>
      </c>
      <c r="E70" s="10" t="b">
        <v>0</v>
      </c>
      <c r="F70" s="10" t="b">
        <v>0</v>
      </c>
      <c r="G70" s="10" t="b">
        <v>0</v>
      </c>
      <c r="H70" s="10" t="b">
        <v>0</v>
      </c>
      <c r="I70" s="10" t="b">
        <v>0</v>
      </c>
      <c r="J70" s="10" t="b">
        <v>0</v>
      </c>
      <c r="K70" s="10" t="b">
        <v>0</v>
      </c>
      <c r="L70" s="10" t="b">
        <v>0</v>
      </c>
      <c r="M70" s="10" t="b">
        <v>0</v>
      </c>
      <c r="N70" s="10" t="b">
        <v>0</v>
      </c>
      <c r="O70" s="10" t="b">
        <v>0</v>
      </c>
      <c r="P70" s="10" t="b">
        <v>0</v>
      </c>
      <c r="Q70" s="10" t="b">
        <v>0</v>
      </c>
      <c r="R70" s="10" t="b">
        <v>0</v>
      </c>
      <c r="S70" s="10" t="b">
        <v>0</v>
      </c>
      <c r="T70" s="10" t="b">
        <v>0</v>
      </c>
      <c r="U70" s="10" t="b">
        <v>0</v>
      </c>
      <c r="V70">
        <v>68</v>
      </c>
    </row>
    <row r="71" spans="1:22" x14ac:dyDescent="0.15">
      <c r="A71" t="str">
        <f>'Create Composites'!A72</f>
        <v>WISC-V Coding</v>
      </c>
      <c r="B71" s="10" t="b">
        <v>0</v>
      </c>
      <c r="C71" s="10" t="b">
        <v>0</v>
      </c>
      <c r="D71" s="10" t="b">
        <v>0</v>
      </c>
      <c r="E71" s="10" t="b">
        <v>0</v>
      </c>
      <c r="F71" s="10" t="b">
        <v>0</v>
      </c>
      <c r="G71" s="10" t="b">
        <v>0</v>
      </c>
      <c r="H71" s="10" t="b">
        <v>0</v>
      </c>
      <c r="I71" s="10" t="b">
        <v>0</v>
      </c>
      <c r="J71" s="10" t="b">
        <v>0</v>
      </c>
      <c r="K71" s="10" t="b">
        <v>0</v>
      </c>
      <c r="L71" s="10" t="b">
        <v>0</v>
      </c>
      <c r="M71" s="10" t="b">
        <v>0</v>
      </c>
      <c r="N71" s="10" t="b">
        <v>0</v>
      </c>
      <c r="O71" s="10" t="b">
        <v>0</v>
      </c>
      <c r="P71" s="10" t="b">
        <v>0</v>
      </c>
      <c r="Q71" s="10" t="b">
        <v>0</v>
      </c>
      <c r="R71" s="10" t="b">
        <v>0</v>
      </c>
      <c r="S71" s="10" t="b">
        <v>0</v>
      </c>
      <c r="T71" s="10" t="b">
        <v>0</v>
      </c>
      <c r="U71" s="10" t="b">
        <v>0</v>
      </c>
      <c r="V71">
        <v>69</v>
      </c>
    </row>
    <row r="72" spans="1:22" x14ac:dyDescent="0.15">
      <c r="A72" t="str">
        <f>'Create Composites'!A73</f>
        <v>WISC-V Symbol Search</v>
      </c>
      <c r="B72" s="10" t="b">
        <v>0</v>
      </c>
      <c r="C72" s="10" t="b">
        <v>0</v>
      </c>
      <c r="D72" s="10" t="b">
        <v>0</v>
      </c>
      <c r="E72" s="10" t="b">
        <v>0</v>
      </c>
      <c r="F72" s="10" t="b">
        <v>0</v>
      </c>
      <c r="G72" s="10" t="b">
        <v>0</v>
      </c>
      <c r="H72" s="10" t="b">
        <v>0</v>
      </c>
      <c r="I72" s="10" t="b">
        <v>0</v>
      </c>
      <c r="J72" s="10" t="b">
        <v>0</v>
      </c>
      <c r="K72" s="10" t="b">
        <v>0</v>
      </c>
      <c r="L72" s="10" t="b">
        <v>0</v>
      </c>
      <c r="M72" s="10" t="b">
        <v>0</v>
      </c>
      <c r="N72" s="10" t="b">
        <v>0</v>
      </c>
      <c r="O72" s="10" t="b">
        <v>0</v>
      </c>
      <c r="P72" s="10" t="b">
        <v>0</v>
      </c>
      <c r="Q72" s="10" t="b">
        <v>0</v>
      </c>
      <c r="R72" s="10" t="b">
        <v>0</v>
      </c>
      <c r="S72" s="10" t="b">
        <v>0</v>
      </c>
      <c r="T72" s="10" t="b">
        <v>0</v>
      </c>
      <c r="U72" s="10" t="b">
        <v>0</v>
      </c>
      <c r="V72">
        <v>70</v>
      </c>
    </row>
    <row r="73" spans="1:22" x14ac:dyDescent="0.15">
      <c r="A73" t="str">
        <f>'Create Composites'!A74</f>
        <v>LWR</v>
      </c>
      <c r="B73" s="10" t="b">
        <v>0</v>
      </c>
      <c r="C73" s="10" t="b">
        <v>0</v>
      </c>
      <c r="D73" s="10" t="b">
        <v>0</v>
      </c>
      <c r="E73" s="10" t="b">
        <v>0</v>
      </c>
      <c r="F73" s="10" t="b">
        <v>0</v>
      </c>
      <c r="G73" s="10" t="b">
        <v>0</v>
      </c>
      <c r="H73" s="10" t="b">
        <v>0</v>
      </c>
      <c r="I73" s="10" t="b">
        <v>0</v>
      </c>
      <c r="J73" s="10" t="b">
        <v>0</v>
      </c>
      <c r="K73" s="10" t="b">
        <v>0</v>
      </c>
      <c r="L73" s="10" t="b">
        <v>0</v>
      </c>
      <c r="M73" s="10" t="b">
        <v>0</v>
      </c>
      <c r="N73" s="10" t="b">
        <v>0</v>
      </c>
      <c r="O73" s="10" t="b">
        <v>0</v>
      </c>
      <c r="P73" s="10" t="b">
        <v>0</v>
      </c>
      <c r="Q73" s="10" t="b">
        <v>0</v>
      </c>
      <c r="R73" s="10" t="b">
        <v>0</v>
      </c>
      <c r="S73" s="10" t="b">
        <v>0</v>
      </c>
      <c r="T73" s="10" t="b">
        <v>0</v>
      </c>
      <c r="U73" s="10" t="b">
        <v>0</v>
      </c>
      <c r="V73">
        <v>71</v>
      </c>
    </row>
    <row r="74" spans="1:22" x14ac:dyDescent="0.15">
      <c r="A74" t="str">
        <f>'Create Composites'!A75</f>
        <v>RC</v>
      </c>
      <c r="B74" s="10" t="b">
        <v>0</v>
      </c>
      <c r="C74" s="10" t="b">
        <v>0</v>
      </c>
      <c r="D74" s="10" t="b">
        <v>0</v>
      </c>
      <c r="E74" s="10" t="b">
        <v>0</v>
      </c>
      <c r="F74" s="10" t="b">
        <v>0</v>
      </c>
      <c r="G74" s="10" t="b">
        <v>0</v>
      </c>
      <c r="H74" s="10" t="b">
        <v>0</v>
      </c>
      <c r="I74" s="10" t="b">
        <v>0</v>
      </c>
      <c r="J74" s="10" t="b">
        <v>0</v>
      </c>
      <c r="K74" s="10" t="b">
        <v>0</v>
      </c>
      <c r="L74" s="10" t="b">
        <v>0</v>
      </c>
      <c r="M74" s="10" t="b">
        <v>0</v>
      </c>
      <c r="N74" s="10" t="b">
        <v>0</v>
      </c>
      <c r="O74" s="10" t="b">
        <v>0</v>
      </c>
      <c r="P74" s="10" t="b">
        <v>0</v>
      </c>
      <c r="Q74" s="10" t="b">
        <v>0</v>
      </c>
      <c r="R74" s="10" t="b">
        <v>0</v>
      </c>
      <c r="S74" s="10" t="b">
        <v>0</v>
      </c>
      <c r="T74" s="10" t="b">
        <v>0</v>
      </c>
      <c r="U74" s="10" t="b">
        <v>0</v>
      </c>
      <c r="V74">
        <v>72</v>
      </c>
    </row>
    <row r="75" spans="1:22" x14ac:dyDescent="0.15">
      <c r="A75" t="str">
        <f>'Create Composites'!A76</f>
        <v>NWD</v>
      </c>
      <c r="B75" s="10" t="b">
        <v>0</v>
      </c>
      <c r="C75" s="10" t="b">
        <v>0</v>
      </c>
      <c r="D75" s="10" t="b">
        <v>0</v>
      </c>
      <c r="E75" s="10" t="b">
        <v>0</v>
      </c>
      <c r="F75" s="10" t="b">
        <v>0</v>
      </c>
      <c r="G75" s="10" t="b">
        <v>0</v>
      </c>
      <c r="H75" s="10" t="b">
        <v>0</v>
      </c>
      <c r="I75" s="10" t="b">
        <v>0</v>
      </c>
      <c r="J75" s="10" t="b">
        <v>0</v>
      </c>
      <c r="K75" s="10" t="b">
        <v>0</v>
      </c>
      <c r="L75" s="10" t="b">
        <v>0</v>
      </c>
      <c r="M75" s="10" t="b">
        <v>0</v>
      </c>
      <c r="N75" s="10" t="b">
        <v>0</v>
      </c>
      <c r="O75" s="10" t="b">
        <v>0</v>
      </c>
      <c r="P75" s="10" t="b">
        <v>0</v>
      </c>
      <c r="Q75" s="10" t="b">
        <v>0</v>
      </c>
      <c r="R75" s="10" t="b">
        <v>0</v>
      </c>
      <c r="S75" s="10" t="b">
        <v>0</v>
      </c>
      <c r="T75" s="10" t="b">
        <v>0</v>
      </c>
      <c r="U75" s="10" t="b">
        <v>0</v>
      </c>
      <c r="V75">
        <v>73</v>
      </c>
    </row>
    <row r="76" spans="1:22" x14ac:dyDescent="0.15">
      <c r="A76" t="str">
        <f>'Create Composites'!A77</f>
        <v>PP</v>
      </c>
      <c r="B76" s="10" t="b">
        <v>0</v>
      </c>
      <c r="C76" s="10" t="b">
        <v>0</v>
      </c>
      <c r="D76" s="10" t="b">
        <v>0</v>
      </c>
      <c r="E76" s="10" t="b">
        <v>0</v>
      </c>
      <c r="F76" s="10" t="b">
        <v>0</v>
      </c>
      <c r="G76" s="10" t="b">
        <v>0</v>
      </c>
      <c r="H76" s="10" t="b">
        <v>0</v>
      </c>
      <c r="I76" s="10" t="b">
        <v>0</v>
      </c>
      <c r="J76" s="10" t="b">
        <v>0</v>
      </c>
      <c r="K76" s="10" t="b">
        <v>0</v>
      </c>
      <c r="L76" s="10" t="b">
        <v>0</v>
      </c>
      <c r="M76" s="10" t="b">
        <v>0</v>
      </c>
      <c r="N76" s="10" t="b">
        <v>0</v>
      </c>
      <c r="O76" s="10" t="b">
        <v>0</v>
      </c>
      <c r="P76" s="10" t="b">
        <v>0</v>
      </c>
      <c r="Q76" s="10" t="b">
        <v>0</v>
      </c>
      <c r="R76" s="10" t="b">
        <v>0</v>
      </c>
      <c r="S76" s="10" t="b">
        <v>0</v>
      </c>
      <c r="T76" s="10" t="b">
        <v>0</v>
      </c>
      <c r="U76" s="10" t="b">
        <v>0</v>
      </c>
      <c r="V76">
        <v>74</v>
      </c>
    </row>
    <row r="77" spans="1:22" x14ac:dyDescent="0.15">
      <c r="A77" t="str">
        <f>'Create Composites'!A78</f>
        <v>WRF</v>
      </c>
      <c r="B77" s="10" t="b">
        <v>0</v>
      </c>
      <c r="C77" s="10" t="b">
        <v>0</v>
      </c>
      <c r="D77" s="10" t="b">
        <v>0</v>
      </c>
      <c r="E77" s="10" t="b">
        <v>0</v>
      </c>
      <c r="F77" s="10" t="b">
        <v>0</v>
      </c>
      <c r="G77" s="10" t="b">
        <v>0</v>
      </c>
      <c r="H77" s="10" t="b">
        <v>0</v>
      </c>
      <c r="I77" s="10" t="b">
        <v>0</v>
      </c>
      <c r="J77" s="10" t="b">
        <v>0</v>
      </c>
      <c r="K77" s="10" t="b">
        <v>0</v>
      </c>
      <c r="L77" s="10" t="b">
        <v>0</v>
      </c>
      <c r="M77" s="10" t="b">
        <v>0</v>
      </c>
      <c r="N77" s="10" t="b">
        <v>0</v>
      </c>
      <c r="O77" s="10" t="b">
        <v>0</v>
      </c>
      <c r="P77" s="10" t="b">
        <v>0</v>
      </c>
      <c r="Q77" s="10" t="b">
        <v>0</v>
      </c>
      <c r="R77" s="10" t="b">
        <v>0</v>
      </c>
      <c r="S77" s="10" t="b">
        <v>0</v>
      </c>
      <c r="T77" s="10" t="b">
        <v>0</v>
      </c>
      <c r="U77" s="10" t="b">
        <v>0</v>
      </c>
      <c r="V77">
        <v>75</v>
      </c>
    </row>
    <row r="78" spans="1:22" x14ac:dyDescent="0.15">
      <c r="A78" t="str">
        <f>'Create Composites'!A79</f>
        <v>DF</v>
      </c>
      <c r="B78" s="10" t="b">
        <v>0</v>
      </c>
      <c r="C78" s="10" t="b">
        <v>0</v>
      </c>
      <c r="D78" s="10" t="b">
        <v>0</v>
      </c>
      <c r="E78" s="10" t="b">
        <v>0</v>
      </c>
      <c r="F78" s="10" t="b">
        <v>0</v>
      </c>
      <c r="G78" s="10" t="b">
        <v>0</v>
      </c>
      <c r="H78" s="10" t="b">
        <v>0</v>
      </c>
      <c r="I78" s="10" t="b">
        <v>0</v>
      </c>
      <c r="J78" s="10" t="b">
        <v>0</v>
      </c>
      <c r="K78" s="10" t="b">
        <v>0</v>
      </c>
      <c r="L78" s="10" t="b">
        <v>0</v>
      </c>
      <c r="M78" s="10" t="b">
        <v>0</v>
      </c>
      <c r="N78" s="10" t="b">
        <v>0</v>
      </c>
      <c r="O78" s="10" t="b">
        <v>0</v>
      </c>
      <c r="P78" s="10" t="b">
        <v>0</v>
      </c>
      <c r="Q78" s="10" t="b">
        <v>0</v>
      </c>
      <c r="R78" s="10" t="b">
        <v>0</v>
      </c>
      <c r="S78" s="10" t="b">
        <v>0</v>
      </c>
      <c r="T78" s="10" t="b">
        <v>0</v>
      </c>
      <c r="U78" s="10" t="b">
        <v>0</v>
      </c>
      <c r="V78">
        <v>76</v>
      </c>
    </row>
    <row r="79" spans="1:22" x14ac:dyDescent="0.15">
      <c r="A79" t="str">
        <f>'Create Composites'!A80</f>
        <v>SRF</v>
      </c>
      <c r="B79" s="10" t="b">
        <v>0</v>
      </c>
      <c r="C79" s="10" t="b">
        <v>0</v>
      </c>
      <c r="D79" s="10" t="b">
        <v>0</v>
      </c>
      <c r="E79" s="10" t="b">
        <v>0</v>
      </c>
      <c r="F79" s="10" t="b">
        <v>0</v>
      </c>
      <c r="G79" s="10" t="b">
        <v>0</v>
      </c>
      <c r="H79" s="10" t="b">
        <v>0</v>
      </c>
      <c r="I79" s="10" t="b">
        <v>0</v>
      </c>
      <c r="J79" s="10" t="b">
        <v>0</v>
      </c>
      <c r="K79" s="10" t="b">
        <v>0</v>
      </c>
      <c r="L79" s="10" t="b">
        <v>0</v>
      </c>
      <c r="M79" s="10" t="b">
        <v>0</v>
      </c>
      <c r="N79" s="10" t="b">
        <v>0</v>
      </c>
      <c r="O79" s="10" t="b">
        <v>0</v>
      </c>
      <c r="P79" s="10" t="b">
        <v>0</v>
      </c>
      <c r="Q79" s="10" t="b">
        <v>0</v>
      </c>
      <c r="R79" s="10" t="b">
        <v>0</v>
      </c>
      <c r="S79" s="10" t="b">
        <v>0</v>
      </c>
      <c r="T79" s="10" t="b">
        <v>0</v>
      </c>
      <c r="U79" s="10" t="b">
        <v>0</v>
      </c>
      <c r="V79">
        <v>77</v>
      </c>
    </row>
    <row r="80" spans="1:22" x14ac:dyDescent="0.15">
      <c r="A80" t="str">
        <f>'Create Composites'!A81</f>
        <v>RV</v>
      </c>
      <c r="B80" s="10" t="b">
        <v>0</v>
      </c>
      <c r="C80" s="10" t="b">
        <v>0</v>
      </c>
      <c r="D80" s="10" t="b">
        <v>0</v>
      </c>
      <c r="E80" s="10" t="b">
        <v>0</v>
      </c>
      <c r="F80" s="10" t="b">
        <v>0</v>
      </c>
      <c r="G80" s="10" t="b">
        <v>0</v>
      </c>
      <c r="H80" s="10" t="b">
        <v>0</v>
      </c>
      <c r="I80" s="10" t="b">
        <v>0</v>
      </c>
      <c r="J80" s="10" t="b">
        <v>0</v>
      </c>
      <c r="K80" s="10" t="b">
        <v>0</v>
      </c>
      <c r="L80" s="10" t="b">
        <v>0</v>
      </c>
      <c r="M80" s="10" t="b">
        <v>0</v>
      </c>
      <c r="N80" s="10" t="b">
        <v>0</v>
      </c>
      <c r="O80" s="10" t="b">
        <v>0</v>
      </c>
      <c r="P80" s="10" t="b">
        <v>0</v>
      </c>
      <c r="Q80" s="10" t="b">
        <v>0</v>
      </c>
      <c r="R80" s="10" t="b">
        <v>0</v>
      </c>
      <c r="S80" s="10" t="b">
        <v>0</v>
      </c>
      <c r="T80" s="10" t="b">
        <v>0</v>
      </c>
      <c r="U80" s="10" t="b">
        <v>0</v>
      </c>
      <c r="V80">
        <v>78</v>
      </c>
    </row>
    <row r="81" spans="1:22" x14ac:dyDescent="0.15">
      <c r="A81" t="str">
        <f>'Create Composites'!A82</f>
        <v>MCA</v>
      </c>
      <c r="B81" s="10" t="b">
        <v>0</v>
      </c>
      <c r="C81" s="10" t="b">
        <v>0</v>
      </c>
      <c r="D81" s="10" t="b">
        <v>0</v>
      </c>
      <c r="E81" s="10" t="b">
        <v>0</v>
      </c>
      <c r="F81" s="10" t="b">
        <v>0</v>
      </c>
      <c r="G81" s="10" t="b">
        <v>0</v>
      </c>
      <c r="H81" s="10" t="b">
        <v>0</v>
      </c>
      <c r="I81" s="10" t="b">
        <v>0</v>
      </c>
      <c r="J81" s="10" t="b">
        <v>0</v>
      </c>
      <c r="K81" s="10" t="b">
        <v>0</v>
      </c>
      <c r="L81" s="10" t="b">
        <v>0</v>
      </c>
      <c r="M81" s="10" t="b">
        <v>0</v>
      </c>
      <c r="N81" s="10" t="b">
        <v>0</v>
      </c>
      <c r="O81" s="10" t="b">
        <v>0</v>
      </c>
      <c r="P81" s="10" t="b">
        <v>0</v>
      </c>
      <c r="Q81" s="10" t="b">
        <v>0</v>
      </c>
      <c r="R81" s="10" t="b">
        <v>0</v>
      </c>
      <c r="S81" s="10" t="b">
        <v>0</v>
      </c>
      <c r="T81" s="10" t="b">
        <v>0</v>
      </c>
      <c r="U81" s="10" t="b">
        <v>0</v>
      </c>
      <c r="V81">
        <v>79</v>
      </c>
    </row>
    <row r="82" spans="1:22" x14ac:dyDescent="0.15">
      <c r="A82" t="str">
        <f>'Create Composites'!A83</f>
        <v>MC</v>
      </c>
      <c r="B82" s="10" t="b">
        <v>0</v>
      </c>
      <c r="C82" s="10" t="b">
        <v>0</v>
      </c>
      <c r="D82" s="10" t="b">
        <v>0</v>
      </c>
      <c r="E82" s="10" t="b">
        <v>0</v>
      </c>
      <c r="F82" s="10" t="b">
        <v>0</v>
      </c>
      <c r="G82" s="10" t="b">
        <v>0</v>
      </c>
      <c r="H82" s="10" t="b">
        <v>0</v>
      </c>
      <c r="I82" s="10" t="b">
        <v>0</v>
      </c>
      <c r="J82" s="10" t="b">
        <v>0</v>
      </c>
      <c r="K82" s="10" t="b">
        <v>0</v>
      </c>
      <c r="L82" s="10" t="b">
        <v>0</v>
      </c>
      <c r="M82" s="10" t="b">
        <v>0</v>
      </c>
      <c r="N82" s="10" t="b">
        <v>0</v>
      </c>
      <c r="O82" s="10" t="b">
        <v>0</v>
      </c>
      <c r="P82" s="10" t="b">
        <v>0</v>
      </c>
      <c r="Q82" s="10" t="b">
        <v>0</v>
      </c>
      <c r="R82" s="10" t="b">
        <v>0</v>
      </c>
      <c r="S82" s="10" t="b">
        <v>0</v>
      </c>
      <c r="T82" s="10" t="b">
        <v>0</v>
      </c>
      <c r="U82" s="10" t="b">
        <v>0</v>
      </c>
      <c r="V82">
        <v>80</v>
      </c>
    </row>
    <row r="83" spans="1:22" x14ac:dyDescent="0.15">
      <c r="A83" t="str">
        <f>'Create Composites'!A84</f>
        <v>MF</v>
      </c>
      <c r="B83" s="10" t="b">
        <v>0</v>
      </c>
      <c r="C83" s="10" t="b">
        <v>0</v>
      </c>
      <c r="D83" s="10" t="b">
        <v>0</v>
      </c>
      <c r="E83" s="10" t="b">
        <v>0</v>
      </c>
      <c r="F83" s="10" t="b">
        <v>0</v>
      </c>
      <c r="G83" s="10" t="b">
        <v>0</v>
      </c>
      <c r="H83" s="10" t="b">
        <v>0</v>
      </c>
      <c r="I83" s="10" t="b">
        <v>0</v>
      </c>
      <c r="J83" s="10" t="b">
        <v>0</v>
      </c>
      <c r="K83" s="10" t="b">
        <v>0</v>
      </c>
      <c r="L83" s="10" t="b">
        <v>0</v>
      </c>
      <c r="M83" s="10" t="b">
        <v>0</v>
      </c>
      <c r="N83" s="10" t="b">
        <v>0</v>
      </c>
      <c r="O83" s="10" t="b">
        <v>0</v>
      </c>
      <c r="P83" s="10" t="b">
        <v>0</v>
      </c>
      <c r="Q83" s="10" t="b">
        <v>0</v>
      </c>
      <c r="R83" s="10" t="b">
        <v>0</v>
      </c>
      <c r="S83" s="10" t="b">
        <v>0</v>
      </c>
      <c r="T83" s="10" t="b">
        <v>0</v>
      </c>
      <c r="U83" s="10" t="b">
        <v>0</v>
      </c>
      <c r="V83">
        <v>81</v>
      </c>
    </row>
    <row r="84" spans="1:22" x14ac:dyDescent="0.15">
      <c r="A84" t="str">
        <f>'Create Composites'!A85</f>
        <v>WE</v>
      </c>
      <c r="B84" s="10" t="b">
        <v>0</v>
      </c>
      <c r="C84" s="10" t="b">
        <v>0</v>
      </c>
      <c r="D84" s="10" t="b">
        <v>0</v>
      </c>
      <c r="E84" s="10" t="b">
        <v>0</v>
      </c>
      <c r="F84" s="10" t="b">
        <v>0</v>
      </c>
      <c r="G84" s="10" t="b">
        <v>0</v>
      </c>
      <c r="H84" s="10" t="b">
        <v>0</v>
      </c>
      <c r="I84" s="10" t="b">
        <v>0</v>
      </c>
      <c r="J84" s="10" t="b">
        <v>0</v>
      </c>
      <c r="K84" s="10" t="b">
        <v>0</v>
      </c>
      <c r="L84" s="10" t="b">
        <v>0</v>
      </c>
      <c r="M84" s="10" t="b">
        <v>0</v>
      </c>
      <c r="N84" s="10" t="b">
        <v>0</v>
      </c>
      <c r="O84" s="10" t="b">
        <v>0</v>
      </c>
      <c r="P84" s="10" t="b">
        <v>0</v>
      </c>
      <c r="Q84" s="10" t="b">
        <v>0</v>
      </c>
      <c r="R84" s="10" t="b">
        <v>0</v>
      </c>
      <c r="S84" s="10" t="b">
        <v>0</v>
      </c>
      <c r="T84" s="10" t="b">
        <v>0</v>
      </c>
      <c r="U84" s="10" t="b">
        <v>0</v>
      </c>
      <c r="V84">
        <v>82</v>
      </c>
    </row>
    <row r="85" spans="1:22" x14ac:dyDescent="0.15">
      <c r="A85" t="str">
        <f>'Create Composites'!A86</f>
        <v>SP</v>
      </c>
      <c r="B85" s="10" t="b">
        <v>0</v>
      </c>
      <c r="C85" s="10" t="b">
        <v>0</v>
      </c>
      <c r="D85" s="10" t="b">
        <v>0</v>
      </c>
      <c r="E85" s="10" t="b">
        <v>0</v>
      </c>
      <c r="F85" s="10" t="b">
        <v>0</v>
      </c>
      <c r="G85" s="10" t="b">
        <v>0</v>
      </c>
      <c r="H85" s="10" t="b">
        <v>0</v>
      </c>
      <c r="I85" s="10" t="b">
        <v>0</v>
      </c>
      <c r="J85" s="10" t="b">
        <v>0</v>
      </c>
      <c r="K85" s="10" t="b">
        <v>0</v>
      </c>
      <c r="L85" s="10" t="b">
        <v>0</v>
      </c>
      <c r="M85" s="10" t="b">
        <v>0</v>
      </c>
      <c r="N85" s="10" t="b">
        <v>0</v>
      </c>
      <c r="O85" s="10" t="b">
        <v>0</v>
      </c>
      <c r="P85" s="10" t="b">
        <v>0</v>
      </c>
      <c r="Q85" s="10" t="b">
        <v>0</v>
      </c>
      <c r="R85" s="10" t="b">
        <v>0</v>
      </c>
      <c r="S85" s="10" t="b">
        <v>0</v>
      </c>
      <c r="T85" s="10" t="b">
        <v>0</v>
      </c>
      <c r="U85" s="10" t="b">
        <v>0</v>
      </c>
      <c r="V85">
        <v>83</v>
      </c>
    </row>
    <row r="86" spans="1:22" x14ac:dyDescent="0.15">
      <c r="A86" t="str">
        <f>'Create Composites'!A87</f>
        <v>WF</v>
      </c>
      <c r="B86" s="10" t="b">
        <v>0</v>
      </c>
      <c r="C86" s="10" t="b">
        <v>0</v>
      </c>
      <c r="D86" s="10" t="b">
        <v>0</v>
      </c>
      <c r="E86" s="10" t="b">
        <v>0</v>
      </c>
      <c r="F86" s="10" t="b">
        <v>0</v>
      </c>
      <c r="G86" s="10" t="b">
        <v>0</v>
      </c>
      <c r="H86" s="10" t="b">
        <v>0</v>
      </c>
      <c r="I86" s="10" t="b">
        <v>0</v>
      </c>
      <c r="J86" s="10" t="b">
        <v>0</v>
      </c>
      <c r="K86" s="10" t="b">
        <v>0</v>
      </c>
      <c r="L86" s="10" t="b">
        <v>0</v>
      </c>
      <c r="M86" s="10" t="b">
        <v>0</v>
      </c>
      <c r="N86" s="10" t="b">
        <v>0</v>
      </c>
      <c r="O86" s="10" t="b">
        <v>0</v>
      </c>
      <c r="P86" s="10" t="b">
        <v>0</v>
      </c>
      <c r="Q86" s="10" t="b">
        <v>0</v>
      </c>
      <c r="R86" s="10" t="b">
        <v>0</v>
      </c>
      <c r="S86" s="10" t="b">
        <v>0</v>
      </c>
      <c r="T86" s="10" t="b">
        <v>0</v>
      </c>
      <c r="U86" s="10" t="b">
        <v>0</v>
      </c>
      <c r="V86">
        <v>84</v>
      </c>
    </row>
    <row r="87" spans="1:22" x14ac:dyDescent="0.15">
      <c r="A87" t="str">
        <f>'Create Composites'!A88</f>
        <v>LC</v>
      </c>
      <c r="B87" s="10" t="b">
        <v>0</v>
      </c>
      <c r="C87" s="10" t="b">
        <v>0</v>
      </c>
      <c r="D87" s="10" t="b">
        <v>0</v>
      </c>
      <c r="E87" s="10" t="b">
        <v>0</v>
      </c>
      <c r="F87" s="10" t="b">
        <v>0</v>
      </c>
      <c r="G87" s="10" t="b">
        <v>0</v>
      </c>
      <c r="H87" s="10" t="b">
        <v>0</v>
      </c>
      <c r="I87" s="10" t="b">
        <v>0</v>
      </c>
      <c r="J87" s="10" t="b">
        <v>0</v>
      </c>
      <c r="K87" s="10" t="b">
        <v>0</v>
      </c>
      <c r="L87" s="10" t="b">
        <v>0</v>
      </c>
      <c r="M87" s="10" t="b">
        <v>0</v>
      </c>
      <c r="N87" s="10" t="b">
        <v>0</v>
      </c>
      <c r="O87" s="10" t="b">
        <v>0</v>
      </c>
      <c r="P87" s="10" t="b">
        <v>0</v>
      </c>
      <c r="Q87" s="10" t="b">
        <v>0</v>
      </c>
      <c r="R87" s="10" t="b">
        <v>0</v>
      </c>
      <c r="S87" s="10" t="b">
        <v>0</v>
      </c>
      <c r="T87" s="10" t="b">
        <v>0</v>
      </c>
      <c r="U87" s="10" t="b">
        <v>0</v>
      </c>
      <c r="V87">
        <v>85</v>
      </c>
    </row>
    <row r="88" spans="1:22" x14ac:dyDescent="0.15">
      <c r="A88" t="str">
        <f>'Create Composites'!A89</f>
        <v>OE</v>
      </c>
      <c r="B88" s="10" t="b">
        <v>0</v>
      </c>
      <c r="C88" s="10" t="b">
        <v>0</v>
      </c>
      <c r="D88" s="10" t="b">
        <v>0</v>
      </c>
      <c r="E88" s="10" t="b">
        <v>0</v>
      </c>
      <c r="F88" s="10" t="b">
        <v>0</v>
      </c>
      <c r="G88" s="10" t="b">
        <v>0</v>
      </c>
      <c r="H88" s="10" t="b">
        <v>0</v>
      </c>
      <c r="I88" s="10" t="b">
        <v>0</v>
      </c>
      <c r="J88" s="10" t="b">
        <v>0</v>
      </c>
      <c r="K88" s="10" t="b">
        <v>0</v>
      </c>
      <c r="L88" s="10" t="b">
        <v>0</v>
      </c>
      <c r="M88" s="10" t="b">
        <v>0</v>
      </c>
      <c r="N88" s="10" t="b">
        <v>0</v>
      </c>
      <c r="O88" s="10" t="b">
        <v>0</v>
      </c>
      <c r="P88" s="10" t="b">
        <v>0</v>
      </c>
      <c r="Q88" s="10" t="b">
        <v>0</v>
      </c>
      <c r="R88" s="10" t="b">
        <v>0</v>
      </c>
      <c r="S88" s="10" t="b">
        <v>0</v>
      </c>
      <c r="T88" s="10" t="b">
        <v>0</v>
      </c>
      <c r="U88" s="10" t="b">
        <v>0</v>
      </c>
      <c r="V88">
        <v>86</v>
      </c>
    </row>
    <row r="89" spans="1:22" x14ac:dyDescent="0.15">
      <c r="A89" t="str">
        <f>'Create Composites'!A90</f>
        <v>AF</v>
      </c>
      <c r="B89" s="10" t="b">
        <v>0</v>
      </c>
      <c r="C89" s="10" t="b">
        <v>0</v>
      </c>
      <c r="D89" s="10" t="b">
        <v>0</v>
      </c>
      <c r="E89" s="10" t="b">
        <v>0</v>
      </c>
      <c r="F89" s="10" t="b">
        <v>0</v>
      </c>
      <c r="G89" s="10" t="b">
        <v>0</v>
      </c>
      <c r="H89" s="10" t="b">
        <v>0</v>
      </c>
      <c r="I89" s="10" t="b">
        <v>0</v>
      </c>
      <c r="J89" s="10" t="b">
        <v>0</v>
      </c>
      <c r="K89" s="10" t="b">
        <v>0</v>
      </c>
      <c r="L89" s="10" t="b">
        <v>0</v>
      </c>
      <c r="M89" s="10" t="b">
        <v>0</v>
      </c>
      <c r="N89" s="10" t="b">
        <v>0</v>
      </c>
      <c r="O89" s="10" t="b">
        <v>0</v>
      </c>
      <c r="P89" s="10" t="b">
        <v>0</v>
      </c>
      <c r="Q89" s="10" t="b">
        <v>0</v>
      </c>
      <c r="R89" s="10" t="b">
        <v>0</v>
      </c>
      <c r="S89" s="10" t="b">
        <v>0</v>
      </c>
      <c r="T89" s="10" t="b">
        <v>0</v>
      </c>
      <c r="U89" s="10" t="b">
        <v>0</v>
      </c>
      <c r="V89">
        <v>87</v>
      </c>
    </row>
    <row r="90" spans="1:22" x14ac:dyDescent="0.15">
      <c r="A90" t="str">
        <f>'Create Composites'!A91</f>
        <v>ONF</v>
      </c>
      <c r="B90" s="10" t="b">
        <v>0</v>
      </c>
      <c r="C90" s="10" t="b">
        <v>0</v>
      </c>
      <c r="D90" s="10" t="b">
        <v>0</v>
      </c>
      <c r="E90" s="10" t="b">
        <v>0</v>
      </c>
      <c r="F90" s="10" t="b">
        <v>0</v>
      </c>
      <c r="G90" s="10" t="b">
        <v>0</v>
      </c>
      <c r="H90" s="10" t="b">
        <v>0</v>
      </c>
      <c r="I90" s="10" t="b">
        <v>0</v>
      </c>
      <c r="J90" s="10" t="b">
        <v>0</v>
      </c>
      <c r="K90" s="10" t="b">
        <v>0</v>
      </c>
      <c r="L90" s="10" t="b">
        <v>0</v>
      </c>
      <c r="M90" s="10" t="b">
        <v>0</v>
      </c>
      <c r="N90" s="10" t="b">
        <v>0</v>
      </c>
      <c r="O90" s="10" t="b">
        <v>0</v>
      </c>
      <c r="P90" s="10" t="b">
        <v>0</v>
      </c>
      <c r="Q90" s="10" t="b">
        <v>0</v>
      </c>
      <c r="R90" s="10" t="b">
        <v>0</v>
      </c>
      <c r="S90" s="10" t="b">
        <v>0</v>
      </c>
      <c r="T90" s="10" t="b">
        <v>0</v>
      </c>
      <c r="U90" s="10" t="b">
        <v>0</v>
      </c>
      <c r="V90">
        <v>88</v>
      </c>
    </row>
    <row r="91" spans="1:22" x14ac:dyDescent="0.15">
      <c r="A91" t="str">
        <f>'Create Composites'!A92</f>
        <v>LNF</v>
      </c>
      <c r="B91" s="10" t="b">
        <v>0</v>
      </c>
      <c r="C91" s="10" t="b">
        <v>0</v>
      </c>
      <c r="D91" s="10" t="b">
        <v>0</v>
      </c>
      <c r="E91" s="10" t="b">
        <v>0</v>
      </c>
      <c r="F91" s="10" t="b">
        <v>0</v>
      </c>
      <c r="G91" s="10" t="b">
        <v>0</v>
      </c>
      <c r="H91" s="10" t="b">
        <v>0</v>
      </c>
      <c r="I91" s="10" t="b">
        <v>0</v>
      </c>
      <c r="J91" s="10" t="b">
        <v>0</v>
      </c>
      <c r="K91" s="10" t="b">
        <v>0</v>
      </c>
      <c r="L91" s="10" t="b">
        <v>0</v>
      </c>
      <c r="M91" s="10" t="b">
        <v>0</v>
      </c>
      <c r="N91" s="10" t="b">
        <v>0</v>
      </c>
      <c r="O91" s="10" t="b">
        <v>0</v>
      </c>
      <c r="P91" s="10" t="b">
        <v>0</v>
      </c>
      <c r="Q91" s="10" t="b">
        <v>0</v>
      </c>
      <c r="R91" s="10" t="b">
        <v>0</v>
      </c>
      <c r="S91" s="10" t="b">
        <v>0</v>
      </c>
      <c r="T91" s="10" t="b">
        <v>0</v>
      </c>
      <c r="U91" s="10" t="b">
        <v>0</v>
      </c>
      <c r="V91">
        <v>89</v>
      </c>
    </row>
    <row r="92" spans="1:22" x14ac:dyDescent="0.15">
      <c r="A92" t="str">
        <f>'Create Composites'!A93</f>
        <v>RD</v>
      </c>
      <c r="B92" s="10" t="b">
        <v>0</v>
      </c>
      <c r="C92" s="10" t="b">
        <v>0</v>
      </c>
      <c r="D92" s="10" t="b">
        <v>0</v>
      </c>
      <c r="E92" s="10" t="b">
        <v>0</v>
      </c>
      <c r="F92" s="10" t="b">
        <v>0</v>
      </c>
      <c r="G92" s="10" t="b">
        <v>0</v>
      </c>
      <c r="H92" s="10" t="b">
        <v>0</v>
      </c>
      <c r="I92" s="10" t="b">
        <v>0</v>
      </c>
      <c r="J92" s="10" t="b">
        <v>0</v>
      </c>
      <c r="K92" s="10" t="b">
        <v>0</v>
      </c>
      <c r="L92" s="10" t="b">
        <v>0</v>
      </c>
      <c r="M92" s="10" t="b">
        <v>0</v>
      </c>
      <c r="N92" s="10" t="b">
        <v>0</v>
      </c>
      <c r="O92" s="10" t="b">
        <v>0</v>
      </c>
      <c r="P92" s="10" t="b">
        <v>0</v>
      </c>
      <c r="Q92" s="10" t="b">
        <v>0</v>
      </c>
      <c r="R92" s="10" t="b">
        <v>0</v>
      </c>
      <c r="S92" s="10" t="b">
        <v>0</v>
      </c>
      <c r="T92" s="10" t="b">
        <v>0</v>
      </c>
      <c r="U92" s="10" t="b">
        <v>0</v>
      </c>
      <c r="V92">
        <v>90</v>
      </c>
    </row>
    <row r="93" spans="1:22" x14ac:dyDescent="0.15">
      <c r="A93" t="str">
        <f>'Create Composites'!A94</f>
        <v>MA</v>
      </c>
      <c r="B93" s="10" t="b">
        <v>0</v>
      </c>
      <c r="C93" s="10" t="b">
        <v>0</v>
      </c>
      <c r="D93" s="10" t="b">
        <v>0</v>
      </c>
      <c r="E93" s="10" t="b">
        <v>0</v>
      </c>
      <c r="F93" s="10" t="b">
        <v>0</v>
      </c>
      <c r="G93" s="10" t="b">
        <v>0</v>
      </c>
      <c r="H93" s="10" t="b">
        <v>0</v>
      </c>
      <c r="I93" s="10" t="b">
        <v>0</v>
      </c>
      <c r="J93" s="10" t="b">
        <v>0</v>
      </c>
      <c r="K93" s="10" t="b">
        <v>0</v>
      </c>
      <c r="L93" s="10" t="b">
        <v>0</v>
      </c>
      <c r="M93" s="10" t="b">
        <v>0</v>
      </c>
      <c r="N93" s="10" t="b">
        <v>0</v>
      </c>
      <c r="O93" s="10" t="b">
        <v>0</v>
      </c>
      <c r="P93" s="10" t="b">
        <v>0</v>
      </c>
      <c r="Q93" s="10" t="b">
        <v>0</v>
      </c>
      <c r="R93" s="10" t="b">
        <v>0</v>
      </c>
      <c r="S93" s="10" t="b">
        <v>0</v>
      </c>
      <c r="T93" s="10" t="b">
        <v>0</v>
      </c>
      <c r="U93" s="10" t="b">
        <v>0</v>
      </c>
      <c r="V93">
        <v>91</v>
      </c>
    </row>
    <row r="94" spans="1:22" x14ac:dyDescent="0.15">
      <c r="A94" t="str">
        <f>'Create Composites'!A95</f>
        <v>WL</v>
      </c>
      <c r="B94" s="10" t="b">
        <v>0</v>
      </c>
      <c r="C94" s="10" t="b">
        <v>0</v>
      </c>
      <c r="D94" s="10" t="b">
        <v>0</v>
      </c>
      <c r="E94" s="10" t="b">
        <v>0</v>
      </c>
      <c r="F94" s="10" t="b">
        <v>0</v>
      </c>
      <c r="G94" s="10" t="b">
        <v>0</v>
      </c>
      <c r="H94" s="10" t="b">
        <v>0</v>
      </c>
      <c r="I94" s="10" t="b">
        <v>0</v>
      </c>
      <c r="J94" s="10" t="b">
        <v>0</v>
      </c>
      <c r="K94" s="10" t="b">
        <v>0</v>
      </c>
      <c r="L94" s="10" t="b">
        <v>0</v>
      </c>
      <c r="M94" s="10" t="b">
        <v>0</v>
      </c>
      <c r="N94" s="10" t="b">
        <v>0</v>
      </c>
      <c r="O94" s="10" t="b">
        <v>0</v>
      </c>
      <c r="P94" s="10" t="b">
        <v>0</v>
      </c>
      <c r="Q94" s="10" t="b">
        <v>0</v>
      </c>
      <c r="R94" s="10" t="b">
        <v>0</v>
      </c>
      <c r="S94" s="10" t="b">
        <v>0</v>
      </c>
      <c r="T94" s="10" t="b">
        <v>0</v>
      </c>
      <c r="U94" s="10" t="b">
        <v>0</v>
      </c>
      <c r="V94">
        <v>92</v>
      </c>
    </row>
    <row r="95" spans="1:22" x14ac:dyDescent="0.15">
      <c r="A95" t="str">
        <f>'Create Composites'!A96</f>
        <v>ASB</v>
      </c>
      <c r="B95" s="10" t="b">
        <v>0</v>
      </c>
      <c r="C95" s="10" t="b">
        <v>0</v>
      </c>
      <c r="D95" s="10" t="b">
        <v>0</v>
      </c>
      <c r="E95" s="10" t="b">
        <v>0</v>
      </c>
      <c r="F95" s="10" t="b">
        <v>0</v>
      </c>
      <c r="G95" s="10" t="b">
        <v>0</v>
      </c>
      <c r="H95" s="10" t="b">
        <v>0</v>
      </c>
      <c r="I95" s="10" t="b">
        <v>0</v>
      </c>
      <c r="J95" s="10" t="b">
        <v>0</v>
      </c>
      <c r="K95" s="10" t="b">
        <v>0</v>
      </c>
      <c r="L95" s="10" t="b">
        <v>0</v>
      </c>
      <c r="M95" s="10" t="b">
        <v>0</v>
      </c>
      <c r="N95" s="10" t="b">
        <v>0</v>
      </c>
      <c r="O95" s="10" t="b">
        <v>0</v>
      </c>
      <c r="P95" s="10" t="b">
        <v>0</v>
      </c>
      <c r="Q95" s="10" t="b">
        <v>0</v>
      </c>
      <c r="R95" s="10" t="b">
        <v>0</v>
      </c>
      <c r="S95" s="10" t="b">
        <v>0</v>
      </c>
      <c r="T95" s="10" t="b">
        <v>0</v>
      </c>
      <c r="U95" s="10" t="b">
        <v>0</v>
      </c>
      <c r="V95">
        <v>93</v>
      </c>
    </row>
    <row r="96" spans="1:22" x14ac:dyDescent="0.15">
      <c r="A96" t="str">
        <f>'Create Composites'!A97</f>
        <v>SY</v>
      </c>
      <c r="B96" s="10" t="b">
        <v>0</v>
      </c>
      <c r="C96" s="10" t="b">
        <v>0</v>
      </c>
      <c r="D96" s="10" t="b">
        <v>0</v>
      </c>
      <c r="E96" s="10" t="b">
        <v>0</v>
      </c>
      <c r="F96" s="10" t="b">
        <v>0</v>
      </c>
      <c r="G96" s="10" t="b">
        <v>0</v>
      </c>
      <c r="H96" s="10" t="b">
        <v>0</v>
      </c>
      <c r="I96" s="10" t="b">
        <v>0</v>
      </c>
      <c r="J96" s="10" t="b">
        <v>0</v>
      </c>
      <c r="K96" s="10" t="b">
        <v>0</v>
      </c>
      <c r="L96" s="10" t="b">
        <v>0</v>
      </c>
      <c r="M96" s="10" t="b">
        <v>0</v>
      </c>
      <c r="N96" s="10" t="b">
        <v>0</v>
      </c>
      <c r="O96" s="10" t="b">
        <v>0</v>
      </c>
      <c r="P96" s="10" t="b">
        <v>0</v>
      </c>
      <c r="Q96" s="10" t="b">
        <v>0</v>
      </c>
      <c r="R96" s="10" t="b">
        <v>0</v>
      </c>
      <c r="S96" s="10" t="b">
        <v>0</v>
      </c>
      <c r="T96" s="10" t="b">
        <v>0</v>
      </c>
      <c r="U96" s="10" t="b">
        <v>0</v>
      </c>
      <c r="V96">
        <v>94</v>
      </c>
    </row>
    <row r="97" spans="1:22" x14ac:dyDescent="0.15">
      <c r="A97" t="str">
        <f>'Create Composites'!A98</f>
        <v>DC</v>
      </c>
      <c r="B97" s="10" t="b">
        <v>0</v>
      </c>
      <c r="C97" s="10" t="b">
        <v>0</v>
      </c>
      <c r="D97" s="10" t="b">
        <v>0</v>
      </c>
      <c r="E97" s="10" t="b">
        <v>0</v>
      </c>
      <c r="F97" s="10" t="b">
        <v>0</v>
      </c>
      <c r="G97" s="10" t="b">
        <v>0</v>
      </c>
      <c r="H97" s="10" t="b">
        <v>0</v>
      </c>
      <c r="I97" s="10" t="b">
        <v>0</v>
      </c>
      <c r="J97" s="10" t="b">
        <v>0</v>
      </c>
      <c r="K97" s="10" t="b">
        <v>0</v>
      </c>
      <c r="L97" s="10" t="b">
        <v>0</v>
      </c>
      <c r="M97" s="10" t="b">
        <v>0</v>
      </c>
      <c r="N97" s="10" t="b">
        <v>0</v>
      </c>
      <c r="O97" s="10" t="b">
        <v>0</v>
      </c>
      <c r="P97" s="10" t="b">
        <v>0</v>
      </c>
      <c r="Q97" s="10" t="b">
        <v>0</v>
      </c>
      <c r="R97" s="10" t="b">
        <v>0</v>
      </c>
      <c r="S97" s="10" t="b">
        <v>0</v>
      </c>
      <c r="T97" s="10" t="b">
        <v>0</v>
      </c>
      <c r="U97" s="10" t="b">
        <v>0</v>
      </c>
      <c r="V97">
        <v>95</v>
      </c>
    </row>
    <row r="98" spans="1:22" x14ac:dyDescent="0.15">
      <c r="A98" t="str">
        <f>'Create Composites'!A99</f>
        <v>RF</v>
      </c>
      <c r="B98" s="10" t="b">
        <v>0</v>
      </c>
      <c r="C98" s="10" t="b">
        <v>0</v>
      </c>
      <c r="D98" s="10" t="b">
        <v>0</v>
      </c>
      <c r="E98" s="10" t="b">
        <v>0</v>
      </c>
      <c r="F98" s="10" t="b">
        <v>0</v>
      </c>
      <c r="G98" s="10" t="b">
        <v>0</v>
      </c>
      <c r="H98" s="10" t="b">
        <v>0</v>
      </c>
      <c r="I98" s="10" t="b">
        <v>0</v>
      </c>
      <c r="J98" s="10" t="b">
        <v>0</v>
      </c>
      <c r="K98" s="10" t="b">
        <v>0</v>
      </c>
      <c r="L98" s="10" t="b">
        <v>0</v>
      </c>
      <c r="M98" s="10" t="b">
        <v>0</v>
      </c>
      <c r="N98" s="10" t="b">
        <v>0</v>
      </c>
      <c r="O98" s="10" t="b">
        <v>0</v>
      </c>
      <c r="P98" s="10" t="b">
        <v>0</v>
      </c>
      <c r="Q98" s="10" t="b">
        <v>0</v>
      </c>
      <c r="R98" s="10" t="b">
        <v>0</v>
      </c>
      <c r="S98" s="10" t="b">
        <v>0</v>
      </c>
      <c r="T98" s="10" t="b">
        <v>0</v>
      </c>
      <c r="U98" s="10" t="b">
        <v>0</v>
      </c>
      <c r="V98">
        <v>96</v>
      </c>
    </row>
    <row r="99" spans="1:22" x14ac:dyDescent="0.15">
      <c r="A99" t="str">
        <f>'Create Composites'!A100</f>
        <v>RU</v>
      </c>
      <c r="B99" s="10" t="b">
        <v>0</v>
      </c>
      <c r="C99" s="10" t="b">
        <v>0</v>
      </c>
      <c r="D99" s="10" t="b">
        <v>0</v>
      </c>
      <c r="E99" s="10" t="b">
        <v>0</v>
      </c>
      <c r="F99" s="10" t="b">
        <v>0</v>
      </c>
      <c r="G99" s="10" t="b">
        <v>0</v>
      </c>
      <c r="H99" s="10" t="b">
        <v>0</v>
      </c>
      <c r="I99" s="10" t="b">
        <v>0</v>
      </c>
      <c r="J99" s="10" t="b">
        <v>0</v>
      </c>
      <c r="K99" s="10" t="b">
        <v>0</v>
      </c>
      <c r="L99" s="10" t="b">
        <v>0</v>
      </c>
      <c r="M99" s="10" t="b">
        <v>0</v>
      </c>
      <c r="N99" s="10" t="b">
        <v>0</v>
      </c>
      <c r="O99" s="10" t="b">
        <v>0</v>
      </c>
      <c r="P99" s="10" t="b">
        <v>0</v>
      </c>
      <c r="Q99" s="10" t="b">
        <v>0</v>
      </c>
      <c r="R99" s="10" t="b">
        <v>0</v>
      </c>
      <c r="S99" s="10" t="b">
        <v>0</v>
      </c>
      <c r="T99" s="10" t="b">
        <v>0</v>
      </c>
      <c r="U99" s="10" t="b">
        <v>0</v>
      </c>
      <c r="V99">
        <v>97</v>
      </c>
    </row>
    <row r="100" spans="1:22" x14ac:dyDescent="0.15">
      <c r="A100" t="str">
        <f>'Create Composites'!A101</f>
        <v>OL</v>
      </c>
      <c r="B100" s="10" t="b">
        <v>0</v>
      </c>
      <c r="C100" s="10" t="b">
        <v>0</v>
      </c>
      <c r="D100" s="10" t="b">
        <v>0</v>
      </c>
      <c r="E100" s="10" t="b">
        <v>0</v>
      </c>
      <c r="F100" s="10" t="b">
        <v>0</v>
      </c>
      <c r="G100" s="10" t="b">
        <v>0</v>
      </c>
      <c r="H100" s="10" t="b">
        <v>0</v>
      </c>
      <c r="I100" s="10" t="b">
        <v>0</v>
      </c>
      <c r="J100" s="10" t="b">
        <v>0</v>
      </c>
      <c r="K100" s="10" t="b">
        <v>0</v>
      </c>
      <c r="L100" s="10" t="b">
        <v>0</v>
      </c>
      <c r="M100" s="10" t="b">
        <v>0</v>
      </c>
      <c r="N100" s="10" t="b">
        <v>0</v>
      </c>
      <c r="O100" s="10" t="b">
        <v>0</v>
      </c>
      <c r="P100" s="10" t="b">
        <v>0</v>
      </c>
      <c r="Q100" s="10" t="b">
        <v>0</v>
      </c>
      <c r="R100" s="10" t="b">
        <v>0</v>
      </c>
      <c r="S100" s="10" t="b">
        <v>0</v>
      </c>
      <c r="T100" s="10" t="b">
        <v>0</v>
      </c>
      <c r="U100" s="10" t="b">
        <v>0</v>
      </c>
      <c r="V100">
        <v>98</v>
      </c>
    </row>
    <row r="101" spans="1:22" x14ac:dyDescent="0.15">
      <c r="A101" t="str">
        <f>'Create Composites'!A102</f>
        <v>OF</v>
      </c>
      <c r="B101" s="10" t="b">
        <v>0</v>
      </c>
      <c r="C101" s="10" t="b">
        <v>0</v>
      </c>
      <c r="D101" s="10" t="b">
        <v>0</v>
      </c>
      <c r="E101" s="10" t="b">
        <v>0</v>
      </c>
      <c r="F101" s="10" t="b">
        <v>0</v>
      </c>
      <c r="G101" s="10" t="b">
        <v>0</v>
      </c>
      <c r="H101" s="10" t="b">
        <v>0</v>
      </c>
      <c r="I101" s="10" t="b">
        <v>0</v>
      </c>
      <c r="J101" s="10" t="b">
        <v>0</v>
      </c>
      <c r="K101" s="10" t="b">
        <v>0</v>
      </c>
      <c r="L101" s="10" t="b">
        <v>0</v>
      </c>
      <c r="M101" s="10" t="b">
        <v>0</v>
      </c>
      <c r="N101" s="10" t="b">
        <v>0</v>
      </c>
      <c r="O101" s="10" t="b">
        <v>0</v>
      </c>
      <c r="P101" s="10" t="b">
        <v>0</v>
      </c>
      <c r="Q101" s="10" t="b">
        <v>0</v>
      </c>
      <c r="R101" s="10" t="b">
        <v>0</v>
      </c>
      <c r="S101" s="10" t="b">
        <v>0</v>
      </c>
      <c r="T101" s="10" t="b">
        <v>0</v>
      </c>
      <c r="U101" s="10" t="b">
        <v>0</v>
      </c>
      <c r="V101">
        <v>99</v>
      </c>
    </row>
    <row r="102" spans="1:22" x14ac:dyDescent="0.15">
      <c r="A102" t="str">
        <f>'Create Composites'!A103</f>
        <v>CM</v>
      </c>
      <c r="B102" s="10" t="b">
        <v>0</v>
      </c>
      <c r="C102" s="10" t="b">
        <v>0</v>
      </c>
      <c r="D102" s="10" t="b">
        <v>0</v>
      </c>
      <c r="E102" s="10" t="b">
        <v>0</v>
      </c>
      <c r="F102" s="10" t="b">
        <v>0</v>
      </c>
      <c r="G102" s="10" t="b">
        <v>0</v>
      </c>
      <c r="H102" s="10" t="b">
        <v>0</v>
      </c>
      <c r="I102" s="10" t="b">
        <v>0</v>
      </c>
      <c r="J102" s="10" t="b">
        <v>0</v>
      </c>
      <c r="K102" s="10" t="b">
        <v>0</v>
      </c>
      <c r="L102" s="10" t="b">
        <v>0</v>
      </c>
      <c r="M102" s="10" t="b">
        <v>0</v>
      </c>
      <c r="N102" s="10" t="b">
        <v>0</v>
      </c>
      <c r="O102" s="10" t="b">
        <v>0</v>
      </c>
      <c r="P102" s="10" t="b">
        <v>0</v>
      </c>
      <c r="Q102" s="10" t="b">
        <v>0</v>
      </c>
      <c r="R102" s="10" t="b">
        <v>0</v>
      </c>
      <c r="S102" s="10" t="b">
        <v>0</v>
      </c>
      <c r="T102" s="10" t="b">
        <v>0</v>
      </c>
      <c r="U102" s="10" t="b">
        <v>0</v>
      </c>
      <c r="V102">
        <v>100</v>
      </c>
    </row>
    <row r="103" spans="1:22" x14ac:dyDescent="0.15">
      <c r="A103" s="20" t="s">
        <v>146</v>
      </c>
      <c r="L103" s="10"/>
      <c r="M103" s="10"/>
      <c r="N103" s="10"/>
      <c r="O103" s="10"/>
      <c r="P103" s="10"/>
      <c r="Q103" s="10"/>
      <c r="R103" s="10"/>
      <c r="S103" s="10"/>
      <c r="T103" s="10"/>
      <c r="U103" s="10"/>
    </row>
    <row r="104" spans="1:22" x14ac:dyDescent="0.15">
      <c r="A104" t="str">
        <f>A3</f>
        <v>Similarities</v>
      </c>
      <c r="B104">
        <f>('Create Composites'!$B4&lt;&gt;"")*B3</f>
        <v>0</v>
      </c>
      <c r="C104">
        <f>('Create Composites'!$B4&lt;&gt;"")*C3</f>
        <v>0</v>
      </c>
      <c r="D104">
        <f>('Create Composites'!$B4&lt;&gt;"")*D3</f>
        <v>0</v>
      </c>
      <c r="E104">
        <f>('Create Composites'!$B4&lt;&gt;"")*E3</f>
        <v>0</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0</v>
      </c>
      <c r="S104">
        <f>('Create Composites'!$B4&lt;&gt;"")*S3</f>
        <v>0</v>
      </c>
      <c r="T104">
        <f>('Create Composites'!$B4&lt;&gt;"")*T3</f>
        <v>0</v>
      </c>
      <c r="U104">
        <f>('Create Composites'!$B4&lt;&gt;"")*U3</f>
        <v>0</v>
      </c>
    </row>
    <row r="105" spans="1:22" x14ac:dyDescent="0.15">
      <c r="A105" t="str">
        <f t="shared" ref="A105:A168" si="0">A4</f>
        <v>Vocabulary</v>
      </c>
      <c r="B105">
        <f>('Create Composites'!$B5&lt;&gt;"")*B4</f>
        <v>0</v>
      </c>
      <c r="C105">
        <f>('Create Composites'!$B5&lt;&gt;"")*C4</f>
        <v>0</v>
      </c>
      <c r="D105">
        <f>('Create Composites'!$B5&lt;&gt;"")*D4</f>
        <v>0</v>
      </c>
      <c r="E105">
        <f>('Create Composites'!$B5&lt;&gt;"")*E4</f>
        <v>0</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0</v>
      </c>
      <c r="S105">
        <f>('Create Composites'!$B5&lt;&gt;"")*S4</f>
        <v>0</v>
      </c>
      <c r="T105">
        <f>('Create Composites'!$B5&lt;&gt;"")*T4</f>
        <v>0</v>
      </c>
      <c r="U105">
        <f>('Create Composites'!$B5&lt;&gt;"")*U4</f>
        <v>0</v>
      </c>
    </row>
    <row r="106" spans="1:22" x14ac:dyDescent="0.15">
      <c r="A106" t="str">
        <f t="shared" si="0"/>
        <v>Information</v>
      </c>
      <c r="B106">
        <f>('Create Composites'!$B6&lt;&gt;"")*B5</f>
        <v>0</v>
      </c>
      <c r="C106">
        <f>('Create Composites'!$B6&lt;&gt;"")*C5</f>
        <v>0</v>
      </c>
      <c r="D106">
        <f>('Create Composites'!$B6&lt;&gt;"")*D5</f>
        <v>0</v>
      </c>
      <c r="E106">
        <f>('Create Composites'!$B6&lt;&gt;"")*E5</f>
        <v>0</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0</v>
      </c>
      <c r="S106">
        <f>('Create Composites'!$B6&lt;&gt;"")*S5</f>
        <v>0</v>
      </c>
      <c r="T106">
        <f>('Create Composites'!$B6&lt;&gt;"")*T5</f>
        <v>0</v>
      </c>
      <c r="U106">
        <f>('Create Composites'!$B6&lt;&gt;"")*U5</f>
        <v>0</v>
      </c>
    </row>
    <row r="107" spans="1:22" x14ac:dyDescent="0.15">
      <c r="A107" t="str">
        <f t="shared" si="0"/>
        <v>Matrix Reasoning</v>
      </c>
      <c r="B107">
        <f>('Create Composites'!$B7&lt;&gt;"")*B6</f>
        <v>0</v>
      </c>
      <c r="C107">
        <f>('Create Composites'!$B7&lt;&gt;"")*C6</f>
        <v>0</v>
      </c>
      <c r="D107">
        <f>('Create Composites'!$B7&lt;&gt;"")*D6</f>
        <v>0</v>
      </c>
      <c r="E107">
        <f>('Create Composites'!$B7&lt;&gt;"")*E6</f>
        <v>0</v>
      </c>
      <c r="F107">
        <f>('Create Composites'!$B7&lt;&gt;"")*F6</f>
        <v>0</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0</v>
      </c>
      <c r="S107">
        <f>('Create Composites'!$B7&lt;&gt;"")*S6</f>
        <v>0</v>
      </c>
      <c r="T107">
        <f>('Create Composites'!$B7&lt;&gt;"")*T6</f>
        <v>0</v>
      </c>
      <c r="U107">
        <f>('Create Composites'!$B7&lt;&gt;"")*U6</f>
        <v>0</v>
      </c>
    </row>
    <row r="108" spans="1:22" x14ac:dyDescent="0.15">
      <c r="A108" t="str">
        <f t="shared" si="0"/>
        <v>Digit Span</v>
      </c>
      <c r="B108">
        <f>('Create Composites'!$B8&lt;&gt;"")*B7</f>
        <v>0</v>
      </c>
      <c r="C108">
        <f>('Create Composites'!$B8&lt;&gt;"")*C7</f>
        <v>0</v>
      </c>
      <c r="D108">
        <f>('Create Composites'!$B8&lt;&gt;"")*D7</f>
        <v>0</v>
      </c>
      <c r="E108">
        <f>('Create Composites'!$B8&lt;&gt;"")*E7</f>
        <v>0</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15">
      <c r="A109" t="str">
        <f t="shared" si="0"/>
        <v>Arithmetic</v>
      </c>
      <c r="B109">
        <f>('Create Composites'!$B9&lt;&gt;"")*B8</f>
        <v>0</v>
      </c>
      <c r="C109">
        <f>('Create Composites'!$B9&lt;&gt;"")*C8</f>
        <v>0</v>
      </c>
      <c r="D109">
        <f>('Create Composites'!$B9&lt;&gt;"")*D8</f>
        <v>0</v>
      </c>
      <c r="E109">
        <f>('Create Composites'!$B9&lt;&gt;"")*E8</f>
        <v>0</v>
      </c>
      <c r="F109">
        <f>('Create Composites'!$B9&lt;&gt;"")*F8</f>
        <v>0</v>
      </c>
      <c r="G109">
        <f>('Create Composites'!$B9&lt;&gt;"")*G8</f>
        <v>0</v>
      </c>
      <c r="H109">
        <f>('Create Composites'!$B9&lt;&gt;"")*H8</f>
        <v>0</v>
      </c>
      <c r="I109">
        <f>('Create Composites'!$B9&lt;&gt;"")*I8</f>
        <v>0</v>
      </c>
      <c r="J109">
        <f>('Create Composites'!$B9&lt;&gt;"")*J8</f>
        <v>0</v>
      </c>
      <c r="K109">
        <f>('Create Composites'!$B9&lt;&gt;"")*K8</f>
        <v>0</v>
      </c>
      <c r="L109">
        <f>('Create Composites'!$B9&lt;&gt;"")*L8</f>
        <v>0</v>
      </c>
      <c r="M109">
        <f>('Create Composites'!$B9&lt;&gt;"")*M8</f>
        <v>0</v>
      </c>
      <c r="N109">
        <f>('Create Composites'!$B9&lt;&gt;"")*N8</f>
        <v>0</v>
      </c>
      <c r="O109">
        <f>('Create Composites'!$B9&lt;&gt;"")*O8</f>
        <v>0</v>
      </c>
      <c r="P109">
        <f>('Create Composites'!$B9&lt;&gt;"")*P8</f>
        <v>0</v>
      </c>
      <c r="Q109">
        <f>('Create Composites'!$B9&lt;&gt;"")*Q8</f>
        <v>0</v>
      </c>
      <c r="R109">
        <f>('Create Composites'!$B9&lt;&gt;"")*R8</f>
        <v>0</v>
      </c>
      <c r="S109">
        <f>('Create Composites'!$B9&lt;&gt;"")*S8</f>
        <v>0</v>
      </c>
      <c r="T109">
        <f>('Create Composites'!$B9&lt;&gt;"")*T8</f>
        <v>0</v>
      </c>
      <c r="U109">
        <f>('Create Composites'!$B9&lt;&gt;"")*U8</f>
        <v>0</v>
      </c>
    </row>
    <row r="110" spans="1:22" x14ac:dyDescent="0.15">
      <c r="A110" t="str">
        <f t="shared" si="0"/>
        <v>Block Design</v>
      </c>
      <c r="B110">
        <f>('Create Composites'!$B10&lt;&gt;"")*B9</f>
        <v>0</v>
      </c>
      <c r="C110">
        <f>('Create Composites'!$B10&lt;&gt;"")*C9</f>
        <v>0</v>
      </c>
      <c r="D110">
        <f>('Create Composites'!$B10&lt;&gt;"")*D9</f>
        <v>0</v>
      </c>
      <c r="E110">
        <f>('Create Composites'!$B10&lt;&gt;"")*E9</f>
        <v>0</v>
      </c>
      <c r="F110">
        <f>('Create Composites'!$B10&lt;&gt;"")*F9</f>
        <v>0</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0</v>
      </c>
      <c r="S110">
        <f>('Create Composites'!$B10&lt;&gt;"")*S9</f>
        <v>0</v>
      </c>
      <c r="T110">
        <f>('Create Composites'!$B10&lt;&gt;"")*T9</f>
        <v>0</v>
      </c>
      <c r="U110">
        <f>('Create Composites'!$B10&lt;&gt;"")*U9</f>
        <v>0</v>
      </c>
    </row>
    <row r="111" spans="1:22" x14ac:dyDescent="0.15">
      <c r="A111" t="str">
        <f t="shared" si="0"/>
        <v>Visual Puzzles</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15">
      <c r="A112" t="str">
        <f t="shared" si="0"/>
        <v>Symbol Search</v>
      </c>
      <c r="B112">
        <f>('Create Composites'!$B12&lt;&gt;"")*B11</f>
        <v>0</v>
      </c>
      <c r="C112">
        <f>('Create Composites'!$B12&lt;&gt;"")*C11</f>
        <v>0</v>
      </c>
      <c r="D112">
        <f>('Create Composites'!$B12&lt;&gt;"")*D11</f>
        <v>0</v>
      </c>
      <c r="E112">
        <f>('Create Composites'!$B12&lt;&gt;"")*E11</f>
        <v>0</v>
      </c>
      <c r="F112">
        <f>('Create Composites'!$B12&lt;&gt;"")*F11</f>
        <v>0</v>
      </c>
      <c r="G112">
        <f>('Create Composites'!$B12&lt;&gt;"")*G11</f>
        <v>0</v>
      </c>
      <c r="H112">
        <f>('Create Composites'!$B12&lt;&gt;"")*H11</f>
        <v>0</v>
      </c>
      <c r="I112">
        <f>('Create Composites'!$B12&lt;&gt;"")*I11</f>
        <v>0</v>
      </c>
      <c r="J112">
        <f>('Create Composites'!$B12&lt;&gt;"")*J11</f>
        <v>0</v>
      </c>
      <c r="K112">
        <f>('Create Composites'!$B12&lt;&gt;"")*K11</f>
        <v>0</v>
      </c>
      <c r="L112">
        <f>('Create Composites'!$B12&lt;&gt;"")*L11</f>
        <v>0</v>
      </c>
      <c r="M112">
        <f>('Create Composites'!$B12&lt;&gt;"")*M11</f>
        <v>0</v>
      </c>
      <c r="N112">
        <f>('Create Composites'!$B12&lt;&gt;"")*N11</f>
        <v>0</v>
      </c>
      <c r="O112">
        <f>('Create Composites'!$B12&lt;&gt;"")*O11</f>
        <v>0</v>
      </c>
      <c r="P112">
        <f>('Create Composites'!$B12&lt;&gt;"")*P11</f>
        <v>0</v>
      </c>
      <c r="Q112">
        <f>('Create Composites'!$B12&lt;&gt;"")*Q11</f>
        <v>0</v>
      </c>
      <c r="R112">
        <f>('Create Composites'!$B12&lt;&gt;"")*R11</f>
        <v>0</v>
      </c>
      <c r="S112">
        <f>('Create Composites'!$B12&lt;&gt;"")*S11</f>
        <v>0</v>
      </c>
      <c r="T112">
        <f>('Create Composites'!$B12&lt;&gt;"")*T11</f>
        <v>0</v>
      </c>
      <c r="U112">
        <f>('Create Composites'!$B12&lt;&gt;"")*U11</f>
        <v>0</v>
      </c>
    </row>
    <row r="113" spans="1:21" x14ac:dyDescent="0.15">
      <c r="A113" t="str">
        <f t="shared" si="0"/>
        <v>Coding</v>
      </c>
      <c r="B113">
        <f>('Create Composites'!$B13&lt;&gt;"")*B12</f>
        <v>0</v>
      </c>
      <c r="C113">
        <f>('Create Composites'!$B13&lt;&gt;"")*C12</f>
        <v>0</v>
      </c>
      <c r="D113">
        <f>('Create Composites'!$B13&lt;&gt;"")*D12</f>
        <v>0</v>
      </c>
      <c r="E113">
        <f>('Create Composites'!$B13&lt;&gt;"")*E12</f>
        <v>0</v>
      </c>
      <c r="F113">
        <f>('Create Composites'!$B13&lt;&gt;"")*F12</f>
        <v>0</v>
      </c>
      <c r="G113">
        <f>('Create Composites'!$B13&lt;&gt;"")*G12</f>
        <v>1</v>
      </c>
      <c r="H113">
        <f>('Create Composites'!$B13&lt;&gt;"")*H12</f>
        <v>0</v>
      </c>
      <c r="I113">
        <f>('Create Composites'!$B13&lt;&gt;"")*I12</f>
        <v>1</v>
      </c>
      <c r="J113">
        <f>('Create Composites'!$B13&lt;&gt;"")*J12</f>
        <v>1</v>
      </c>
      <c r="K113">
        <f>('Create Composites'!$B13&lt;&gt;"")*K12</f>
        <v>0</v>
      </c>
      <c r="L113">
        <f>('Create Composites'!$B13&lt;&gt;"")*L12</f>
        <v>0</v>
      </c>
      <c r="M113">
        <f>('Create Composites'!$B13&lt;&gt;"")*M12</f>
        <v>0</v>
      </c>
      <c r="N113">
        <f>('Create Composites'!$B13&lt;&gt;"")*N12</f>
        <v>1</v>
      </c>
      <c r="O113">
        <f>('Create Composites'!$B13&lt;&gt;"")*O12</f>
        <v>0</v>
      </c>
      <c r="P113">
        <f>('Create Composites'!$B13&lt;&gt;"")*P12</f>
        <v>0</v>
      </c>
      <c r="Q113">
        <f>('Create Composites'!$B13&lt;&gt;"")*Q12</f>
        <v>0</v>
      </c>
      <c r="R113">
        <f>('Create Composites'!$B13&lt;&gt;"")*R12</f>
        <v>1</v>
      </c>
      <c r="S113">
        <f>('Create Composites'!$B13&lt;&gt;"")*S12</f>
        <v>0</v>
      </c>
      <c r="T113">
        <f>('Create Composites'!$B13&lt;&gt;"")*T12</f>
        <v>0</v>
      </c>
      <c r="U113">
        <f>('Create Composites'!$B13&lt;&gt;"")*U12</f>
        <v>0</v>
      </c>
    </row>
    <row r="114" spans="1:21" x14ac:dyDescent="0.15">
      <c r="A114" t="str">
        <f t="shared" si="0"/>
        <v>NAB Categories</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15">
      <c r="A115" t="str">
        <f t="shared" si="0"/>
        <v>NAB Judgment</v>
      </c>
      <c r="B115">
        <f>('Create Composites'!$B15&lt;&gt;"")*B14</f>
        <v>0</v>
      </c>
      <c r="C115">
        <f>('Create Composites'!$B15&lt;&gt;"")*C14</f>
        <v>0</v>
      </c>
      <c r="D115">
        <f>('Create Composites'!$B15&lt;&gt;"")*D14</f>
        <v>0</v>
      </c>
      <c r="E115">
        <f>('Create Composites'!$B15&lt;&gt;"")*E14</f>
        <v>0</v>
      </c>
      <c r="F115">
        <f>('Create Composites'!$B15&lt;&gt;"")*F14</f>
        <v>0</v>
      </c>
      <c r="G115">
        <f>('Create Composites'!$B15&lt;&gt;"")*G14</f>
        <v>0</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0</v>
      </c>
      <c r="S115">
        <f>('Create Composites'!$B15&lt;&gt;"")*S14</f>
        <v>0</v>
      </c>
      <c r="T115">
        <f>('Create Composites'!$B15&lt;&gt;"")*T14</f>
        <v>0</v>
      </c>
      <c r="U115">
        <f>('Create Composites'!$B15&lt;&gt;"")*U14</f>
        <v>0</v>
      </c>
    </row>
    <row r="116" spans="1:21" x14ac:dyDescent="0.15">
      <c r="A116" t="str">
        <f t="shared" si="0"/>
        <v>NAB Mazes</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15">
      <c r="A117" t="str">
        <f t="shared" si="0"/>
        <v>NAB Word Generation</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15">
      <c r="A118" t="str">
        <f t="shared" si="0"/>
        <v>Digits Forward</v>
      </c>
      <c r="B118">
        <f>('Create Composites'!$B18&lt;&gt;"")*B17</f>
        <v>0</v>
      </c>
      <c r="C118">
        <f>('Create Composites'!$B18&lt;&gt;"")*C17</f>
        <v>0</v>
      </c>
      <c r="D118">
        <f>('Create Composites'!$B18&lt;&gt;"")*D17</f>
        <v>0</v>
      </c>
      <c r="E118">
        <f>('Create Composites'!$B18&lt;&gt;"")*E17</f>
        <v>0</v>
      </c>
      <c r="F118">
        <f>('Create Composites'!$B18&lt;&gt;"")*F17</f>
        <v>0</v>
      </c>
      <c r="G118">
        <f>('Create Composites'!$B18&lt;&gt;"")*G17</f>
        <v>1</v>
      </c>
      <c r="H118">
        <f>('Create Composites'!$B18&lt;&gt;"")*H17</f>
        <v>0</v>
      </c>
      <c r="I118">
        <f>('Create Composites'!$B18&lt;&gt;"")*I17</f>
        <v>1</v>
      </c>
      <c r="J118">
        <f>('Create Composites'!$B18&lt;&gt;"")*J17</f>
        <v>0</v>
      </c>
      <c r="K118">
        <f>('Create Composites'!$B18&lt;&gt;"")*K17</f>
        <v>1</v>
      </c>
      <c r="L118">
        <f>('Create Composites'!$B18&lt;&gt;"")*L17</f>
        <v>1</v>
      </c>
      <c r="M118">
        <f>('Create Composites'!$B18&lt;&gt;"")*M17</f>
        <v>1</v>
      </c>
      <c r="N118">
        <f>('Create Composites'!$B18&lt;&gt;"")*N17</f>
        <v>0</v>
      </c>
      <c r="O118">
        <f>('Create Composites'!$B18&lt;&gt;"")*O17</f>
        <v>0</v>
      </c>
      <c r="P118">
        <f>('Create Composites'!$B18&lt;&gt;"")*P17</f>
        <v>0</v>
      </c>
      <c r="Q118">
        <f>('Create Composites'!$B18&lt;&gt;"")*Q17</f>
        <v>0</v>
      </c>
      <c r="R118">
        <f>('Create Composites'!$B18&lt;&gt;"")*R17</f>
        <v>1</v>
      </c>
      <c r="S118">
        <f>('Create Composites'!$B18&lt;&gt;"")*S17</f>
        <v>0</v>
      </c>
      <c r="T118">
        <f>('Create Composites'!$B18&lt;&gt;"")*T17</f>
        <v>0</v>
      </c>
      <c r="U118">
        <f>('Create Composites'!$B18&lt;&gt;"")*U17</f>
        <v>0</v>
      </c>
    </row>
    <row r="119" spans="1:21" x14ac:dyDescent="0.15">
      <c r="A119" t="str">
        <f t="shared" si="0"/>
        <v>Digits Backward</v>
      </c>
      <c r="B119">
        <f>('Create Composites'!$B19&lt;&gt;"")*B18</f>
        <v>0</v>
      </c>
      <c r="C119">
        <f>('Create Composites'!$B19&lt;&gt;"")*C18</f>
        <v>0</v>
      </c>
      <c r="D119">
        <f>('Create Composites'!$B19&lt;&gt;"")*D18</f>
        <v>0</v>
      </c>
      <c r="E119">
        <f>('Create Composites'!$B19&lt;&gt;"")*E18</f>
        <v>0</v>
      </c>
      <c r="F119">
        <f>('Create Composites'!$B19&lt;&gt;"")*F18</f>
        <v>0</v>
      </c>
      <c r="G119">
        <f>('Create Composites'!$B19&lt;&gt;"")*G18</f>
        <v>1</v>
      </c>
      <c r="H119">
        <f>('Create Composites'!$B19&lt;&gt;"")*H18</f>
        <v>0</v>
      </c>
      <c r="I119">
        <f>('Create Composites'!$B19&lt;&gt;"")*I18</f>
        <v>1</v>
      </c>
      <c r="J119">
        <f>('Create Composites'!$B19&lt;&gt;"")*J18</f>
        <v>0</v>
      </c>
      <c r="K119">
        <f>('Create Composites'!$B19&lt;&gt;"")*K18</f>
        <v>1</v>
      </c>
      <c r="L119">
        <f>('Create Composites'!$B19&lt;&gt;"")*L18</f>
        <v>0</v>
      </c>
      <c r="M119">
        <f>('Create Composites'!$B19&lt;&gt;"")*M18</f>
        <v>1</v>
      </c>
      <c r="N119">
        <f>('Create Composites'!$B19&lt;&gt;"")*N18</f>
        <v>0</v>
      </c>
      <c r="O119">
        <f>('Create Composites'!$B19&lt;&gt;"")*O18</f>
        <v>0</v>
      </c>
      <c r="P119">
        <f>('Create Composites'!$B19&lt;&gt;"")*P18</f>
        <v>0</v>
      </c>
      <c r="Q119">
        <f>('Create Composites'!$B19&lt;&gt;"")*Q18</f>
        <v>0</v>
      </c>
      <c r="R119">
        <f>('Create Composites'!$B19&lt;&gt;"")*R18</f>
        <v>1</v>
      </c>
      <c r="S119">
        <f>('Create Composites'!$B19&lt;&gt;"")*S18</f>
        <v>0</v>
      </c>
      <c r="T119">
        <f>('Create Composites'!$B19&lt;&gt;"")*T18</f>
        <v>0</v>
      </c>
      <c r="U119">
        <f>('Create Composites'!$B19&lt;&gt;"")*U18</f>
        <v>0</v>
      </c>
    </row>
    <row r="120" spans="1:21" x14ac:dyDescent="0.15">
      <c r="A120" t="str">
        <f t="shared" si="0"/>
        <v>Numbers &amp; Letters Speed A</v>
      </c>
      <c r="B120">
        <f>('Create Composites'!$B20&lt;&gt;"")*B19</f>
        <v>0</v>
      </c>
      <c r="C120">
        <f>('Create Composites'!$B20&lt;&gt;"")*C19</f>
        <v>0</v>
      </c>
      <c r="D120">
        <f>('Create Composites'!$B20&lt;&gt;"")*D19</f>
        <v>0</v>
      </c>
      <c r="E120">
        <f>('Create Composites'!$B20&lt;&gt;"")*E19</f>
        <v>0</v>
      </c>
      <c r="F120">
        <f>('Create Composites'!$B20&lt;&gt;"")*F19</f>
        <v>0</v>
      </c>
      <c r="G120">
        <f>('Create Composites'!$B20&lt;&gt;"")*G19</f>
        <v>1</v>
      </c>
      <c r="H120">
        <f>('Create Composites'!$B20&lt;&gt;"")*H19</f>
        <v>0</v>
      </c>
      <c r="I120">
        <f>('Create Composites'!$B20&lt;&gt;"")*I19</f>
        <v>0</v>
      </c>
      <c r="J120">
        <f>('Create Composites'!$B20&lt;&gt;"")*J19</f>
        <v>1</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1</v>
      </c>
      <c r="S120">
        <f>('Create Composites'!$B20&lt;&gt;"")*S19</f>
        <v>0</v>
      </c>
      <c r="T120">
        <f>('Create Composites'!$B20&lt;&gt;"")*T19</f>
        <v>1</v>
      </c>
      <c r="U120">
        <f>('Create Composites'!$B20&lt;&gt;"")*U19</f>
        <v>0</v>
      </c>
    </row>
    <row r="121" spans="1:21" x14ac:dyDescent="0.15">
      <c r="A121" t="str">
        <f t="shared" si="0"/>
        <v>Numbers &amp; Letters Accuracy A</v>
      </c>
      <c r="B121">
        <f>('Create Composites'!$B21&lt;&gt;"")*B20</f>
        <v>0</v>
      </c>
      <c r="C121">
        <f>('Create Composites'!$B21&lt;&gt;"")*C20</f>
        <v>0</v>
      </c>
      <c r="D121">
        <f>('Create Composites'!$B21&lt;&gt;"")*D20</f>
        <v>0</v>
      </c>
      <c r="E121">
        <f>('Create Composites'!$B21&lt;&gt;"")*E20</f>
        <v>0</v>
      </c>
      <c r="F121">
        <f>('Create Composites'!$B21&lt;&gt;"")*F20</f>
        <v>0</v>
      </c>
      <c r="G121">
        <f>('Create Composites'!$B21&lt;&gt;"")*G20</f>
        <v>1</v>
      </c>
      <c r="H121">
        <f>('Create Composites'!$B21&lt;&gt;"")*H20</f>
        <v>0</v>
      </c>
      <c r="I121">
        <f>('Create Composites'!$B21&lt;&gt;"")*I20</f>
        <v>0</v>
      </c>
      <c r="J121">
        <f>('Create Composites'!$B21&lt;&gt;"")*J20</f>
        <v>0</v>
      </c>
      <c r="K121">
        <f>('Create Composites'!$B21&lt;&gt;"")*K20</f>
        <v>0</v>
      </c>
      <c r="L121">
        <f>('Create Composites'!$B21&lt;&gt;"")*L20</f>
        <v>1</v>
      </c>
      <c r="M121">
        <f>('Create Composites'!$B21&lt;&gt;"")*M20</f>
        <v>0</v>
      </c>
      <c r="N121">
        <f>('Create Composites'!$B21&lt;&gt;"")*N20</f>
        <v>0</v>
      </c>
      <c r="O121">
        <f>('Create Composites'!$B21&lt;&gt;"")*O20</f>
        <v>0</v>
      </c>
      <c r="P121">
        <f>('Create Composites'!$B21&lt;&gt;"")*P20</f>
        <v>0</v>
      </c>
      <c r="Q121">
        <f>('Create Composites'!$B21&lt;&gt;"")*Q20</f>
        <v>0</v>
      </c>
      <c r="R121">
        <f>('Create Composites'!$B21&lt;&gt;"")*R20</f>
        <v>1</v>
      </c>
      <c r="S121">
        <f>('Create Composites'!$B21&lt;&gt;"")*S20</f>
        <v>0</v>
      </c>
      <c r="T121">
        <f>('Create Composites'!$B21&lt;&gt;"")*T20</f>
        <v>0</v>
      </c>
      <c r="U121">
        <f>('Create Composites'!$B21&lt;&gt;"")*U20</f>
        <v>0</v>
      </c>
    </row>
    <row r="122" spans="1:21" x14ac:dyDescent="0.15">
      <c r="A122" t="str">
        <f t="shared" si="0"/>
        <v>Numbers &amp; Letters Efficiency A</v>
      </c>
      <c r="B122">
        <f>('Create Composites'!$B22&lt;&gt;"")*B21</f>
        <v>0</v>
      </c>
      <c r="C122">
        <f>('Create Composites'!$B22&lt;&gt;"")*C21</f>
        <v>0</v>
      </c>
      <c r="D122">
        <f>('Create Composites'!$B22&lt;&gt;"")*D21</f>
        <v>0</v>
      </c>
      <c r="E122">
        <f>('Create Composites'!$B22&lt;&gt;"")*E21</f>
        <v>0</v>
      </c>
      <c r="F122">
        <f>('Create Composites'!$B22&lt;&gt;"")*F21</f>
        <v>0</v>
      </c>
      <c r="G122">
        <f>('Create Composites'!$B22&lt;&gt;"")*G21</f>
        <v>1</v>
      </c>
      <c r="H122">
        <f>('Create Composites'!$B22&lt;&gt;"")*H21</f>
        <v>0</v>
      </c>
      <c r="I122">
        <f>('Create Composites'!$B22&lt;&gt;"")*I21</f>
        <v>0</v>
      </c>
      <c r="J122">
        <f>('Create Composites'!$B22&lt;&gt;"")*J21</f>
        <v>1</v>
      </c>
      <c r="K122">
        <f>('Create Composites'!$B22&lt;&gt;"")*K21</f>
        <v>0</v>
      </c>
      <c r="L122">
        <f>('Create Composites'!$B22&lt;&gt;"")*L21</f>
        <v>0</v>
      </c>
      <c r="M122">
        <f>('Create Composites'!$B22&lt;&gt;"")*M21</f>
        <v>0</v>
      </c>
      <c r="N122">
        <f>('Create Composites'!$B22&lt;&gt;"")*N21</f>
        <v>1</v>
      </c>
      <c r="O122">
        <f>('Create Composites'!$B22&lt;&gt;"")*O21</f>
        <v>0</v>
      </c>
      <c r="P122">
        <f>('Create Composites'!$B22&lt;&gt;"")*P21</f>
        <v>0</v>
      </c>
      <c r="Q122">
        <f>('Create Composites'!$B22&lt;&gt;"")*Q21</f>
        <v>0</v>
      </c>
      <c r="R122">
        <f>('Create Composites'!$B22&lt;&gt;"")*R21</f>
        <v>1</v>
      </c>
      <c r="S122">
        <f>('Create Composites'!$B22&lt;&gt;"")*S21</f>
        <v>0</v>
      </c>
      <c r="T122">
        <f>('Create Composites'!$B22&lt;&gt;"")*T21</f>
        <v>0</v>
      </c>
      <c r="U122">
        <f>('Create Composites'!$B22&lt;&gt;"")*U21</f>
        <v>0</v>
      </c>
    </row>
    <row r="123" spans="1:21" x14ac:dyDescent="0.15">
      <c r="A123" t="str">
        <f t="shared" si="0"/>
        <v>Numbers &amp; Letters Efficiency B</v>
      </c>
      <c r="B123">
        <f>('Create Composites'!$B23&lt;&gt;"")*B22</f>
        <v>0</v>
      </c>
      <c r="C123">
        <f>('Create Composites'!$B23&lt;&gt;"")*C22</f>
        <v>0</v>
      </c>
      <c r="D123">
        <f>('Create Composites'!$B23&lt;&gt;"")*D22</f>
        <v>0</v>
      </c>
      <c r="E123">
        <f>('Create Composites'!$B23&lt;&gt;"")*E22</f>
        <v>0</v>
      </c>
      <c r="F123">
        <f>('Create Composites'!$B23&lt;&gt;"")*F22</f>
        <v>0</v>
      </c>
      <c r="G123">
        <f>('Create Composites'!$B23&lt;&gt;"")*G22</f>
        <v>1</v>
      </c>
      <c r="H123">
        <f>('Create Composites'!$B23&lt;&gt;"")*H22</f>
        <v>0</v>
      </c>
      <c r="I123">
        <f>('Create Composites'!$B23&lt;&gt;"")*I22</f>
        <v>0</v>
      </c>
      <c r="J123">
        <f>('Create Composites'!$B23&lt;&gt;"")*J22</f>
        <v>0</v>
      </c>
      <c r="K123">
        <f>('Create Composites'!$B23&lt;&gt;"")*K22</f>
        <v>0</v>
      </c>
      <c r="L123">
        <f>('Create Composites'!$B23&lt;&gt;"")*L22</f>
        <v>1</v>
      </c>
      <c r="M123">
        <f>('Create Composites'!$B23&lt;&gt;"")*M22</f>
        <v>0</v>
      </c>
      <c r="N123">
        <f>('Create Composites'!$B23&lt;&gt;"")*N22</f>
        <v>0</v>
      </c>
      <c r="O123">
        <f>('Create Composites'!$B23&lt;&gt;"")*O22</f>
        <v>0</v>
      </c>
      <c r="P123">
        <f>('Create Composites'!$B23&lt;&gt;"")*P22</f>
        <v>0</v>
      </c>
      <c r="Q123">
        <f>('Create Composites'!$B23&lt;&gt;"")*Q22</f>
        <v>0</v>
      </c>
      <c r="R123">
        <f>('Create Composites'!$B23&lt;&gt;"")*R22</f>
        <v>1</v>
      </c>
      <c r="S123">
        <f>('Create Composites'!$B23&lt;&gt;"")*S22</f>
        <v>0</v>
      </c>
      <c r="T123">
        <f>('Create Composites'!$B23&lt;&gt;"")*T22</f>
        <v>0</v>
      </c>
      <c r="U123">
        <f>('Create Composites'!$B23&lt;&gt;"")*U22</f>
        <v>1</v>
      </c>
    </row>
    <row r="124" spans="1:21" x14ac:dyDescent="0.15">
      <c r="A124" t="str">
        <f t="shared" si="0"/>
        <v>Auditory Comprehension</v>
      </c>
      <c r="B124">
        <f>('Create Composites'!$B24&lt;&gt;"")*B23</f>
        <v>0</v>
      </c>
      <c r="C124">
        <f>('Create Composites'!$B24&lt;&gt;"")*C23</f>
        <v>0</v>
      </c>
      <c r="D124">
        <f>('Create Composites'!$B24&lt;&gt;"")*D23</f>
        <v>0</v>
      </c>
      <c r="E124">
        <f>('Create Composites'!$B24&lt;&gt;"")*E23</f>
        <v>1</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1</v>
      </c>
      <c r="S124">
        <f>('Create Composites'!$B24&lt;&gt;"")*S23</f>
        <v>0</v>
      </c>
      <c r="T124">
        <f>('Create Composites'!$B24&lt;&gt;"")*T23</f>
        <v>0</v>
      </c>
      <c r="U124">
        <f>('Create Composites'!$B24&lt;&gt;"")*U23</f>
        <v>0</v>
      </c>
    </row>
    <row r="125" spans="1:21" x14ac:dyDescent="0.15">
      <c r="A125" t="str">
        <f t="shared" si="0"/>
        <v>Naming</v>
      </c>
      <c r="B125">
        <f>('Create Composites'!$B25&lt;&gt;"")*B24</f>
        <v>0</v>
      </c>
      <c r="C125">
        <f>('Create Composites'!$B25&lt;&gt;"")*C24</f>
        <v>1</v>
      </c>
      <c r="D125">
        <f>('Create Composites'!$B25&lt;&gt;"")*D24</f>
        <v>0</v>
      </c>
      <c r="E125">
        <f>('Create Composites'!$B25&lt;&gt;"")*E24</f>
        <v>1</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1</v>
      </c>
      <c r="S125">
        <f>('Create Composites'!$B25&lt;&gt;"")*S24</f>
        <v>0</v>
      </c>
      <c r="T125">
        <f>('Create Composites'!$B25&lt;&gt;"")*T24</f>
        <v>0</v>
      </c>
      <c r="U125">
        <f>('Create Composites'!$B25&lt;&gt;"")*U24</f>
        <v>0</v>
      </c>
    </row>
    <row r="126" spans="1:21" x14ac:dyDescent="0.15">
      <c r="A126" t="str">
        <f t="shared" si="0"/>
        <v>Shape Learning Immediate-Recognition</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1</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1</v>
      </c>
      <c r="P126">
        <f>('Create Composites'!$B26&lt;&gt;"")*P25</f>
        <v>0</v>
      </c>
      <c r="Q126">
        <f>('Create Composites'!$B26&lt;&gt;"")*Q25</f>
        <v>0</v>
      </c>
      <c r="R126">
        <f>('Create Composites'!$B26&lt;&gt;"")*R25</f>
        <v>1</v>
      </c>
      <c r="S126">
        <f>('Create Composites'!$B26&lt;&gt;"")*S25</f>
        <v>0</v>
      </c>
      <c r="T126">
        <f>('Create Composites'!$B26&lt;&gt;"")*T25</f>
        <v>0</v>
      </c>
      <c r="U126">
        <f>('Create Composites'!$B26&lt;&gt;"")*U25</f>
        <v>0</v>
      </c>
    </row>
    <row r="127" spans="1:21" x14ac:dyDescent="0.15">
      <c r="A127" t="str">
        <f t="shared" si="0"/>
        <v>Shape Learning Delayed-Recognition</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1</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1</v>
      </c>
      <c r="Q127">
        <f>('Create Composites'!$B27&lt;&gt;"")*Q26</f>
        <v>0</v>
      </c>
      <c r="R127">
        <f>('Create Composites'!$B27&lt;&gt;"")*R26</f>
        <v>1</v>
      </c>
      <c r="S127">
        <f>('Create Composites'!$B27&lt;&gt;"")*S26</f>
        <v>0</v>
      </c>
      <c r="T127">
        <f>('Create Composites'!$B27&lt;&gt;"")*T26</f>
        <v>0</v>
      </c>
      <c r="U127">
        <f>('Create Composites'!$B27&lt;&gt;"")*U26</f>
        <v>0</v>
      </c>
    </row>
    <row r="128" spans="1:21" x14ac:dyDescent="0.15">
      <c r="A128" t="str">
        <f t="shared" si="0"/>
        <v>Story Learning Immediate-Recall</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1</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1</v>
      </c>
      <c r="P128">
        <f>('Create Composites'!$B28&lt;&gt;"")*P27</f>
        <v>0</v>
      </c>
      <c r="Q128">
        <f>('Create Composites'!$B28&lt;&gt;"")*Q27</f>
        <v>0</v>
      </c>
      <c r="R128">
        <f>('Create Composites'!$B28&lt;&gt;"")*R27</f>
        <v>1</v>
      </c>
      <c r="S128">
        <f>('Create Composites'!$B28&lt;&gt;"")*S27</f>
        <v>0</v>
      </c>
      <c r="T128">
        <f>('Create Composites'!$B28&lt;&gt;"")*T27</f>
        <v>0</v>
      </c>
      <c r="U128">
        <f>('Create Composites'!$B28&lt;&gt;"")*U27</f>
        <v>0</v>
      </c>
    </row>
    <row r="129" spans="1:21" x14ac:dyDescent="0.15">
      <c r="A129" t="str">
        <f t="shared" si="0"/>
        <v>Story Learning Delayed-Recall</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1</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1</v>
      </c>
      <c r="Q129">
        <f>('Create Composites'!$B29&lt;&gt;"")*Q28</f>
        <v>0</v>
      </c>
      <c r="R129">
        <f>('Create Composites'!$B29&lt;&gt;"")*R28</f>
        <v>1</v>
      </c>
      <c r="S129">
        <f>('Create Composites'!$B29&lt;&gt;"")*S28</f>
        <v>0</v>
      </c>
      <c r="T129">
        <f>('Create Composites'!$B29&lt;&gt;"")*T28</f>
        <v>0</v>
      </c>
      <c r="U129">
        <f>('Create Composites'!$B29&lt;&gt;"")*U28</f>
        <v>0</v>
      </c>
    </row>
    <row r="130" spans="1:21" x14ac:dyDescent="0.15">
      <c r="A130" t="str">
        <f t="shared" si="0"/>
        <v>Visual Discrimination</v>
      </c>
      <c r="B130">
        <f>('Create Composites'!$B30&lt;&gt;"")*B29</f>
        <v>0</v>
      </c>
      <c r="C130">
        <f>('Create Composites'!$B30&lt;&gt;"")*C29</f>
        <v>0</v>
      </c>
      <c r="D130">
        <f>('Create Composites'!$B30&lt;&gt;"")*D29</f>
        <v>0</v>
      </c>
      <c r="E130">
        <f>('Create Composites'!$B30&lt;&gt;"")*E29</f>
        <v>0</v>
      </c>
      <c r="F130">
        <f>('Create Composites'!$B30&lt;&gt;"")*F29</f>
        <v>1</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1</v>
      </c>
      <c r="S130">
        <f>('Create Composites'!$B30&lt;&gt;"")*S29</f>
        <v>0</v>
      </c>
      <c r="T130">
        <f>('Create Composites'!$B30&lt;&gt;"")*T29</f>
        <v>0</v>
      </c>
      <c r="U130">
        <f>('Create Composites'!$B30&lt;&gt;"")*U29</f>
        <v>0</v>
      </c>
    </row>
    <row r="131" spans="1:21" x14ac:dyDescent="0.15">
      <c r="A131" t="str">
        <f t="shared" si="0"/>
        <v>Design Construction</v>
      </c>
      <c r="B131">
        <f>('Create Composites'!$B31&lt;&gt;"")*B30</f>
        <v>0</v>
      </c>
      <c r="C131">
        <f>('Create Composites'!$B31&lt;&gt;"")*C30</f>
        <v>0</v>
      </c>
      <c r="D131">
        <f>('Create Composites'!$B31&lt;&gt;"")*D30</f>
        <v>1</v>
      </c>
      <c r="E131">
        <f>('Create Composites'!$B31&lt;&gt;"")*E30</f>
        <v>0</v>
      </c>
      <c r="F131">
        <f>('Create Composites'!$B31&lt;&gt;"")*F30</f>
        <v>1</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1</v>
      </c>
      <c r="S131">
        <f>('Create Composites'!$B31&lt;&gt;"")*S30</f>
        <v>0</v>
      </c>
      <c r="T131">
        <f>('Create Composites'!$B31&lt;&gt;"")*T30</f>
        <v>0</v>
      </c>
      <c r="U131">
        <f>('Create Composites'!$B31&lt;&gt;"")*U30</f>
        <v>0</v>
      </c>
    </row>
    <row r="132" spans="1:21" x14ac:dyDescent="0.15">
      <c r="A132" t="str">
        <f t="shared" si="0"/>
        <v>Mazes</v>
      </c>
      <c r="B132">
        <f>('Create Composites'!$B32&lt;&gt;"")*B31</f>
        <v>0</v>
      </c>
      <c r="C132">
        <f>('Create Composites'!$B32&lt;&gt;"")*C31</f>
        <v>0</v>
      </c>
      <c r="D132">
        <f>('Create Composites'!$B32&lt;&gt;"")*D31</f>
        <v>0</v>
      </c>
      <c r="E132">
        <f>('Create Composites'!$B32&lt;&gt;"")*E31</f>
        <v>0</v>
      </c>
      <c r="F132">
        <f>('Create Composites'!$B32&lt;&gt;"")*F31</f>
        <v>0</v>
      </c>
      <c r="G132">
        <f>('Create Composites'!$B32&lt;&gt;"")*G31</f>
        <v>1</v>
      </c>
      <c r="H132">
        <f>('Create Composites'!$B32&lt;&gt;"")*H31</f>
        <v>0</v>
      </c>
      <c r="I132">
        <f>('Create Composites'!$B32&lt;&gt;"")*I31</f>
        <v>0</v>
      </c>
      <c r="J132">
        <f>('Create Composites'!$B32&lt;&gt;"")*J31</f>
        <v>0</v>
      </c>
      <c r="K132">
        <f>('Create Composites'!$B32&lt;&gt;"")*K31</f>
        <v>0</v>
      </c>
      <c r="L132">
        <f>('Create Composites'!$B32&lt;&gt;"")*L31</f>
        <v>0</v>
      </c>
      <c r="M132">
        <f>('Create Composites'!$B32&lt;&gt;"")*M31</f>
        <v>1</v>
      </c>
      <c r="N132">
        <f>('Create Composites'!$B32&lt;&gt;"")*N31</f>
        <v>1</v>
      </c>
      <c r="O132">
        <f>('Create Composites'!$B32&lt;&gt;"")*O31</f>
        <v>0</v>
      </c>
      <c r="P132">
        <f>('Create Composites'!$B32&lt;&gt;"")*P31</f>
        <v>0</v>
      </c>
      <c r="Q132">
        <f>('Create Composites'!$B32&lt;&gt;"")*Q31</f>
        <v>1</v>
      </c>
      <c r="R132">
        <f>('Create Composites'!$B32&lt;&gt;"")*R31</f>
        <v>1</v>
      </c>
      <c r="S132">
        <f>('Create Composites'!$B32&lt;&gt;"")*S31</f>
        <v>0</v>
      </c>
      <c r="T132">
        <f>('Create Composites'!$B32&lt;&gt;"")*T31</f>
        <v>0</v>
      </c>
      <c r="U132">
        <f>('Create Composites'!$B32&lt;&gt;"")*U31</f>
        <v>0</v>
      </c>
    </row>
    <row r="133" spans="1:21" x14ac:dyDescent="0.15">
      <c r="A133" t="str">
        <f t="shared" si="0"/>
        <v>Word Generation</v>
      </c>
      <c r="B133">
        <f>('Create Composites'!$B33&lt;&gt;"")*B32</f>
        <v>0</v>
      </c>
      <c r="C133">
        <f>('Create Composites'!$B33&lt;&gt;"")*C32</f>
        <v>0</v>
      </c>
      <c r="D133">
        <f>('Create Composites'!$B33&lt;&gt;"")*D32</f>
        <v>0</v>
      </c>
      <c r="E133">
        <f>('Create Composites'!$B33&lt;&gt;"")*E32</f>
        <v>0</v>
      </c>
      <c r="F133">
        <f>('Create Composites'!$B33&lt;&gt;"")*F32</f>
        <v>0</v>
      </c>
      <c r="G133">
        <f>('Create Composites'!$B33&lt;&gt;"")*G32</f>
        <v>1</v>
      </c>
      <c r="H133">
        <f>('Create Composites'!$B33&lt;&gt;"")*H32</f>
        <v>0</v>
      </c>
      <c r="I133">
        <f>('Create Composites'!$B33&lt;&gt;"")*I32</f>
        <v>0</v>
      </c>
      <c r="J133">
        <f>('Create Composites'!$B33&lt;&gt;"")*J32</f>
        <v>0</v>
      </c>
      <c r="K133">
        <f>('Create Composites'!$B33&lt;&gt;"")*K32</f>
        <v>0</v>
      </c>
      <c r="L133">
        <f>('Create Composites'!$B33&lt;&gt;"")*L32</f>
        <v>0</v>
      </c>
      <c r="M133">
        <f>('Create Composites'!$B33&lt;&gt;"")*M32</f>
        <v>1</v>
      </c>
      <c r="N133">
        <f>('Create Composites'!$B33&lt;&gt;"")*N32</f>
        <v>0</v>
      </c>
      <c r="O133">
        <f>('Create Composites'!$B33&lt;&gt;"")*O32</f>
        <v>0</v>
      </c>
      <c r="P133">
        <f>('Create Composites'!$B33&lt;&gt;"")*P32</f>
        <v>0</v>
      </c>
      <c r="Q133">
        <f>('Create Composites'!$B33&lt;&gt;"")*Q32</f>
        <v>0</v>
      </c>
      <c r="R133">
        <f>('Create Composites'!$B33&lt;&gt;"")*R32</f>
        <v>1</v>
      </c>
      <c r="S133">
        <f>('Create Composites'!$B33&lt;&gt;"")*S32</f>
        <v>1</v>
      </c>
      <c r="T133">
        <f>('Create Composites'!$B33&lt;&gt;"")*T32</f>
        <v>0</v>
      </c>
      <c r="U133">
        <f>('Create Composites'!$B33&lt;&gt;"")*U32</f>
        <v>0</v>
      </c>
    </row>
    <row r="134" spans="1:21" x14ac:dyDescent="0.15">
      <c r="A134" t="str">
        <f t="shared" si="0"/>
        <v>Letter Fluency</v>
      </c>
      <c r="B134">
        <f>('Create Composites'!$B34&lt;&gt;"")*B33</f>
        <v>0</v>
      </c>
      <c r="C134">
        <f>('Create Composites'!$B34&lt;&gt;"")*C33</f>
        <v>0</v>
      </c>
      <c r="D134">
        <f>('Create Composites'!$B34&lt;&gt;"")*D33</f>
        <v>0</v>
      </c>
      <c r="E134">
        <f>('Create Composites'!$B34&lt;&gt;"")*E33</f>
        <v>1</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1</v>
      </c>
      <c r="S134">
        <f>('Create Composites'!$B34&lt;&gt;"")*S33</f>
        <v>1</v>
      </c>
      <c r="T134">
        <f>('Create Composites'!$B34&lt;&gt;"")*T33</f>
        <v>0</v>
      </c>
      <c r="U134">
        <f>('Create Composites'!$B34&lt;&gt;"")*U33</f>
        <v>0</v>
      </c>
    </row>
    <row r="135" spans="1:21" x14ac:dyDescent="0.15">
      <c r="A135" t="str">
        <f t="shared" si="0"/>
        <v>Category Fluency</v>
      </c>
      <c r="B135">
        <f>('Create Composites'!$B35&lt;&gt;"")*B34</f>
        <v>0</v>
      </c>
      <c r="C135">
        <f>('Create Composites'!$B35&lt;&gt;"")*C34</f>
        <v>0</v>
      </c>
      <c r="D135">
        <f>('Create Composites'!$B35&lt;&gt;"")*D34</f>
        <v>0</v>
      </c>
      <c r="E135">
        <f>('Create Composites'!$B35&lt;&gt;"")*E34</f>
        <v>1</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1</v>
      </c>
      <c r="S135">
        <f>('Create Composites'!$B35&lt;&gt;"")*S34</f>
        <v>1</v>
      </c>
      <c r="T135">
        <f>('Create Composites'!$B35&lt;&gt;"")*T34</f>
        <v>0</v>
      </c>
      <c r="U135">
        <f>('Create Composites'!$B35&lt;&gt;"")*U34</f>
        <v>0</v>
      </c>
    </row>
    <row r="136" spans="1:21" x14ac:dyDescent="0.15">
      <c r="A136" t="str">
        <f t="shared" si="0"/>
        <v>TOPF</v>
      </c>
      <c r="B136">
        <f>('Create Composites'!$B36&lt;&gt;"")*B35</f>
        <v>0</v>
      </c>
      <c r="C136">
        <f>('Create Composites'!$B36&lt;&gt;"")*C35</f>
        <v>0</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0</v>
      </c>
      <c r="S136">
        <f>('Create Composites'!$B36&lt;&gt;"")*S35</f>
        <v>0</v>
      </c>
      <c r="T136">
        <f>('Create Composites'!$B36&lt;&gt;"")*T35</f>
        <v>0</v>
      </c>
      <c r="U136">
        <f>('Create Composites'!$B36&lt;&gt;"")*U35</f>
        <v>0</v>
      </c>
    </row>
    <row r="137" spans="1:21" x14ac:dyDescent="0.15">
      <c r="A137" t="str">
        <f t="shared" si="0"/>
        <v>Trails A</v>
      </c>
      <c r="B137">
        <f>('Create Composites'!$B37&lt;&gt;"")*B36</f>
        <v>0</v>
      </c>
      <c r="C137">
        <f>('Create Composites'!$B37&lt;&gt;"")*C36</f>
        <v>0</v>
      </c>
      <c r="D137">
        <f>('Create Composites'!$B37&lt;&gt;"")*D36</f>
        <v>0</v>
      </c>
      <c r="E137">
        <f>('Create Composites'!$B37&lt;&gt;"")*E36</f>
        <v>0</v>
      </c>
      <c r="F137">
        <f>('Create Composites'!$B37&lt;&gt;"")*F36</f>
        <v>0</v>
      </c>
      <c r="G137">
        <f>('Create Composites'!$B37&lt;&gt;"")*G36</f>
        <v>1</v>
      </c>
      <c r="H137">
        <f>('Create Composites'!$B37&lt;&gt;"")*H36</f>
        <v>0</v>
      </c>
      <c r="I137">
        <f>('Create Composites'!$B37&lt;&gt;"")*I36</f>
        <v>0</v>
      </c>
      <c r="J137">
        <f>('Create Composites'!$B37&lt;&gt;"")*J36</f>
        <v>1</v>
      </c>
      <c r="K137">
        <f>('Create Composites'!$B37&lt;&gt;"")*K36</f>
        <v>0</v>
      </c>
      <c r="L137">
        <f>('Create Composites'!$B37&lt;&gt;"")*L36</f>
        <v>0</v>
      </c>
      <c r="M137">
        <f>('Create Composites'!$B37&lt;&gt;"")*M36</f>
        <v>0</v>
      </c>
      <c r="N137">
        <f>('Create Composites'!$B37&lt;&gt;"")*N36</f>
        <v>1</v>
      </c>
      <c r="O137">
        <f>('Create Composites'!$B37&lt;&gt;"")*O36</f>
        <v>0</v>
      </c>
      <c r="P137">
        <f>('Create Composites'!$B37&lt;&gt;"")*P36</f>
        <v>0</v>
      </c>
      <c r="Q137">
        <f>('Create Composites'!$B37&lt;&gt;"")*Q36</f>
        <v>0</v>
      </c>
      <c r="R137">
        <f>('Create Composites'!$B37&lt;&gt;"")*R36</f>
        <v>1</v>
      </c>
      <c r="S137">
        <f>('Create Composites'!$B37&lt;&gt;"")*S36</f>
        <v>0</v>
      </c>
      <c r="T137">
        <f>('Create Composites'!$B37&lt;&gt;"")*T36</f>
        <v>1</v>
      </c>
      <c r="U137">
        <f>('Create Composites'!$B37&lt;&gt;"")*U36</f>
        <v>0</v>
      </c>
    </row>
    <row r="138" spans="1:21" x14ac:dyDescent="0.15">
      <c r="A138" t="str">
        <f t="shared" si="0"/>
        <v>Trails B</v>
      </c>
      <c r="B138">
        <f>('Create Composites'!$B38&lt;&gt;"")*B37</f>
        <v>0</v>
      </c>
      <c r="C138">
        <f>('Create Composites'!$B38&lt;&gt;"")*C37</f>
        <v>0</v>
      </c>
      <c r="D138">
        <f>('Create Composites'!$B38&lt;&gt;"")*D37</f>
        <v>0</v>
      </c>
      <c r="E138">
        <f>('Create Composites'!$B38&lt;&gt;"")*E37</f>
        <v>0</v>
      </c>
      <c r="F138">
        <f>('Create Composites'!$B38&lt;&gt;"")*F37</f>
        <v>0</v>
      </c>
      <c r="G138">
        <f>('Create Composites'!$B38&lt;&gt;"")*G37</f>
        <v>1</v>
      </c>
      <c r="H138">
        <f>('Create Composites'!$B38&lt;&gt;"")*H37</f>
        <v>0</v>
      </c>
      <c r="I138">
        <f>('Create Composites'!$B38&lt;&gt;"")*I37</f>
        <v>0</v>
      </c>
      <c r="J138">
        <f>('Create Composites'!$B38&lt;&gt;"")*J37</f>
        <v>0</v>
      </c>
      <c r="K138">
        <f>('Create Composites'!$B38&lt;&gt;"")*K37</f>
        <v>0</v>
      </c>
      <c r="L138">
        <f>('Create Composites'!$B38&lt;&gt;"")*L37</f>
        <v>1</v>
      </c>
      <c r="M138">
        <f>('Create Composites'!$B38&lt;&gt;"")*M37</f>
        <v>0</v>
      </c>
      <c r="N138">
        <f>('Create Composites'!$B38&lt;&gt;"")*N37</f>
        <v>0</v>
      </c>
      <c r="O138">
        <f>('Create Composites'!$B38&lt;&gt;"")*O37</f>
        <v>0</v>
      </c>
      <c r="P138">
        <f>('Create Composites'!$B38&lt;&gt;"")*P37</f>
        <v>0</v>
      </c>
      <c r="Q138">
        <f>('Create Composites'!$B38&lt;&gt;"")*Q37</f>
        <v>0</v>
      </c>
      <c r="R138">
        <f>('Create Composites'!$B38&lt;&gt;"")*R37</f>
        <v>1</v>
      </c>
      <c r="S138">
        <f>('Create Composites'!$B38&lt;&gt;"")*S37</f>
        <v>0</v>
      </c>
      <c r="T138">
        <f>('Create Composites'!$B38&lt;&gt;"")*T37</f>
        <v>0</v>
      </c>
      <c r="U138">
        <f>('Create Composites'!$B38&lt;&gt;"")*U37</f>
        <v>1</v>
      </c>
    </row>
    <row r="139" spans="1:21" x14ac:dyDescent="0.15">
      <c r="A139" t="str">
        <f t="shared" si="0"/>
        <v>Unstructured Task (WT)</v>
      </c>
      <c r="B139">
        <f>('Create Composites'!$B39&lt;&gt;"")*B38</f>
        <v>0</v>
      </c>
      <c r="C139">
        <f>('Create Composites'!$B39&lt;&gt;"")*C38</f>
        <v>0</v>
      </c>
      <c r="D139">
        <f>('Create Composites'!$B39&lt;&gt;"")*D38</f>
        <v>0</v>
      </c>
      <c r="E139">
        <f>('Create Composites'!$B39&lt;&gt;"")*E38</f>
        <v>0</v>
      </c>
      <c r="F139">
        <f>('Create Composites'!$B39&lt;&gt;"")*F38</f>
        <v>0</v>
      </c>
      <c r="G139">
        <f>('Create Composites'!$B39&lt;&gt;"")*G38</f>
        <v>0</v>
      </c>
      <c r="H139">
        <f>('Create Composites'!$B39&lt;&gt;"")*H38</f>
        <v>0</v>
      </c>
      <c r="I139">
        <f>('Create Composites'!$B39&lt;&gt;"")*I38</f>
        <v>0</v>
      </c>
      <c r="J139">
        <f>('Create Composites'!$B39&lt;&gt;"")*J38</f>
        <v>0</v>
      </c>
      <c r="K139">
        <f>('Create Composites'!$B39&lt;&gt;"")*K38</f>
        <v>0</v>
      </c>
      <c r="L139">
        <f>('Create Composites'!$B39&lt;&gt;"")*L38</f>
        <v>0</v>
      </c>
      <c r="M139">
        <f>('Create Composites'!$B39&lt;&gt;"")*M38</f>
        <v>0</v>
      </c>
      <c r="N139">
        <f>('Create Composites'!$B39&lt;&gt;"")*N38</f>
        <v>0</v>
      </c>
      <c r="O139">
        <f>('Create Composites'!$B39&lt;&gt;"")*O38</f>
        <v>0</v>
      </c>
      <c r="P139">
        <f>('Create Composites'!$B39&lt;&gt;"")*P38</f>
        <v>0</v>
      </c>
      <c r="Q139">
        <f>('Create Composites'!$B39&lt;&gt;"")*Q38</f>
        <v>0</v>
      </c>
      <c r="R139">
        <f>('Create Composites'!$B39&lt;&gt;"")*R38</f>
        <v>0</v>
      </c>
      <c r="S139">
        <f>('Create Composites'!$B39&lt;&gt;"")*S38</f>
        <v>0</v>
      </c>
      <c r="T139">
        <f>('Create Composites'!$B39&lt;&gt;"")*T38</f>
        <v>0</v>
      </c>
      <c r="U139">
        <f>('Create Composites'!$B39&lt;&gt;"")*U38</f>
        <v>0</v>
      </c>
    </row>
    <row r="140" spans="1:21" x14ac:dyDescent="0.15">
      <c r="A140" t="str">
        <f t="shared" si="0"/>
        <v>ROCFT Copy</v>
      </c>
      <c r="B140">
        <f>('Create Composites'!$B40&lt;&gt;"")*B39</f>
        <v>0</v>
      </c>
      <c r="C140">
        <f>('Create Composites'!$B40&lt;&gt;"")*C39</f>
        <v>0</v>
      </c>
      <c r="D140">
        <f>('Create Composites'!$B40&lt;&gt;"")*D39</f>
        <v>0</v>
      </c>
      <c r="E140">
        <f>('Create Composites'!$B40&lt;&gt;"")*E39</f>
        <v>0</v>
      </c>
      <c r="F140">
        <f>('Create Composites'!$B40&lt;&gt;"")*F39</f>
        <v>0</v>
      </c>
      <c r="G140">
        <f>('Create Composites'!$B40&lt;&gt;"")*G39</f>
        <v>1</v>
      </c>
      <c r="H140">
        <f>('Create Composites'!$B40&lt;&gt;"")*H39</f>
        <v>0</v>
      </c>
      <c r="I140">
        <f>('Create Composites'!$B40&lt;&gt;"")*I39</f>
        <v>0</v>
      </c>
      <c r="J140">
        <f>('Create Composites'!$B40&lt;&gt;"")*J39</f>
        <v>0</v>
      </c>
      <c r="K140">
        <f>('Create Composites'!$B40&lt;&gt;"")*K39</f>
        <v>0</v>
      </c>
      <c r="L140">
        <f>('Create Composites'!$B40&lt;&gt;"")*L39</f>
        <v>0</v>
      </c>
      <c r="M140">
        <f>('Create Composites'!$B40&lt;&gt;"")*M39</f>
        <v>1</v>
      </c>
      <c r="N140">
        <f>('Create Composites'!$B40&lt;&gt;"")*N39</f>
        <v>0</v>
      </c>
      <c r="O140">
        <f>('Create Composites'!$B40&lt;&gt;"")*O39</f>
        <v>0</v>
      </c>
      <c r="P140">
        <f>('Create Composites'!$B40&lt;&gt;"")*P39</f>
        <v>0</v>
      </c>
      <c r="Q140">
        <f>('Create Composites'!$B40&lt;&gt;"")*Q39</f>
        <v>1</v>
      </c>
      <c r="R140">
        <f>('Create Composites'!$B40&lt;&gt;"")*R39</f>
        <v>1</v>
      </c>
      <c r="S140">
        <f>('Create Composites'!$B40&lt;&gt;"")*S39</f>
        <v>0</v>
      </c>
      <c r="T140">
        <f>('Create Composites'!$B40&lt;&gt;"")*T39</f>
        <v>0</v>
      </c>
      <c r="U140">
        <f>('Create Composites'!$B40&lt;&gt;"")*U39</f>
        <v>0</v>
      </c>
    </row>
    <row r="141" spans="1:21" x14ac:dyDescent="0.15">
      <c r="A141" t="str">
        <f t="shared" si="0"/>
        <v>ROCFT Recall</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1</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1</v>
      </c>
      <c r="Q141">
        <f>('Create Composites'!$B41&lt;&gt;"")*Q40</f>
        <v>0</v>
      </c>
      <c r="R141">
        <f>('Create Composites'!$B41&lt;&gt;"")*R40</f>
        <v>1</v>
      </c>
      <c r="S141">
        <f>('Create Composites'!$B41&lt;&gt;"")*S40</f>
        <v>0</v>
      </c>
      <c r="T141">
        <f>('Create Composites'!$B41&lt;&gt;"")*T40</f>
        <v>0</v>
      </c>
      <c r="U141">
        <f>('Create Composites'!$B41&lt;&gt;"")*U40</f>
        <v>0</v>
      </c>
    </row>
    <row r="142" spans="1:21" x14ac:dyDescent="0.15">
      <c r="A142" t="str">
        <f t="shared" si="0"/>
        <v>CVLT-3 Brief Trials 1-4</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0</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0</v>
      </c>
      <c r="P142">
        <f>('Create Composites'!$B42&lt;&gt;"")*P41</f>
        <v>0</v>
      </c>
      <c r="Q142">
        <f>('Create Composites'!$B42&lt;&gt;"")*Q41</f>
        <v>0</v>
      </c>
      <c r="R142">
        <f>('Create Composites'!$B42&lt;&gt;"")*R41</f>
        <v>0</v>
      </c>
      <c r="S142">
        <f>('Create Composites'!$B42&lt;&gt;"")*S41</f>
        <v>0</v>
      </c>
      <c r="T142">
        <f>('Create Composites'!$B42&lt;&gt;"")*T41</f>
        <v>0</v>
      </c>
      <c r="U142">
        <f>('Create Composites'!$B42&lt;&gt;"")*U41</f>
        <v>0</v>
      </c>
    </row>
    <row r="143" spans="1:21" x14ac:dyDescent="0.15">
      <c r="A143" t="str">
        <f t="shared" si="0"/>
        <v>CVLT-3 Brief SDFR</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0</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0</v>
      </c>
      <c r="S143">
        <f>('Create Composites'!$B43&lt;&gt;"")*S42</f>
        <v>0</v>
      </c>
      <c r="T143">
        <f>('Create Composites'!$B43&lt;&gt;"")*T42</f>
        <v>0</v>
      </c>
      <c r="U143">
        <f>('Create Composites'!$B43&lt;&gt;"")*U42</f>
        <v>0</v>
      </c>
    </row>
    <row r="144" spans="1:21" x14ac:dyDescent="0.15">
      <c r="A144" t="str">
        <f t="shared" si="0"/>
        <v>CVLT-3 Brief LDFR</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0</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0</v>
      </c>
      <c r="Q144">
        <f>('Create Composites'!$B44&lt;&gt;"")*Q43</f>
        <v>0</v>
      </c>
      <c r="R144">
        <f>('Create Composites'!$B44&lt;&gt;"")*R43</f>
        <v>0</v>
      </c>
      <c r="S144">
        <f>('Create Composites'!$B44&lt;&gt;"")*S43</f>
        <v>0</v>
      </c>
      <c r="T144">
        <f>('Create Composites'!$B44&lt;&gt;"")*T43</f>
        <v>0</v>
      </c>
      <c r="U144">
        <f>('Create Composites'!$B44&lt;&gt;"")*U43</f>
        <v>0</v>
      </c>
    </row>
    <row r="145" spans="1:21" x14ac:dyDescent="0.15">
      <c r="A145" t="str">
        <f t="shared" si="0"/>
        <v>Figure Weights</v>
      </c>
      <c r="B145">
        <f>('Create Composites'!$B45&lt;&gt;"")*B44</f>
        <v>0</v>
      </c>
      <c r="C145">
        <f>('Create Composites'!$B45&lt;&gt;"")*C44</f>
        <v>0</v>
      </c>
      <c r="D145">
        <f>('Create Composites'!$B45&lt;&gt;"")*D44</f>
        <v>0</v>
      </c>
      <c r="E145">
        <f>('Create Composites'!$B45&lt;&gt;"")*E44</f>
        <v>0</v>
      </c>
      <c r="F145">
        <f>('Create Composites'!$B45&lt;&gt;"")*F44</f>
        <v>0</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0</v>
      </c>
      <c r="S145">
        <f>('Create Composites'!$B45&lt;&gt;"")*S44</f>
        <v>0</v>
      </c>
      <c r="T145">
        <f>('Create Composites'!$B45&lt;&gt;"")*T44</f>
        <v>0</v>
      </c>
      <c r="U145">
        <f>('Create Composites'!$B45&lt;&gt;"")*U44</f>
        <v>0</v>
      </c>
    </row>
    <row r="146" spans="1:21" x14ac:dyDescent="0.15">
      <c r="A146" t="str">
        <f t="shared" si="0"/>
        <v>Letter-Number Sequencing</v>
      </c>
      <c r="B146">
        <f>('Create Composites'!$B46&lt;&gt;"")*B45</f>
        <v>0</v>
      </c>
      <c r="C146">
        <f>('Create Composites'!$B46&lt;&gt;"")*C45</f>
        <v>0</v>
      </c>
      <c r="D146">
        <f>('Create Composites'!$B46&lt;&gt;"")*D45</f>
        <v>0</v>
      </c>
      <c r="E146">
        <f>('Create Composites'!$B46&lt;&gt;"")*E45</f>
        <v>0</v>
      </c>
      <c r="F146">
        <f>('Create Composites'!$B46&lt;&gt;"")*F45</f>
        <v>0</v>
      </c>
      <c r="G146">
        <f>('Create Composites'!$B46&lt;&gt;"")*G45</f>
        <v>0</v>
      </c>
      <c r="H146">
        <f>('Create Composites'!$B46&lt;&gt;"")*H45</f>
        <v>0</v>
      </c>
      <c r="I146">
        <f>('Create Composites'!$B46&lt;&gt;"")*I45</f>
        <v>0</v>
      </c>
      <c r="J146">
        <f>('Create Composites'!$B46&lt;&gt;"")*J45</f>
        <v>0</v>
      </c>
      <c r="K146">
        <f>('Create Composites'!$B46&lt;&gt;"")*K45</f>
        <v>0</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0</v>
      </c>
      <c r="S146">
        <f>('Create Composites'!$B46&lt;&gt;"")*S45</f>
        <v>0</v>
      </c>
      <c r="T146">
        <f>('Create Composites'!$B46&lt;&gt;"")*T45</f>
        <v>0</v>
      </c>
      <c r="U146">
        <f>('Create Composites'!$B46&lt;&gt;"")*U45</f>
        <v>0</v>
      </c>
    </row>
    <row r="147" spans="1:21" x14ac:dyDescent="0.15">
      <c r="A147" t="str">
        <f t="shared" si="0"/>
        <v>Cancellation</v>
      </c>
      <c r="B147">
        <f>('Create Composites'!$B47&lt;&gt;"")*B46</f>
        <v>0</v>
      </c>
      <c r="C147">
        <f>('Create Composites'!$B47&lt;&gt;"")*C46</f>
        <v>0</v>
      </c>
      <c r="D147">
        <f>('Create Composites'!$B47&lt;&gt;"")*D46</f>
        <v>0</v>
      </c>
      <c r="E147">
        <f>('Create Composites'!$B47&lt;&gt;"")*E46</f>
        <v>0</v>
      </c>
      <c r="F147">
        <f>('Create Composites'!$B47&lt;&gt;"")*F46</f>
        <v>0</v>
      </c>
      <c r="G147">
        <f>('Create Composites'!$B47&lt;&gt;"")*G46</f>
        <v>0</v>
      </c>
      <c r="H147">
        <f>('Create Composites'!$B47&lt;&gt;"")*H46</f>
        <v>0</v>
      </c>
      <c r="I147">
        <f>('Create Composites'!$B47&lt;&gt;"")*I46</f>
        <v>0</v>
      </c>
      <c r="J147">
        <f>('Create Composites'!$B47&lt;&gt;"")*J46</f>
        <v>0</v>
      </c>
      <c r="K147">
        <f>('Create Composites'!$B47&lt;&gt;"")*K46</f>
        <v>0</v>
      </c>
      <c r="L147">
        <f>('Create Composites'!$B47&lt;&gt;"")*L46</f>
        <v>0</v>
      </c>
      <c r="M147">
        <f>('Create Composites'!$B47&lt;&gt;"")*M46</f>
        <v>0</v>
      </c>
      <c r="N147">
        <f>('Create Composites'!$B47&lt;&gt;"")*N46</f>
        <v>0</v>
      </c>
      <c r="O147">
        <f>('Create Composites'!$B47&lt;&gt;"")*O46</f>
        <v>0</v>
      </c>
      <c r="P147">
        <f>('Create Composites'!$B47&lt;&gt;"")*P46</f>
        <v>0</v>
      </c>
      <c r="Q147">
        <f>('Create Composites'!$B47&lt;&gt;"")*Q46</f>
        <v>0</v>
      </c>
      <c r="R147">
        <f>('Create Composites'!$B47&lt;&gt;"")*R46</f>
        <v>0</v>
      </c>
      <c r="S147">
        <f>('Create Composites'!$B47&lt;&gt;"")*S46</f>
        <v>0</v>
      </c>
      <c r="T147">
        <f>('Create Composites'!$B47&lt;&gt;"")*T46</f>
        <v>0</v>
      </c>
      <c r="U147">
        <f>('Create Composites'!$B47&lt;&gt;"")*U46</f>
        <v>0</v>
      </c>
    </row>
    <row r="148" spans="1:21" x14ac:dyDescent="0.15">
      <c r="A148" t="str">
        <f t="shared" si="0"/>
        <v>Grooved Pegboard-Dominant</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15">
      <c r="A149" t="str">
        <f t="shared" si="0"/>
        <v>Grooved Pegboard-Nondominant</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15">
      <c r="A150" t="str">
        <f t="shared" si="0"/>
        <v>Behavior Rating Scale</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15">
      <c r="A151" t="str">
        <f t="shared" si="0"/>
        <v>KTEA-3 Nonsense Word Decoding</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0</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0</v>
      </c>
      <c r="S151">
        <f>('Create Composites'!$B51&lt;&gt;"")*S50</f>
        <v>0</v>
      </c>
      <c r="T151">
        <f>('Create Composites'!$B51&lt;&gt;"")*T50</f>
        <v>0</v>
      </c>
      <c r="U151">
        <f>('Create Composites'!$B51&lt;&gt;"")*U50</f>
        <v>0</v>
      </c>
    </row>
    <row r="152" spans="1:21" x14ac:dyDescent="0.15">
      <c r="A152" t="str">
        <f t="shared" si="0"/>
        <v>KTEA-3 Decoding Fluency</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0</v>
      </c>
      <c r="J152">
        <f>('Create Composites'!$B52&lt;&gt;"")*J51</f>
        <v>0</v>
      </c>
      <c r="K152">
        <f>('Create Composites'!$B52&lt;&gt;"")*K51</f>
        <v>0</v>
      </c>
      <c r="L152">
        <f>('Create Composites'!$B52&lt;&gt;"")*L51</f>
        <v>0</v>
      </c>
      <c r="M152">
        <f>('Create Composites'!$B52&lt;&gt;"")*M51</f>
        <v>0</v>
      </c>
      <c r="N152">
        <f>('Create Composites'!$B52&lt;&gt;"")*N51</f>
        <v>0</v>
      </c>
      <c r="O152">
        <f>('Create Composites'!$B52&lt;&gt;"")*O51</f>
        <v>0</v>
      </c>
      <c r="P152">
        <f>('Create Composites'!$B52&lt;&gt;"")*P51</f>
        <v>0</v>
      </c>
      <c r="Q152">
        <f>('Create Composites'!$B52&lt;&gt;"")*Q51</f>
        <v>0</v>
      </c>
      <c r="R152">
        <f>('Create Composites'!$B52&lt;&gt;"")*R51</f>
        <v>0</v>
      </c>
      <c r="S152">
        <f>('Create Composites'!$B52&lt;&gt;"")*S51</f>
        <v>0</v>
      </c>
      <c r="T152">
        <f>('Create Composites'!$B52&lt;&gt;"")*T51</f>
        <v>0</v>
      </c>
      <c r="U152">
        <f>('Create Composites'!$B52&lt;&gt;"")*U51</f>
        <v>0</v>
      </c>
    </row>
    <row r="153" spans="1:21" x14ac:dyDescent="0.15">
      <c r="A153" t="str">
        <f t="shared" si="0"/>
        <v>KTEA-3 Reading Comprehension</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0</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0</v>
      </c>
      <c r="S153">
        <f>('Create Composites'!$B53&lt;&gt;"")*S52</f>
        <v>0</v>
      </c>
      <c r="T153">
        <f>('Create Composites'!$B53&lt;&gt;"")*T52</f>
        <v>0</v>
      </c>
      <c r="U153">
        <f>('Create Composites'!$B53&lt;&gt;"")*U52</f>
        <v>0</v>
      </c>
    </row>
    <row r="154" spans="1:21" x14ac:dyDescent="0.15">
      <c r="A154" t="str">
        <f t="shared" si="0"/>
        <v>WMS-IV Symbol Span</v>
      </c>
      <c r="B154">
        <f>('Create Composites'!$B54&lt;&gt;"")*B53</f>
        <v>0</v>
      </c>
      <c r="C154">
        <f>('Create Composites'!$B54&lt;&gt;"")*C53</f>
        <v>0</v>
      </c>
      <c r="D154">
        <f>('Create Composites'!$B54&lt;&gt;"")*D53</f>
        <v>0</v>
      </c>
      <c r="E154">
        <f>('Create Composites'!$B54&lt;&gt;"")*E53</f>
        <v>0</v>
      </c>
      <c r="F154">
        <f>('Create Composites'!$B54&lt;&gt;"")*F53</f>
        <v>0</v>
      </c>
      <c r="G154">
        <f>('Create Composites'!$B54&lt;&gt;"")*G53</f>
        <v>0</v>
      </c>
      <c r="H154">
        <f>('Create Composites'!$B54&lt;&gt;"")*H53</f>
        <v>0</v>
      </c>
      <c r="I154">
        <f>('Create Composites'!$B54&lt;&gt;"")*I53</f>
        <v>0</v>
      </c>
      <c r="J154">
        <f>('Create Composites'!$B54&lt;&gt;"")*J53</f>
        <v>0</v>
      </c>
      <c r="K154">
        <f>('Create Composites'!$B54&lt;&gt;"")*K53</f>
        <v>0</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0</v>
      </c>
      <c r="S154">
        <f>('Create Composites'!$B54&lt;&gt;"")*S53</f>
        <v>0</v>
      </c>
      <c r="T154">
        <f>('Create Composites'!$B54&lt;&gt;"")*T53</f>
        <v>0</v>
      </c>
      <c r="U154">
        <f>('Create Composites'!$B54&lt;&gt;"")*U53</f>
        <v>0</v>
      </c>
    </row>
    <row r="155" spans="1:21" x14ac:dyDescent="0.15">
      <c r="A155" t="str">
        <f t="shared" si="0"/>
        <v>WRAT5 Word Reading</v>
      </c>
      <c r="B155">
        <f>('Create Composites'!$B55&lt;&gt;"")*B54</f>
        <v>0</v>
      </c>
      <c r="C155">
        <f>('Create Composites'!$B55&lt;&gt;"")*C54</f>
        <v>1</v>
      </c>
      <c r="D155">
        <f>('Create Composites'!$B55&lt;&gt;"")*D54</f>
        <v>0</v>
      </c>
      <c r="E155">
        <f>('Create Composites'!$B55&lt;&gt;"")*E54</f>
        <v>0</v>
      </c>
      <c r="F155">
        <f>('Create Composites'!$B55&lt;&gt;"")*F54</f>
        <v>0</v>
      </c>
      <c r="G155">
        <f>('Create Composites'!$B55&lt;&gt;"")*G54</f>
        <v>0</v>
      </c>
      <c r="H155">
        <f>('Create Composites'!$B55&lt;&gt;"")*H54</f>
        <v>0</v>
      </c>
      <c r="I155">
        <f>('Create Composites'!$B55&lt;&gt;"")*I54</f>
        <v>0</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1</v>
      </c>
      <c r="S155">
        <f>('Create Composites'!$B55&lt;&gt;"")*S54</f>
        <v>0</v>
      </c>
      <c r="T155">
        <f>('Create Composites'!$B55&lt;&gt;"")*T54</f>
        <v>0</v>
      </c>
      <c r="U155">
        <f>('Create Composites'!$B55&lt;&gt;"")*U54</f>
        <v>0</v>
      </c>
    </row>
    <row r="156" spans="1:21" x14ac:dyDescent="0.15">
      <c r="A156" t="str">
        <f t="shared" si="0"/>
        <v>WRAT5 Spelling</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0</v>
      </c>
      <c r="S156">
        <f>('Create Composites'!$B56&lt;&gt;"")*S55</f>
        <v>0</v>
      </c>
      <c r="T156">
        <f>('Create Composites'!$B56&lt;&gt;"")*T55</f>
        <v>0</v>
      </c>
      <c r="U156">
        <f>('Create Composites'!$B56&lt;&gt;"")*U55</f>
        <v>0</v>
      </c>
    </row>
    <row r="157" spans="1:21" x14ac:dyDescent="0.15">
      <c r="A157" t="str">
        <f t="shared" si="0"/>
        <v>WRAT5 Math Computation</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0</v>
      </c>
      <c r="S157">
        <f>('Create Composites'!$B57&lt;&gt;"")*S56</f>
        <v>0</v>
      </c>
      <c r="T157">
        <f>('Create Composites'!$B57&lt;&gt;"")*T56</f>
        <v>0</v>
      </c>
      <c r="U157">
        <f>('Create Composites'!$B57&lt;&gt;"")*U56</f>
        <v>0</v>
      </c>
    </row>
    <row r="158" spans="1:21" x14ac:dyDescent="0.15">
      <c r="A158" t="str">
        <f t="shared" si="0"/>
        <v>WRAT5 Sentence Comprehension</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0</v>
      </c>
      <c r="S158">
        <f>('Create Composites'!$B58&lt;&gt;"")*S57</f>
        <v>0</v>
      </c>
      <c r="T158">
        <f>('Create Composites'!$B58&lt;&gt;"")*T57</f>
        <v>0</v>
      </c>
      <c r="U158">
        <f>('Create Composites'!$B58&lt;&gt;"")*U57</f>
        <v>0</v>
      </c>
    </row>
    <row r="159" spans="1:21" x14ac:dyDescent="0.15">
      <c r="A159" t="str">
        <f t="shared" si="0"/>
        <v>WRAT5 Reading Composite</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0</v>
      </c>
      <c r="S159">
        <f>('Create Composites'!$B59&lt;&gt;"")*S58</f>
        <v>0</v>
      </c>
      <c r="T159">
        <f>('Create Composites'!$B59&lt;&gt;"")*T58</f>
        <v>0</v>
      </c>
      <c r="U159">
        <f>('Create Composites'!$B59&lt;&gt;"")*U58</f>
        <v>0</v>
      </c>
    </row>
    <row r="160" spans="1:21" x14ac:dyDescent="0.15">
      <c r="A160" t="str">
        <f t="shared" si="0"/>
        <v>DKEFS CWI Color Naming</v>
      </c>
      <c r="B160">
        <f>('Create Composites'!$B60&lt;&gt;"")*B59</f>
        <v>0</v>
      </c>
      <c r="C160">
        <f>('Create Composites'!$B60&lt;&gt;"")*C59</f>
        <v>0</v>
      </c>
      <c r="D160">
        <f>('Create Composites'!$B60&lt;&gt;"")*D59</f>
        <v>0</v>
      </c>
      <c r="E160">
        <f>('Create Composites'!$B60&lt;&gt;"")*E59</f>
        <v>0</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0</v>
      </c>
      <c r="M160">
        <f>('Create Composites'!$B60&lt;&gt;"")*M59</f>
        <v>0</v>
      </c>
      <c r="N160">
        <f>('Create Composites'!$B60&lt;&gt;"")*N59</f>
        <v>0</v>
      </c>
      <c r="O160">
        <f>('Create Composites'!$B60&lt;&gt;"")*O59</f>
        <v>0</v>
      </c>
      <c r="P160">
        <f>('Create Composites'!$B60&lt;&gt;"")*P59</f>
        <v>0</v>
      </c>
      <c r="Q160">
        <f>('Create Composites'!$B60&lt;&gt;"")*Q59</f>
        <v>0</v>
      </c>
      <c r="R160">
        <f>('Create Composites'!$B60&lt;&gt;"")*R59</f>
        <v>0</v>
      </c>
      <c r="S160">
        <f>('Create Composites'!$B60&lt;&gt;"")*S59</f>
        <v>0</v>
      </c>
      <c r="T160">
        <f>('Create Composites'!$B60&lt;&gt;"")*T59</f>
        <v>0</v>
      </c>
      <c r="U160">
        <f>('Create Composites'!$B60&lt;&gt;"")*U59</f>
        <v>0</v>
      </c>
    </row>
    <row r="161" spans="1:21" x14ac:dyDescent="0.15">
      <c r="A161" t="str">
        <f t="shared" si="0"/>
        <v>DKEFS CWI Word Reading</v>
      </c>
      <c r="B161">
        <f>('Create Composites'!$B61&lt;&gt;"")*B60</f>
        <v>0</v>
      </c>
      <c r="C161">
        <f>('Create Composites'!$B61&lt;&gt;"")*C60</f>
        <v>0</v>
      </c>
      <c r="D161">
        <f>('Create Composites'!$B61&lt;&gt;"")*D60</f>
        <v>0</v>
      </c>
      <c r="E161">
        <f>('Create Composites'!$B61&lt;&gt;"")*E60</f>
        <v>0</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0</v>
      </c>
      <c r="M161">
        <f>('Create Composites'!$B61&lt;&gt;"")*M60</f>
        <v>0</v>
      </c>
      <c r="N161">
        <f>('Create Composites'!$B61&lt;&gt;"")*N60</f>
        <v>0</v>
      </c>
      <c r="O161">
        <f>('Create Composites'!$B61&lt;&gt;"")*O60</f>
        <v>0</v>
      </c>
      <c r="P161">
        <f>('Create Composites'!$B61&lt;&gt;"")*P60</f>
        <v>0</v>
      </c>
      <c r="Q161">
        <f>('Create Composites'!$B61&lt;&gt;"")*Q60</f>
        <v>0</v>
      </c>
      <c r="R161">
        <f>('Create Composites'!$B61&lt;&gt;"")*R60</f>
        <v>0</v>
      </c>
      <c r="S161">
        <f>('Create Composites'!$B61&lt;&gt;"")*S60</f>
        <v>0</v>
      </c>
      <c r="T161">
        <f>('Create Composites'!$B61&lt;&gt;"")*T60</f>
        <v>0</v>
      </c>
      <c r="U161">
        <f>('Create Composites'!$B61&lt;&gt;"")*U60</f>
        <v>0</v>
      </c>
    </row>
    <row r="162" spans="1:21" x14ac:dyDescent="0.15">
      <c r="A162" t="str">
        <f t="shared" si="0"/>
        <v>DKEFS CWI Inhibition</v>
      </c>
      <c r="B162">
        <f>('Create Composites'!$B62&lt;&gt;"")*B61</f>
        <v>0</v>
      </c>
      <c r="C162">
        <f>('Create Composites'!$B62&lt;&gt;"")*C61</f>
        <v>0</v>
      </c>
      <c r="D162">
        <f>('Create Composites'!$B62&lt;&gt;"")*D61</f>
        <v>0</v>
      </c>
      <c r="E162">
        <f>('Create Composites'!$B62&lt;&gt;"")*E61</f>
        <v>0</v>
      </c>
      <c r="F162">
        <f>('Create Composites'!$B62&lt;&gt;"")*F61</f>
        <v>0</v>
      </c>
      <c r="G162">
        <f>('Create Composites'!$B62&lt;&gt;"")*G61</f>
        <v>0</v>
      </c>
      <c r="H162">
        <f>('Create Composites'!$B62&lt;&gt;"")*H61</f>
        <v>0</v>
      </c>
      <c r="I162">
        <f>('Create Composites'!$B62&lt;&gt;"")*I61</f>
        <v>0</v>
      </c>
      <c r="J162">
        <f>('Create Composites'!$B62&lt;&gt;"")*J61</f>
        <v>0</v>
      </c>
      <c r="K162">
        <f>('Create Composites'!$B62&lt;&gt;"")*K61</f>
        <v>0</v>
      </c>
      <c r="L162">
        <f>('Create Composites'!$B62&lt;&gt;"")*L61</f>
        <v>0</v>
      </c>
      <c r="M162">
        <f>('Create Composites'!$B62&lt;&gt;"")*M61</f>
        <v>0</v>
      </c>
      <c r="N162">
        <f>('Create Composites'!$B62&lt;&gt;"")*N61</f>
        <v>0</v>
      </c>
      <c r="O162">
        <f>('Create Composites'!$B62&lt;&gt;"")*O61</f>
        <v>0</v>
      </c>
      <c r="P162">
        <f>('Create Composites'!$B62&lt;&gt;"")*P61</f>
        <v>0</v>
      </c>
      <c r="Q162">
        <f>('Create Composites'!$B62&lt;&gt;"")*Q61</f>
        <v>0</v>
      </c>
      <c r="R162">
        <f>('Create Composites'!$B62&lt;&gt;"")*R61</f>
        <v>0</v>
      </c>
      <c r="S162">
        <f>('Create Composites'!$B62&lt;&gt;"")*S61</f>
        <v>0</v>
      </c>
      <c r="T162">
        <f>('Create Composites'!$B62&lt;&gt;"")*T61</f>
        <v>0</v>
      </c>
      <c r="U162">
        <f>('Create Composites'!$B62&lt;&gt;"")*U61</f>
        <v>0</v>
      </c>
    </row>
    <row r="163" spans="1:21" x14ac:dyDescent="0.15">
      <c r="A163" t="str">
        <f t="shared" si="0"/>
        <v>DKEFS CWI Switching</v>
      </c>
      <c r="B163">
        <f>('Create Composites'!$B63&lt;&gt;"")*B62</f>
        <v>0</v>
      </c>
      <c r="C163">
        <f>('Create Composites'!$B63&lt;&gt;"")*C62</f>
        <v>0</v>
      </c>
      <c r="D163">
        <f>('Create Composites'!$B63&lt;&gt;"")*D62</f>
        <v>0</v>
      </c>
      <c r="E163">
        <f>('Create Composites'!$B63&lt;&gt;"")*E62</f>
        <v>0</v>
      </c>
      <c r="F163">
        <f>('Create Composites'!$B63&lt;&gt;"")*F62</f>
        <v>0</v>
      </c>
      <c r="G163">
        <f>('Create Composites'!$B63&lt;&gt;"")*G62</f>
        <v>0</v>
      </c>
      <c r="H163">
        <f>('Create Composites'!$B63&lt;&gt;"")*H62</f>
        <v>0</v>
      </c>
      <c r="I163">
        <f>('Create Composites'!$B63&lt;&gt;"")*I62</f>
        <v>0</v>
      </c>
      <c r="J163">
        <f>('Create Composites'!$B63&lt;&gt;"")*J62</f>
        <v>0</v>
      </c>
      <c r="K163">
        <f>('Create Composites'!$B63&lt;&gt;"")*K62</f>
        <v>0</v>
      </c>
      <c r="L163">
        <f>('Create Composites'!$B63&lt;&gt;"")*L62</f>
        <v>0</v>
      </c>
      <c r="M163">
        <f>('Create Composites'!$B63&lt;&gt;"")*M62</f>
        <v>0</v>
      </c>
      <c r="N163">
        <f>('Create Composites'!$B63&lt;&gt;"")*N62</f>
        <v>0</v>
      </c>
      <c r="O163">
        <f>('Create Composites'!$B63&lt;&gt;"")*O62</f>
        <v>0</v>
      </c>
      <c r="P163">
        <f>('Create Composites'!$B63&lt;&gt;"")*P62</f>
        <v>0</v>
      </c>
      <c r="Q163">
        <f>('Create Composites'!$B63&lt;&gt;"")*Q62</f>
        <v>0</v>
      </c>
      <c r="R163">
        <f>('Create Composites'!$B63&lt;&gt;"")*R62</f>
        <v>0</v>
      </c>
      <c r="S163">
        <f>('Create Composites'!$B63&lt;&gt;"")*S62</f>
        <v>0</v>
      </c>
      <c r="T163">
        <f>('Create Composites'!$B63&lt;&gt;"")*T62</f>
        <v>0</v>
      </c>
      <c r="U163">
        <f>('Create Composites'!$B63&lt;&gt;"")*U62</f>
        <v>0</v>
      </c>
    </row>
    <row r="164" spans="1:21" x14ac:dyDescent="0.15">
      <c r="A164" t="str">
        <f t="shared" si="0"/>
        <v>Unstructured Task (Total)</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15">
      <c r="A165" t="str">
        <f t="shared" si="0"/>
        <v>Unstructured Task (HVC)</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15">
      <c r="A166" t="str">
        <f t="shared" si="0"/>
        <v>WASI-2 Similarities</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15">
      <c r="A167" t="str">
        <f t="shared" si="0"/>
        <v>WASI-2 Vocabulary</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15">
      <c r="A168" t="str">
        <f t="shared" si="0"/>
        <v>WASI-2 Matrix Reasoning</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15">
      <c r="A169" t="str">
        <f t="shared" ref="A169:A232" si="1">A68</f>
        <v>WASI-2 Block Design</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15">
      <c r="A170" t="str">
        <f t="shared" si="1"/>
        <v>WISC-V Digit Span</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15">
      <c r="A171" t="str">
        <f t="shared" si="1"/>
        <v>WISC-V Picture Span</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15">
      <c r="A172" t="str">
        <f t="shared" si="1"/>
        <v>WISC-V Coding</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15">
      <c r="A173" t="str">
        <f t="shared" si="1"/>
        <v>WISC-V Symbol Search</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15">
      <c r="A174" t="str">
        <f t="shared" si="1"/>
        <v>LWR</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0</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15">
      <c r="A175" t="str">
        <f t="shared" si="1"/>
        <v>RC</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15">
      <c r="A176" t="str">
        <f t="shared" si="1"/>
        <v>NWD</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15">
      <c r="A177" t="str">
        <f t="shared" si="1"/>
        <v>PP</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0</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15">
      <c r="A178" t="str">
        <f t="shared" si="1"/>
        <v>WRF</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15">
      <c r="A179" t="str">
        <f t="shared" si="1"/>
        <v>DF</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15">
      <c r="A180" t="str">
        <f t="shared" si="1"/>
        <v>SRF</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0</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15">
      <c r="A181" t="str">
        <f t="shared" si="1"/>
        <v>RV</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0</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15">
      <c r="A182" t="str">
        <f t="shared" si="1"/>
        <v>MCA</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0</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15">
      <c r="A183" t="str">
        <f t="shared" si="1"/>
        <v>MC</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15">
      <c r="A184" t="str">
        <f t="shared" si="1"/>
        <v>MF</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15">
      <c r="A185" t="str">
        <f t="shared" si="1"/>
        <v>WE</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15">
      <c r="A186" t="str">
        <f t="shared" si="1"/>
        <v>SP</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15">
      <c r="A187" t="str">
        <f t="shared" si="1"/>
        <v>WF</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15">
      <c r="A188" t="str">
        <f t="shared" si="1"/>
        <v>LC</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15">
      <c r="A189" t="str">
        <f t="shared" si="1"/>
        <v>OE</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15">
      <c r="A190" t="str">
        <f t="shared" si="1"/>
        <v>AF</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15">
      <c r="A191" t="str">
        <f t="shared" si="1"/>
        <v>ONF</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15">
      <c r="A192" t="str">
        <f t="shared" si="1"/>
        <v>LNF</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15">
      <c r="A193" t="str">
        <f t="shared" si="1"/>
        <v>RD</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15">
      <c r="A194" t="str">
        <f t="shared" si="1"/>
        <v>MA</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15">
      <c r="A195" t="str">
        <f t="shared" si="1"/>
        <v>WL</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15">
      <c r="A196" t="str">
        <f t="shared" si="1"/>
        <v>ASB</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15">
      <c r="A197" t="str">
        <f t="shared" si="1"/>
        <v>SY</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15">
      <c r="A198" t="str">
        <f t="shared" si="1"/>
        <v>DC</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15">
      <c r="A199" t="str">
        <f t="shared" si="1"/>
        <v>RF</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15">
      <c r="A200" t="str">
        <f t="shared" si="1"/>
        <v>RU</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15">
      <c r="A201" t="str">
        <f t="shared" si="1"/>
        <v>OL</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15">
      <c r="A202" t="str">
        <f t="shared" si="1"/>
        <v>OF</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15">
      <c r="A203" t="str">
        <f t="shared" si="1"/>
        <v>CM</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15">
      <c r="A204" s="20" t="s">
        <v>147</v>
      </c>
    </row>
    <row r="205" spans="1:21" x14ac:dyDescent="0.15">
      <c r="A205" t="str">
        <f t="shared" si="1"/>
        <v>Similarities</v>
      </c>
      <c r="B205">
        <f>IF(B104=1,IF(Correlations!$E3="",ComCalc!$B$22,Correlations!$E3),0)</f>
        <v>0</v>
      </c>
      <c r="C205">
        <f>IF(C104=1,IF(Correlations!$E3="",ComCalc!$B$22,Correlations!$E3),0)</f>
        <v>0</v>
      </c>
      <c r="D205">
        <f>IF(D104=1,IF(Correlations!$E3="",ComCalc!$B$22,Correlations!$E3),0)</f>
        <v>0</v>
      </c>
      <c r="E205">
        <f>IF(E104=1,IF(Correlations!$E3="",ComCalc!$B$22,Correlations!$E3),0)</f>
        <v>0</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v>
      </c>
      <c r="S205">
        <f>IF(S104=1,IF(Correlations!$E3="",ComCalc!$B$22,Correlations!$E3),0)</f>
        <v>0</v>
      </c>
      <c r="T205">
        <f>IF(T104=1,IF(Correlations!$E3="",ComCalc!$B$22,Correlations!$E3),0)</f>
        <v>0</v>
      </c>
      <c r="U205">
        <f>IF(U104=1,IF(Correlations!$E3="",ComCalc!$B$22,Correlations!$E3),0)</f>
        <v>0</v>
      </c>
    </row>
    <row r="206" spans="1:21" x14ac:dyDescent="0.15">
      <c r="A206" t="str">
        <f t="shared" si="1"/>
        <v>Vocabulary</v>
      </c>
      <c r="B206">
        <f>IF(B105=1,IF(Correlations!$E4="",ComCalc!$B$22,Correlations!$E4),0)</f>
        <v>0</v>
      </c>
      <c r="C206">
        <f>IF(C105=1,IF(Correlations!$E4="",ComCalc!$B$22,Correlations!$E4),0)</f>
        <v>0</v>
      </c>
      <c r="D206">
        <f>IF(D105=1,IF(Correlations!$E4="",ComCalc!$B$22,Correlations!$E4),0)</f>
        <v>0</v>
      </c>
      <c r="E206">
        <f>IF(E105=1,IF(Correlations!$E4="",ComCalc!$B$22,Correlations!$E4),0)</f>
        <v>0</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v>
      </c>
      <c r="S206">
        <f>IF(S105=1,IF(Correlations!$E4="",ComCalc!$B$22,Correlations!$E4),0)</f>
        <v>0</v>
      </c>
      <c r="T206">
        <f>IF(T105=1,IF(Correlations!$E4="",ComCalc!$B$22,Correlations!$E4),0)</f>
        <v>0</v>
      </c>
      <c r="U206">
        <f>IF(U105=1,IF(Correlations!$E4="",ComCalc!$B$22,Correlations!$E4),0)</f>
        <v>0</v>
      </c>
    </row>
    <row r="207" spans="1:21" x14ac:dyDescent="0.15">
      <c r="A207" t="str">
        <f t="shared" si="1"/>
        <v>Information</v>
      </c>
      <c r="B207">
        <f>IF(B106=1,IF(Correlations!$E5="",ComCalc!$B$22,Correlations!$E5),0)</f>
        <v>0</v>
      </c>
      <c r="C207">
        <f>IF(C106=1,IF(Correlations!$E5="",ComCalc!$B$22,Correlations!$E5),0)</f>
        <v>0</v>
      </c>
      <c r="D207">
        <f>IF(D106=1,IF(Correlations!$E5="",ComCalc!$B$22,Correlations!$E5),0)</f>
        <v>0</v>
      </c>
      <c r="E207">
        <f>IF(E106=1,IF(Correlations!$E5="",ComCalc!$B$22,Correlations!$E5),0)</f>
        <v>0</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v>
      </c>
      <c r="S207">
        <f>IF(S106=1,IF(Correlations!$E5="",ComCalc!$B$22,Correlations!$E5),0)</f>
        <v>0</v>
      </c>
      <c r="T207">
        <f>IF(T106=1,IF(Correlations!$E5="",ComCalc!$B$22,Correlations!$E5),0)</f>
        <v>0</v>
      </c>
      <c r="U207">
        <f>IF(U106=1,IF(Correlations!$E5="",ComCalc!$B$22,Correlations!$E5),0)</f>
        <v>0</v>
      </c>
    </row>
    <row r="208" spans="1:21" x14ac:dyDescent="0.15">
      <c r="A208" t="str">
        <f t="shared" si="1"/>
        <v>Matrix Reasoning</v>
      </c>
      <c r="B208">
        <f>IF(B107=1,IF(Correlations!$E6="",ComCalc!$B$22,Correlations!$E6),0)</f>
        <v>0</v>
      </c>
      <c r="C208">
        <f>IF(C107=1,IF(Correlations!$E6="",ComCalc!$B$22,Correlations!$E6),0)</f>
        <v>0</v>
      </c>
      <c r="D208">
        <f>IF(D107=1,IF(Correlations!$E6="",ComCalc!$B$22,Correlations!$E6),0)</f>
        <v>0</v>
      </c>
      <c r="E208">
        <f>IF(E107=1,IF(Correlations!$E6="",ComCalc!$B$22,Correlations!$E6),0)</f>
        <v>0</v>
      </c>
      <c r="F208">
        <f>IF(F107=1,IF(Correlations!$E6="",ComCalc!$B$22,Correlations!$E6),0)</f>
        <v>0</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v>
      </c>
      <c r="S208">
        <f>IF(S107=1,IF(Correlations!$E6="",ComCalc!$B$22,Correlations!$E6),0)</f>
        <v>0</v>
      </c>
      <c r="T208">
        <f>IF(T107=1,IF(Correlations!$E6="",ComCalc!$B$22,Correlations!$E6),0)</f>
        <v>0</v>
      </c>
      <c r="U208">
        <f>IF(U107=1,IF(Correlations!$E6="",ComCalc!$B$22,Correlations!$E6),0)</f>
        <v>0</v>
      </c>
    </row>
    <row r="209" spans="1:21" x14ac:dyDescent="0.15">
      <c r="A209" t="str">
        <f t="shared" si="1"/>
        <v>Digit Span</v>
      </c>
      <c r="B209">
        <f>IF(B108=1,IF(Correlations!$E7="",ComCalc!$B$22,Correlations!$E7),0)</f>
        <v>0</v>
      </c>
      <c r="C209">
        <f>IF(C108=1,IF(Correlations!$E7="",ComCalc!$B$22,Correlations!$E7),0)</f>
        <v>0</v>
      </c>
      <c r="D209">
        <f>IF(D108=1,IF(Correlations!$E7="",ComCalc!$B$22,Correlations!$E7),0)</f>
        <v>0</v>
      </c>
      <c r="E209">
        <f>IF(E108=1,IF(Correlations!$E7="",ComCalc!$B$22,Correlations!$E7),0)</f>
        <v>0</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15">
      <c r="A210" t="str">
        <f t="shared" si="1"/>
        <v>Arithmetic</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v>
      </c>
      <c r="H210">
        <f>IF(H109=1,IF(Correlations!$E8="",ComCalc!$B$22,Correlations!$E8),0)</f>
        <v>0</v>
      </c>
      <c r="I210">
        <f>IF(I109=1,IF(Correlations!$E8="",ComCalc!$B$22,Correlations!$E8),0)</f>
        <v>0</v>
      </c>
      <c r="J210">
        <f>IF(J109=1,IF(Correlations!$E8="",ComCalc!$B$22,Correlations!$E8),0)</f>
        <v>0</v>
      </c>
      <c r="K210">
        <f>IF(K109=1,IF(Correlations!$E8="",ComCalc!$B$22,Correlations!$E8),0)</f>
        <v>0</v>
      </c>
      <c r="L210">
        <f>IF(L109=1,IF(Correlations!$E8="",ComCalc!$B$22,Correlations!$E8),0)</f>
        <v>0</v>
      </c>
      <c r="M210">
        <f>IF(M109=1,IF(Correlations!$E8="",ComCalc!$B$22,Correlations!$E8),0)</f>
        <v>0</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v>
      </c>
      <c r="S210">
        <f>IF(S109=1,IF(Correlations!$E8="",ComCalc!$B$22,Correlations!$E8),0)</f>
        <v>0</v>
      </c>
      <c r="T210">
        <f>IF(T109=1,IF(Correlations!$E8="",ComCalc!$B$22,Correlations!$E8),0)</f>
        <v>0</v>
      </c>
      <c r="U210">
        <f>IF(U109=1,IF(Correlations!$E8="",ComCalc!$B$22,Correlations!$E8),0)</f>
        <v>0</v>
      </c>
    </row>
    <row r="211" spans="1:21" x14ac:dyDescent="0.15">
      <c r="A211" t="str">
        <f t="shared" si="1"/>
        <v>Block Design</v>
      </c>
      <c r="B211">
        <f>IF(B110=1,IF(Correlations!$E9="",ComCalc!$B$22,Correlations!$E9),0)</f>
        <v>0</v>
      </c>
      <c r="C211">
        <f>IF(C110=1,IF(Correlations!$E9="",ComCalc!$B$22,Correlations!$E9),0)</f>
        <v>0</v>
      </c>
      <c r="D211">
        <f>IF(D110=1,IF(Correlations!$E9="",ComCalc!$B$22,Correlations!$E9),0)</f>
        <v>0</v>
      </c>
      <c r="E211">
        <f>IF(E110=1,IF(Correlations!$E9="",ComCalc!$B$22,Correlations!$E9),0)</f>
        <v>0</v>
      </c>
      <c r="F211">
        <f>IF(F110=1,IF(Correlations!$E9="",ComCalc!$B$22,Correlations!$E9),0)</f>
        <v>0</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v>
      </c>
      <c r="S211">
        <f>IF(S110=1,IF(Correlations!$E9="",ComCalc!$B$22,Correlations!$E9),0)</f>
        <v>0</v>
      </c>
      <c r="T211">
        <f>IF(T110=1,IF(Correlations!$E9="",ComCalc!$B$22,Correlations!$E9),0)</f>
        <v>0</v>
      </c>
      <c r="U211">
        <f>IF(U110=1,IF(Correlations!$E9="",ComCalc!$B$22,Correlations!$E9),0)</f>
        <v>0</v>
      </c>
    </row>
    <row r="212" spans="1:21" x14ac:dyDescent="0.15">
      <c r="A212" t="str">
        <f t="shared" si="1"/>
        <v>Visual Puzzles</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15">
      <c r="A213" t="str">
        <f t="shared" si="1"/>
        <v>Symbol Search</v>
      </c>
      <c r="B213">
        <f>IF(B112=1,IF(Correlations!$E11="",ComCalc!$B$22,Correlations!$E11),0)</f>
        <v>0</v>
      </c>
      <c r="C213">
        <f>IF(C112=1,IF(Correlations!$E11="",ComCalc!$B$22,Correlations!$E11),0)</f>
        <v>0</v>
      </c>
      <c r="D213">
        <f>IF(D112=1,IF(Correlations!$E11="",ComCalc!$B$22,Correlations!$E11),0)</f>
        <v>0</v>
      </c>
      <c r="E213">
        <f>IF(E112=1,IF(Correlations!$E11="",ComCalc!$B$22,Correlations!$E11),0)</f>
        <v>0</v>
      </c>
      <c r="F213">
        <f>IF(F112=1,IF(Correlations!$E11="",ComCalc!$B$22,Correlations!$E11),0)</f>
        <v>0</v>
      </c>
      <c r="G213">
        <f>IF(G112=1,IF(Correlations!$E11="",ComCalc!$B$22,Correlations!$E11),0)</f>
        <v>0</v>
      </c>
      <c r="H213">
        <f>IF(H112=1,IF(Correlations!$E11="",ComCalc!$B$22,Correlations!$E11),0)</f>
        <v>0</v>
      </c>
      <c r="I213">
        <f>IF(I112=1,IF(Correlations!$E11="",ComCalc!$B$22,Correlations!$E11),0)</f>
        <v>0</v>
      </c>
      <c r="J213">
        <f>IF(J112=1,IF(Correlations!$E11="",ComCalc!$B$22,Correlations!$E11),0)</f>
        <v>0</v>
      </c>
      <c r="K213">
        <f>IF(K112=1,IF(Correlations!$E11="",ComCalc!$B$22,Correlations!$E11),0)</f>
        <v>0</v>
      </c>
      <c r="L213">
        <f>IF(L112=1,IF(Correlations!$E11="",ComCalc!$B$22,Correlations!$E11),0)</f>
        <v>0</v>
      </c>
      <c r="M213">
        <f>IF(M112=1,IF(Correlations!$E11="",ComCalc!$B$22,Correlations!$E11),0)</f>
        <v>0</v>
      </c>
      <c r="N213">
        <f>IF(N112=1,IF(Correlations!$E11="",ComCalc!$B$22,Correlations!$E11),0)</f>
        <v>0</v>
      </c>
      <c r="O213">
        <f>IF(O112=1,IF(Correlations!$E11="",ComCalc!$B$22,Correlations!$E11),0)</f>
        <v>0</v>
      </c>
      <c r="P213">
        <f>IF(P112=1,IF(Correlations!$E11="",ComCalc!$B$22,Correlations!$E11),0)</f>
        <v>0</v>
      </c>
      <c r="Q213">
        <f>IF(Q112=1,IF(Correlations!$E11="",ComCalc!$B$22,Correlations!$E11),0)</f>
        <v>0</v>
      </c>
      <c r="R213">
        <f>IF(R112=1,IF(Correlations!$E11="",ComCalc!$B$22,Correlations!$E11),0)</f>
        <v>0</v>
      </c>
      <c r="S213">
        <f>IF(S112=1,IF(Correlations!$E11="",ComCalc!$B$22,Correlations!$E11),0)</f>
        <v>0</v>
      </c>
      <c r="T213">
        <f>IF(T112=1,IF(Correlations!$E11="",ComCalc!$B$22,Correlations!$E11),0)</f>
        <v>0</v>
      </c>
      <c r="U213">
        <f>IF(U112=1,IF(Correlations!$E11="",ComCalc!$B$22,Correlations!$E11),0)</f>
        <v>0</v>
      </c>
    </row>
    <row r="214" spans="1:21" x14ac:dyDescent="0.15">
      <c r="A214" t="str">
        <f t="shared" si="1"/>
        <v>Coding</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0.86</v>
      </c>
      <c r="H214">
        <f>IF(H113=1,IF(Correlations!$E12="",ComCalc!$B$22,Correlations!$E12),0)</f>
        <v>0</v>
      </c>
      <c r="I214">
        <f>IF(I113=1,IF(Correlations!$E12="",ComCalc!$B$22,Correlations!$E12),0)</f>
        <v>0.86</v>
      </c>
      <c r="J214">
        <f>IF(J113=1,IF(Correlations!$E12="",ComCalc!$B$22,Correlations!$E12),0)</f>
        <v>0.86</v>
      </c>
      <c r="K214">
        <f>IF(K113=1,IF(Correlations!$E12="",ComCalc!$B$22,Correlations!$E12),0)</f>
        <v>0</v>
      </c>
      <c r="L214">
        <f>IF(L113=1,IF(Correlations!$E12="",ComCalc!$B$22,Correlations!$E12),0)</f>
        <v>0</v>
      </c>
      <c r="M214">
        <f>IF(M113=1,IF(Correlations!$E12="",ComCalc!$B$22,Correlations!$E12),0)</f>
        <v>0</v>
      </c>
      <c r="N214">
        <f>IF(N113=1,IF(Correlations!$E12="",ComCalc!$B$22,Correlations!$E12),0)</f>
        <v>0.86</v>
      </c>
      <c r="O214">
        <f>IF(O113=1,IF(Correlations!$E12="",ComCalc!$B$22,Correlations!$E12),0)</f>
        <v>0</v>
      </c>
      <c r="P214">
        <f>IF(P113=1,IF(Correlations!$E12="",ComCalc!$B$22,Correlations!$E12),0)</f>
        <v>0</v>
      </c>
      <c r="Q214">
        <f>IF(Q113=1,IF(Correlations!$E12="",ComCalc!$B$22,Correlations!$E12),0)</f>
        <v>0</v>
      </c>
      <c r="R214">
        <f>IF(R113=1,IF(Correlations!$E12="",ComCalc!$B$22,Correlations!$E12),0)</f>
        <v>0.86</v>
      </c>
      <c r="S214">
        <f>IF(S113=1,IF(Correlations!$E12="",ComCalc!$B$22,Correlations!$E12),0)</f>
        <v>0</v>
      </c>
      <c r="T214">
        <f>IF(T113=1,IF(Correlations!$E12="",ComCalc!$B$22,Correlations!$E12),0)</f>
        <v>0</v>
      </c>
      <c r="U214">
        <f>IF(U113=1,IF(Correlations!$E12="",ComCalc!$B$22,Correlations!$E12),0)</f>
        <v>0</v>
      </c>
    </row>
    <row r="215" spans="1:21" x14ac:dyDescent="0.15">
      <c r="A215" t="str">
        <f t="shared" si="1"/>
        <v>NAB Categories</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15">
      <c r="A216" t="str">
        <f t="shared" si="1"/>
        <v>NAB Judgment</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v>
      </c>
      <c r="S216">
        <f>IF(S115=1,IF(Correlations!$E14="",ComCalc!$B$22,Correlations!$E14),0)</f>
        <v>0</v>
      </c>
      <c r="T216">
        <f>IF(T115=1,IF(Correlations!$E14="",ComCalc!$B$22,Correlations!$E14),0)</f>
        <v>0</v>
      </c>
      <c r="U216">
        <f>IF(U115=1,IF(Correlations!$E14="",ComCalc!$B$22,Correlations!$E14),0)</f>
        <v>0</v>
      </c>
    </row>
    <row r="217" spans="1:21" x14ac:dyDescent="0.15">
      <c r="A217" t="str">
        <f t="shared" si="1"/>
        <v>NAB Mazes</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15">
      <c r="A218" t="str">
        <f t="shared" si="1"/>
        <v>NAB Word Generation</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15">
      <c r="A219" t="str">
        <f t="shared" si="1"/>
        <v>Digits Forward</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0.87</v>
      </c>
      <c r="H219">
        <f>IF(H118=1,IF(Correlations!$E17="",ComCalc!$B$22,Correlations!$E17),0)</f>
        <v>0</v>
      </c>
      <c r="I219">
        <f>IF(I118=1,IF(Correlations!$E17="",ComCalc!$B$22,Correlations!$E17),0)</f>
        <v>0.87</v>
      </c>
      <c r="J219">
        <f>IF(J118=1,IF(Correlations!$E17="",ComCalc!$B$22,Correlations!$E17),0)</f>
        <v>0</v>
      </c>
      <c r="K219">
        <f>IF(K118=1,IF(Correlations!$E17="",ComCalc!$B$22,Correlations!$E17),0)</f>
        <v>0.87</v>
      </c>
      <c r="L219">
        <f>IF(L118=1,IF(Correlations!$E17="",ComCalc!$B$22,Correlations!$E17),0)</f>
        <v>0.87</v>
      </c>
      <c r="M219">
        <f>IF(M118=1,IF(Correlations!$E17="",ComCalc!$B$22,Correlations!$E17),0)</f>
        <v>0.87</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0.87</v>
      </c>
      <c r="S219">
        <f>IF(S118=1,IF(Correlations!$E17="",ComCalc!$B$22,Correlations!$E17),0)</f>
        <v>0</v>
      </c>
      <c r="T219">
        <f>IF(T118=1,IF(Correlations!$E17="",ComCalc!$B$22,Correlations!$E17),0)</f>
        <v>0</v>
      </c>
      <c r="U219">
        <f>IF(U118=1,IF(Correlations!$E17="",ComCalc!$B$22,Correlations!$E17),0)</f>
        <v>0</v>
      </c>
    </row>
    <row r="220" spans="1:21" x14ac:dyDescent="0.15">
      <c r="A220" t="str">
        <f t="shared" si="1"/>
        <v>Digits Backward</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0.88</v>
      </c>
      <c r="H220">
        <f>IF(H119=1,IF(Correlations!$E18="",ComCalc!$B$22,Correlations!$E18),0)</f>
        <v>0</v>
      </c>
      <c r="I220">
        <f>IF(I119=1,IF(Correlations!$E18="",ComCalc!$B$22,Correlations!$E18),0)</f>
        <v>0.88</v>
      </c>
      <c r="J220">
        <f>IF(J119=1,IF(Correlations!$E18="",ComCalc!$B$22,Correlations!$E18),0)</f>
        <v>0</v>
      </c>
      <c r="K220">
        <f>IF(K119=1,IF(Correlations!$E18="",ComCalc!$B$22,Correlations!$E18),0)</f>
        <v>0.88</v>
      </c>
      <c r="L220">
        <f>IF(L119=1,IF(Correlations!$E18="",ComCalc!$B$22,Correlations!$E18),0)</f>
        <v>0</v>
      </c>
      <c r="M220">
        <f>IF(M119=1,IF(Correlations!$E18="",ComCalc!$B$22,Correlations!$E18),0)</f>
        <v>0.88</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0.88</v>
      </c>
      <c r="S220">
        <f>IF(S119=1,IF(Correlations!$E18="",ComCalc!$B$22,Correlations!$E18),0)</f>
        <v>0</v>
      </c>
      <c r="T220">
        <f>IF(T119=1,IF(Correlations!$E18="",ComCalc!$B$22,Correlations!$E18),0)</f>
        <v>0</v>
      </c>
      <c r="U220">
        <f>IF(U119=1,IF(Correlations!$E18="",ComCalc!$B$22,Correlations!$E18),0)</f>
        <v>0</v>
      </c>
    </row>
    <row r="221" spans="1:21" x14ac:dyDescent="0.15">
      <c r="A221" t="str">
        <f t="shared" si="1"/>
        <v>Numbers &amp; Letters Speed A</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0.88</v>
      </c>
      <c r="H221">
        <f>IF(H120=1,IF(Correlations!$E19="",ComCalc!$B$22,Correlations!$E19),0)</f>
        <v>0</v>
      </c>
      <c r="I221">
        <f>IF(I120=1,IF(Correlations!$E19="",ComCalc!$B$22,Correlations!$E19),0)</f>
        <v>0</v>
      </c>
      <c r="J221">
        <f>IF(J120=1,IF(Correlations!$E19="",ComCalc!$B$22,Correlations!$E19),0)</f>
        <v>0.88</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0.88</v>
      </c>
      <c r="S221">
        <f>IF(S120=1,IF(Correlations!$E19="",ComCalc!$B$22,Correlations!$E19),0)</f>
        <v>0</v>
      </c>
      <c r="T221">
        <f>IF(T120=1,IF(Correlations!$E19="",ComCalc!$B$22,Correlations!$E19),0)</f>
        <v>0.88</v>
      </c>
      <c r="U221">
        <f>IF(U120=1,IF(Correlations!$E19="",ComCalc!$B$22,Correlations!$E19),0)</f>
        <v>0</v>
      </c>
    </row>
    <row r="222" spans="1:21" x14ac:dyDescent="0.15">
      <c r="A222" t="str">
        <f t="shared" si="1"/>
        <v>Numbers &amp; Letters Accuracy A</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0.75</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0.75</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0.75</v>
      </c>
      <c r="S222">
        <f>IF(S121=1,IF(Correlations!$E20="",ComCalc!$B$22,Correlations!$E20),0)</f>
        <v>0</v>
      </c>
      <c r="T222">
        <f>IF(T121=1,IF(Correlations!$E20="",ComCalc!$B$22,Correlations!$E20),0)</f>
        <v>0</v>
      </c>
      <c r="U222">
        <f>IF(U121=1,IF(Correlations!$E20="",ComCalc!$B$22,Correlations!$E20),0)</f>
        <v>0</v>
      </c>
    </row>
    <row r="223" spans="1:21" x14ac:dyDescent="0.15">
      <c r="A223" t="str">
        <f t="shared" si="1"/>
        <v>Numbers &amp; Letters Efficiency A</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0.9</v>
      </c>
      <c r="H223">
        <f>IF(H122=1,IF(Correlations!$E21="",ComCalc!$B$22,Correlations!$E21),0)</f>
        <v>0</v>
      </c>
      <c r="I223">
        <f>IF(I122=1,IF(Correlations!$E21="",ComCalc!$B$22,Correlations!$E21),0)</f>
        <v>0</v>
      </c>
      <c r="J223">
        <f>IF(J122=1,IF(Correlations!$E21="",ComCalc!$B$22,Correlations!$E21),0)</f>
        <v>0.9</v>
      </c>
      <c r="K223">
        <f>IF(K122=1,IF(Correlations!$E21="",ComCalc!$B$22,Correlations!$E21),0)</f>
        <v>0</v>
      </c>
      <c r="L223">
        <f>IF(L122=1,IF(Correlations!$E21="",ComCalc!$B$22,Correlations!$E21),0)</f>
        <v>0</v>
      </c>
      <c r="M223">
        <f>IF(M122=1,IF(Correlations!$E21="",ComCalc!$B$22,Correlations!$E21),0)</f>
        <v>0</v>
      </c>
      <c r="N223">
        <f>IF(N122=1,IF(Correlations!$E21="",ComCalc!$B$22,Correlations!$E21),0)</f>
        <v>0.9</v>
      </c>
      <c r="O223">
        <f>IF(O122=1,IF(Correlations!$E21="",ComCalc!$B$22,Correlations!$E21),0)</f>
        <v>0</v>
      </c>
      <c r="P223">
        <f>IF(P122=1,IF(Correlations!$E21="",ComCalc!$B$22,Correlations!$E21),0)</f>
        <v>0</v>
      </c>
      <c r="Q223">
        <f>IF(Q122=1,IF(Correlations!$E21="",ComCalc!$B$22,Correlations!$E21),0)</f>
        <v>0</v>
      </c>
      <c r="R223">
        <f>IF(R122=1,IF(Correlations!$E21="",ComCalc!$B$22,Correlations!$E21),0)</f>
        <v>0.9</v>
      </c>
      <c r="S223">
        <f>IF(S122=1,IF(Correlations!$E21="",ComCalc!$B$22,Correlations!$E21),0)</f>
        <v>0</v>
      </c>
      <c r="T223">
        <f>IF(T122=1,IF(Correlations!$E21="",ComCalc!$B$22,Correlations!$E21),0)</f>
        <v>0</v>
      </c>
      <c r="U223">
        <f>IF(U122=1,IF(Correlations!$E21="",ComCalc!$B$22,Correlations!$E21),0)</f>
        <v>0</v>
      </c>
    </row>
    <row r="224" spans="1:21" x14ac:dyDescent="0.15">
      <c r="A224" t="str">
        <f t="shared" si="1"/>
        <v>Numbers &amp; Letters Efficiency B</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0.75</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0.75</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0.75</v>
      </c>
      <c r="S224">
        <f>IF(S123=1,IF(Correlations!$E22="",ComCalc!$B$22,Correlations!$E22),0)</f>
        <v>0</v>
      </c>
      <c r="T224">
        <f>IF(T123=1,IF(Correlations!$E22="",ComCalc!$B$22,Correlations!$E22),0)</f>
        <v>0</v>
      </c>
      <c r="U224">
        <f>IF(U123=1,IF(Correlations!$E22="",ComCalc!$B$22,Correlations!$E22),0)</f>
        <v>0.75</v>
      </c>
    </row>
    <row r="225" spans="1:21" x14ac:dyDescent="0.15">
      <c r="A225" t="str">
        <f t="shared" si="1"/>
        <v>Auditory Comprehension</v>
      </c>
      <c r="B225">
        <f>IF(B124=1,IF(Correlations!$E23="",ComCalc!$B$22,Correlations!$E23),0)</f>
        <v>0</v>
      </c>
      <c r="C225">
        <f>IF(C124=1,IF(Correlations!$E23="",ComCalc!$B$22,Correlations!$E23),0)</f>
        <v>0</v>
      </c>
      <c r="D225">
        <f>IF(D124=1,IF(Correlations!$E23="",ComCalc!$B$22,Correlations!$E23),0)</f>
        <v>0</v>
      </c>
      <c r="E225">
        <f>IF(E124=1,IF(Correlations!$E23="",ComCalc!$B$22,Correlations!$E23),0)</f>
        <v>0.54</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0.54</v>
      </c>
      <c r="S225">
        <f>IF(S124=1,IF(Correlations!$E23="",ComCalc!$B$22,Correlations!$E23),0)</f>
        <v>0</v>
      </c>
      <c r="T225">
        <f>IF(T124=1,IF(Correlations!$E23="",ComCalc!$B$22,Correlations!$E23),0)</f>
        <v>0</v>
      </c>
      <c r="U225">
        <f>IF(U124=1,IF(Correlations!$E23="",ComCalc!$B$22,Correlations!$E23),0)</f>
        <v>0</v>
      </c>
    </row>
    <row r="226" spans="1:21" x14ac:dyDescent="0.15">
      <c r="A226" t="str">
        <f t="shared" si="1"/>
        <v>Naming</v>
      </c>
      <c r="B226">
        <f>IF(B125=1,IF(Correlations!$E24="",ComCalc!$B$22,Correlations!$E24),0)</f>
        <v>0</v>
      </c>
      <c r="C226">
        <f>IF(C125=1,IF(Correlations!$E24="",ComCalc!$B$22,Correlations!$E24),0)</f>
        <v>0.72</v>
      </c>
      <c r="D226">
        <f>IF(D125=1,IF(Correlations!$E24="",ComCalc!$B$22,Correlations!$E24),0)</f>
        <v>0</v>
      </c>
      <c r="E226">
        <f>IF(E125=1,IF(Correlations!$E24="",ComCalc!$B$22,Correlations!$E24),0)</f>
        <v>0.72</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0.72</v>
      </c>
      <c r="S226">
        <f>IF(S125=1,IF(Correlations!$E24="",ComCalc!$B$22,Correlations!$E24),0)</f>
        <v>0</v>
      </c>
      <c r="T226">
        <f>IF(T125=1,IF(Correlations!$E24="",ComCalc!$B$22,Correlations!$E24),0)</f>
        <v>0</v>
      </c>
      <c r="U226">
        <f>IF(U125=1,IF(Correlations!$E24="",ComCalc!$B$22,Correlations!$E24),0)</f>
        <v>0</v>
      </c>
    </row>
    <row r="227" spans="1:21" x14ac:dyDescent="0.15">
      <c r="A227" t="str">
        <f t="shared" si="1"/>
        <v>Shape Learning Immediate-Recognition</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0.73</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0.73</v>
      </c>
      <c r="P227">
        <f>IF(P126=1,IF(Correlations!$E25="",ComCalc!$B$22,Correlations!$E25),0)</f>
        <v>0</v>
      </c>
      <c r="Q227">
        <f>IF(Q126=1,IF(Correlations!$E25="",ComCalc!$B$22,Correlations!$E25),0)</f>
        <v>0</v>
      </c>
      <c r="R227">
        <f>IF(R126=1,IF(Correlations!$E25="",ComCalc!$B$22,Correlations!$E25),0)</f>
        <v>0.73</v>
      </c>
      <c r="S227">
        <f>IF(S126=1,IF(Correlations!$E25="",ComCalc!$B$22,Correlations!$E25),0)</f>
        <v>0</v>
      </c>
      <c r="T227">
        <f>IF(T126=1,IF(Correlations!$E25="",ComCalc!$B$22,Correlations!$E25),0)</f>
        <v>0</v>
      </c>
      <c r="U227">
        <f>IF(U126=1,IF(Correlations!$E25="",ComCalc!$B$22,Correlations!$E25),0)</f>
        <v>0</v>
      </c>
    </row>
    <row r="228" spans="1:21" x14ac:dyDescent="0.15">
      <c r="A228" t="str">
        <f t="shared" si="1"/>
        <v>Shape Learning Delayed-Recognition</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0.74</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0.74</v>
      </c>
      <c r="Q228">
        <f>IF(Q127=1,IF(Correlations!$E26="",ComCalc!$B$22,Correlations!$E26),0)</f>
        <v>0</v>
      </c>
      <c r="R228">
        <f>IF(R127=1,IF(Correlations!$E26="",ComCalc!$B$22,Correlations!$E26),0)</f>
        <v>0.74</v>
      </c>
      <c r="S228">
        <f>IF(S127=1,IF(Correlations!$E26="",ComCalc!$B$22,Correlations!$E26),0)</f>
        <v>0</v>
      </c>
      <c r="T228">
        <f>IF(T127=1,IF(Correlations!$E26="",ComCalc!$B$22,Correlations!$E26),0)</f>
        <v>0</v>
      </c>
      <c r="U228">
        <f>IF(U127=1,IF(Correlations!$E26="",ComCalc!$B$22,Correlations!$E26),0)</f>
        <v>0</v>
      </c>
    </row>
    <row r="229" spans="1:21" x14ac:dyDescent="0.15">
      <c r="A229" t="str">
        <f t="shared" si="1"/>
        <v>Story Learning Immediate-Recall</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0.74</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0.74</v>
      </c>
      <c r="P229">
        <f>IF(P128=1,IF(Correlations!$E27="",ComCalc!$B$22,Correlations!$E27),0)</f>
        <v>0</v>
      </c>
      <c r="Q229">
        <f>IF(Q128=1,IF(Correlations!$E27="",ComCalc!$B$22,Correlations!$E27),0)</f>
        <v>0</v>
      </c>
      <c r="R229">
        <f>IF(R128=1,IF(Correlations!$E27="",ComCalc!$B$22,Correlations!$E27),0)</f>
        <v>0.74</v>
      </c>
      <c r="S229">
        <f>IF(S128=1,IF(Correlations!$E27="",ComCalc!$B$22,Correlations!$E27),0)</f>
        <v>0</v>
      </c>
      <c r="T229">
        <f>IF(T128=1,IF(Correlations!$E27="",ComCalc!$B$22,Correlations!$E27),0)</f>
        <v>0</v>
      </c>
      <c r="U229">
        <f>IF(U128=1,IF(Correlations!$E27="",ComCalc!$B$22,Correlations!$E27),0)</f>
        <v>0</v>
      </c>
    </row>
    <row r="230" spans="1:21" x14ac:dyDescent="0.15">
      <c r="A230" t="str">
        <f t="shared" si="1"/>
        <v>Story Learning Delayed-Recall</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0.81</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0.81</v>
      </c>
      <c r="Q230">
        <f>IF(Q129=1,IF(Correlations!$E28="",ComCalc!$B$22,Correlations!$E28),0)</f>
        <v>0</v>
      </c>
      <c r="R230">
        <f>IF(R129=1,IF(Correlations!$E28="",ComCalc!$B$22,Correlations!$E28),0)</f>
        <v>0.81</v>
      </c>
      <c r="S230">
        <f>IF(S129=1,IF(Correlations!$E28="",ComCalc!$B$22,Correlations!$E28),0)</f>
        <v>0</v>
      </c>
      <c r="T230">
        <f>IF(T129=1,IF(Correlations!$E28="",ComCalc!$B$22,Correlations!$E28),0)</f>
        <v>0</v>
      </c>
      <c r="U230">
        <f>IF(U129=1,IF(Correlations!$E28="",ComCalc!$B$22,Correlations!$E28),0)</f>
        <v>0</v>
      </c>
    </row>
    <row r="231" spans="1:21" x14ac:dyDescent="0.15">
      <c r="A231" t="str">
        <f t="shared" si="1"/>
        <v>Visual Discrimination</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0.68</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0.68</v>
      </c>
      <c r="S231">
        <f>IF(S130=1,IF(Correlations!$E29="",ComCalc!$B$22,Correlations!$E29),0)</f>
        <v>0</v>
      </c>
      <c r="T231">
        <f>IF(T130=1,IF(Correlations!$E29="",ComCalc!$B$22,Correlations!$E29),0)</f>
        <v>0</v>
      </c>
      <c r="U231">
        <f>IF(U130=1,IF(Correlations!$E29="",ComCalc!$B$22,Correlations!$E29),0)</f>
        <v>0</v>
      </c>
    </row>
    <row r="232" spans="1:21" x14ac:dyDescent="0.15">
      <c r="A232" t="str">
        <f t="shared" si="1"/>
        <v>Design Construction</v>
      </c>
      <c r="B232">
        <f>IF(B131=1,IF(Correlations!$E30="",ComCalc!$B$22,Correlations!$E30),0)</f>
        <v>0</v>
      </c>
      <c r="C232">
        <f>IF(C131=1,IF(Correlations!$E30="",ComCalc!$B$22,Correlations!$E30),0)</f>
        <v>0</v>
      </c>
      <c r="D232">
        <f>IF(D131=1,IF(Correlations!$E30="",ComCalc!$B$22,Correlations!$E30),0)</f>
        <v>0.92</v>
      </c>
      <c r="E232">
        <f>IF(E131=1,IF(Correlations!$E30="",ComCalc!$B$22,Correlations!$E30),0)</f>
        <v>0</v>
      </c>
      <c r="F232">
        <f>IF(F131=1,IF(Correlations!$E30="",ComCalc!$B$22,Correlations!$E30),0)</f>
        <v>0.92</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0.92</v>
      </c>
      <c r="S232">
        <f>IF(S131=1,IF(Correlations!$E30="",ComCalc!$B$22,Correlations!$E30),0)</f>
        <v>0</v>
      </c>
      <c r="T232">
        <f>IF(T131=1,IF(Correlations!$E30="",ComCalc!$B$22,Correlations!$E30),0)</f>
        <v>0</v>
      </c>
      <c r="U232">
        <f>IF(U131=1,IF(Correlations!$E30="",ComCalc!$B$22,Correlations!$E30),0)</f>
        <v>0</v>
      </c>
    </row>
    <row r="233" spans="1:21" x14ac:dyDescent="0.15">
      <c r="A233" t="str">
        <f t="shared" ref="A233:A296" si="2">A132</f>
        <v>Mazes</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0.95</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0.95</v>
      </c>
      <c r="N233">
        <f>IF(N132=1,IF(Correlations!$E31="",ComCalc!$B$22,Correlations!$E31),0)</f>
        <v>0.95</v>
      </c>
      <c r="O233">
        <f>IF(O132=1,IF(Correlations!$E31="",ComCalc!$B$22,Correlations!$E31),0)</f>
        <v>0</v>
      </c>
      <c r="P233">
        <f>IF(P132=1,IF(Correlations!$E31="",ComCalc!$B$22,Correlations!$E31),0)</f>
        <v>0</v>
      </c>
      <c r="Q233">
        <f>IF(Q132=1,IF(Correlations!$E31="",ComCalc!$B$22,Correlations!$E31),0)</f>
        <v>0.95</v>
      </c>
      <c r="R233">
        <f>IF(R132=1,IF(Correlations!$E31="",ComCalc!$B$22,Correlations!$E31),0)</f>
        <v>0.95</v>
      </c>
      <c r="S233">
        <f>IF(S132=1,IF(Correlations!$E31="",ComCalc!$B$22,Correlations!$E31),0)</f>
        <v>0</v>
      </c>
      <c r="T233">
        <f>IF(T132=1,IF(Correlations!$E31="",ComCalc!$B$22,Correlations!$E31),0)</f>
        <v>0</v>
      </c>
      <c r="U233">
        <f>IF(U132=1,IF(Correlations!$E31="",ComCalc!$B$22,Correlations!$E31),0)</f>
        <v>0</v>
      </c>
    </row>
    <row r="234" spans="1:21" x14ac:dyDescent="0.15">
      <c r="A234" t="str">
        <f t="shared" si="2"/>
        <v>Word Generation</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0.77</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0.77</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0.77</v>
      </c>
      <c r="S234">
        <f>IF(S133=1,IF(Correlations!$E32="",ComCalc!$B$22,Correlations!$E32),0)</f>
        <v>0.77</v>
      </c>
      <c r="T234">
        <f>IF(T133=1,IF(Correlations!$E32="",ComCalc!$B$22,Correlations!$E32),0)</f>
        <v>0</v>
      </c>
      <c r="U234">
        <f>IF(U133=1,IF(Correlations!$E32="",ComCalc!$B$22,Correlations!$E32),0)</f>
        <v>0</v>
      </c>
    </row>
    <row r="235" spans="1:21" x14ac:dyDescent="0.15">
      <c r="A235" t="str">
        <f t="shared" si="2"/>
        <v>Letter Fluency</v>
      </c>
      <c r="B235">
        <f>IF(B134=1,IF(Correlations!$E33="",ComCalc!$B$22,Correlations!$E33),0)</f>
        <v>0</v>
      </c>
      <c r="C235">
        <f>IF(C134=1,IF(Correlations!$E33="",ComCalc!$B$22,Correlations!$E33),0)</f>
        <v>0</v>
      </c>
      <c r="D235">
        <f>IF(D134=1,IF(Correlations!$E33="",ComCalc!$B$22,Correlations!$E33),0)</f>
        <v>0</v>
      </c>
      <c r="E235">
        <f>IF(E134=1,IF(Correlations!$E33="",ComCalc!$B$22,Correlations!$E33),0)</f>
        <v>0.81399999999999995</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0.81399999999999995</v>
      </c>
      <c r="S235">
        <f>IF(S134=1,IF(Correlations!$E33="",ComCalc!$B$22,Correlations!$E33),0)</f>
        <v>0.81399999999999995</v>
      </c>
      <c r="T235">
        <f>IF(T134=1,IF(Correlations!$E33="",ComCalc!$B$22,Correlations!$E33),0)</f>
        <v>0</v>
      </c>
      <c r="U235">
        <f>IF(U134=1,IF(Correlations!$E33="",ComCalc!$B$22,Correlations!$E33),0)</f>
        <v>0</v>
      </c>
    </row>
    <row r="236" spans="1:21" x14ac:dyDescent="0.15">
      <c r="A236" t="str">
        <f t="shared" si="2"/>
        <v>Category Fluency</v>
      </c>
      <c r="B236">
        <f>IF(B135=1,IF(Correlations!$E34="",ComCalc!$B$22,Correlations!$E34),0)</f>
        <v>0</v>
      </c>
      <c r="C236">
        <f>IF(C135=1,IF(Correlations!$E34="",ComCalc!$B$22,Correlations!$E34),0)</f>
        <v>0</v>
      </c>
      <c r="D236">
        <f>IF(D135=1,IF(Correlations!$E34="",ComCalc!$B$22,Correlations!$E34),0)</f>
        <v>0</v>
      </c>
      <c r="E236">
        <f>IF(E135=1,IF(Correlations!$E34="",ComCalc!$B$22,Correlations!$E34),0)</f>
        <v>0.98399999999999999</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0.98399999999999999</v>
      </c>
      <c r="S236">
        <f>IF(S135=1,IF(Correlations!$E34="",ComCalc!$B$22,Correlations!$E34),0)</f>
        <v>0.98399999999999999</v>
      </c>
      <c r="T236">
        <f>IF(T135=1,IF(Correlations!$E34="",ComCalc!$B$22,Correlations!$E34),0)</f>
        <v>0</v>
      </c>
      <c r="U236">
        <f>IF(U135=1,IF(Correlations!$E34="",ComCalc!$B$22,Correlations!$E34),0)</f>
        <v>0</v>
      </c>
    </row>
    <row r="237" spans="1:21" x14ac:dyDescent="0.15">
      <c r="A237" t="str">
        <f t="shared" si="2"/>
        <v>TOPF</v>
      </c>
      <c r="B237">
        <f>IF(B136=1,IF(Correlations!$E35="",ComCalc!$B$22,Correlations!$E35),0)</f>
        <v>0</v>
      </c>
      <c r="C237">
        <f>IF(C136=1,IF(Correlations!$E35="",ComCalc!$B$22,Correlations!$E35),0)</f>
        <v>0</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v>
      </c>
      <c r="S237">
        <f>IF(S136=1,IF(Correlations!$E35="",ComCalc!$B$22,Correlations!$E35),0)</f>
        <v>0</v>
      </c>
      <c r="T237">
        <f>IF(T136=1,IF(Correlations!$E35="",ComCalc!$B$22,Correlations!$E35),0)</f>
        <v>0</v>
      </c>
      <c r="U237">
        <f>IF(U136=1,IF(Correlations!$E35="",ComCalc!$B$22,Correlations!$E35),0)</f>
        <v>0</v>
      </c>
    </row>
    <row r="238" spans="1:21" x14ac:dyDescent="0.15">
      <c r="A238" t="str">
        <f t="shared" si="2"/>
        <v>Trails A</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0.8</v>
      </c>
      <c r="H238">
        <f>IF(H137=1,IF(Correlations!$E36="",ComCalc!$B$22,Correlations!$E36),0)</f>
        <v>0</v>
      </c>
      <c r="I238">
        <f>IF(I137=1,IF(Correlations!$E36="",ComCalc!$B$22,Correlations!$E36),0)</f>
        <v>0</v>
      </c>
      <c r="J238">
        <f>IF(J137=1,IF(Correlations!$E36="",ComCalc!$B$22,Correlations!$E36),0)</f>
        <v>0.8</v>
      </c>
      <c r="K238">
        <f>IF(K137=1,IF(Correlations!$E36="",ComCalc!$B$22,Correlations!$E36),0)</f>
        <v>0</v>
      </c>
      <c r="L238">
        <f>IF(L137=1,IF(Correlations!$E36="",ComCalc!$B$22,Correlations!$E36),0)</f>
        <v>0</v>
      </c>
      <c r="M238">
        <f>IF(M137=1,IF(Correlations!$E36="",ComCalc!$B$22,Correlations!$E36),0)</f>
        <v>0</v>
      </c>
      <c r="N238">
        <f>IF(N137=1,IF(Correlations!$E36="",ComCalc!$B$22,Correlations!$E36),0)</f>
        <v>0.8</v>
      </c>
      <c r="O238">
        <f>IF(O137=1,IF(Correlations!$E36="",ComCalc!$B$22,Correlations!$E36),0)</f>
        <v>0</v>
      </c>
      <c r="P238">
        <f>IF(P137=1,IF(Correlations!$E36="",ComCalc!$B$22,Correlations!$E36),0)</f>
        <v>0</v>
      </c>
      <c r="Q238">
        <f>IF(Q137=1,IF(Correlations!$E36="",ComCalc!$B$22,Correlations!$E36),0)</f>
        <v>0</v>
      </c>
      <c r="R238">
        <f>IF(R137=1,IF(Correlations!$E36="",ComCalc!$B$22,Correlations!$E36),0)</f>
        <v>0.8</v>
      </c>
      <c r="S238">
        <f>IF(S137=1,IF(Correlations!$E36="",ComCalc!$B$22,Correlations!$E36),0)</f>
        <v>0</v>
      </c>
      <c r="T238">
        <f>IF(T137=1,IF(Correlations!$E36="",ComCalc!$B$22,Correlations!$E36),0)</f>
        <v>0.8</v>
      </c>
      <c r="U238">
        <f>IF(U137=1,IF(Correlations!$E36="",ComCalc!$B$22,Correlations!$E36),0)</f>
        <v>0</v>
      </c>
    </row>
    <row r="239" spans="1:21" x14ac:dyDescent="0.15">
      <c r="A239" t="str">
        <f t="shared" si="2"/>
        <v>Trails B</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0.8</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0.8</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0.8</v>
      </c>
      <c r="S239">
        <f>IF(S138=1,IF(Correlations!$E37="",ComCalc!$B$22,Correlations!$E37),0)</f>
        <v>0</v>
      </c>
      <c r="T239">
        <f>IF(T138=1,IF(Correlations!$E37="",ComCalc!$B$22,Correlations!$E37),0)</f>
        <v>0</v>
      </c>
      <c r="U239">
        <f>IF(U138=1,IF(Correlations!$E37="",ComCalc!$B$22,Correlations!$E37),0)</f>
        <v>0.8</v>
      </c>
    </row>
    <row r="240" spans="1:21" x14ac:dyDescent="0.15">
      <c r="A240" t="str">
        <f t="shared" si="2"/>
        <v>Unstructured Task (WT)</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v>
      </c>
      <c r="N240">
        <f>IF(N139=1,IF(Correlations!$E38="",ComCalc!$B$22,Correlations!$E38),0)</f>
        <v>0</v>
      </c>
      <c r="O240">
        <f>IF(O139=1,IF(Correlations!$E38="",ComCalc!$B$22,Correlations!$E38),0)</f>
        <v>0</v>
      </c>
      <c r="P240">
        <f>IF(P139=1,IF(Correlations!$E38="",ComCalc!$B$22,Correlations!$E38),0)</f>
        <v>0</v>
      </c>
      <c r="Q240">
        <f>IF(Q139=1,IF(Correlations!$E38="",ComCalc!$B$22,Correlations!$E38),0)</f>
        <v>0</v>
      </c>
      <c r="R240">
        <f>IF(R139=1,IF(Correlations!$E38="",ComCalc!$B$22,Correlations!$E38),0)</f>
        <v>0</v>
      </c>
      <c r="S240">
        <f>IF(S139=1,IF(Correlations!$E38="",ComCalc!$B$22,Correlations!$E38),0)</f>
        <v>0</v>
      </c>
      <c r="T240">
        <f>IF(T139=1,IF(Correlations!$E38="",ComCalc!$B$22,Correlations!$E38),0)</f>
        <v>0</v>
      </c>
      <c r="U240">
        <f>IF(U139=1,IF(Correlations!$E38="",ComCalc!$B$22,Correlations!$E38),0)</f>
        <v>0</v>
      </c>
    </row>
    <row r="241" spans="1:21" x14ac:dyDescent="0.15">
      <c r="A241" t="str">
        <f t="shared" si="2"/>
        <v>ROCFT Copy</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0.61</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0.61</v>
      </c>
      <c r="N241">
        <f>IF(N140=1,IF(Correlations!$E39="",ComCalc!$B$22,Correlations!$E39),0)</f>
        <v>0</v>
      </c>
      <c r="O241">
        <f>IF(O140=1,IF(Correlations!$E39="",ComCalc!$B$22,Correlations!$E39),0)</f>
        <v>0</v>
      </c>
      <c r="P241">
        <f>IF(P140=1,IF(Correlations!$E39="",ComCalc!$B$22,Correlations!$E39),0)</f>
        <v>0</v>
      </c>
      <c r="Q241">
        <f>IF(Q140=1,IF(Correlations!$E39="",ComCalc!$B$22,Correlations!$E39),0)</f>
        <v>0.61</v>
      </c>
      <c r="R241">
        <f>IF(R140=1,IF(Correlations!$E39="",ComCalc!$B$22,Correlations!$E39),0)</f>
        <v>0.61</v>
      </c>
      <c r="S241">
        <f>IF(S140=1,IF(Correlations!$E39="",ComCalc!$B$22,Correlations!$E39),0)</f>
        <v>0</v>
      </c>
      <c r="T241">
        <f>IF(T140=1,IF(Correlations!$E39="",ComCalc!$B$22,Correlations!$E39),0)</f>
        <v>0</v>
      </c>
      <c r="U241">
        <f>IF(U140=1,IF(Correlations!$E39="",ComCalc!$B$22,Correlations!$E39),0)</f>
        <v>0</v>
      </c>
    </row>
    <row r="242" spans="1:21" x14ac:dyDescent="0.15">
      <c r="A242" t="str">
        <f t="shared" si="2"/>
        <v>ROCFT Recall</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0.81</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0.81</v>
      </c>
      <c r="Q242">
        <f>IF(Q141=1,IF(Correlations!$E40="",ComCalc!$B$22,Correlations!$E40),0)</f>
        <v>0</v>
      </c>
      <c r="R242">
        <f>IF(R141=1,IF(Correlations!$E40="",ComCalc!$B$22,Correlations!$E40),0)</f>
        <v>0.81</v>
      </c>
      <c r="S242">
        <f>IF(S141=1,IF(Correlations!$E40="",ComCalc!$B$22,Correlations!$E40),0)</f>
        <v>0</v>
      </c>
      <c r="T242">
        <f>IF(T141=1,IF(Correlations!$E40="",ComCalc!$B$22,Correlations!$E40),0)</f>
        <v>0</v>
      </c>
      <c r="U242">
        <f>IF(U141=1,IF(Correlations!$E40="",ComCalc!$B$22,Correlations!$E40),0)</f>
        <v>0</v>
      </c>
    </row>
    <row r="243" spans="1:21" x14ac:dyDescent="0.15">
      <c r="A243" t="str">
        <f t="shared" si="2"/>
        <v>CVLT-3 Brief Trials 1-4</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v>
      </c>
      <c r="P243">
        <f>IF(P142=1,IF(Correlations!$E41="",ComCalc!$B$22,Correlations!$E41),0)</f>
        <v>0</v>
      </c>
      <c r="Q243">
        <f>IF(Q142=1,IF(Correlations!$E41="",ComCalc!$B$22,Correlations!$E41),0)</f>
        <v>0</v>
      </c>
      <c r="R243">
        <f>IF(R142=1,IF(Correlations!$E41="",ComCalc!$B$22,Correlations!$E41),0)</f>
        <v>0</v>
      </c>
      <c r="S243">
        <f>IF(S142=1,IF(Correlations!$E41="",ComCalc!$B$22,Correlations!$E41),0)</f>
        <v>0</v>
      </c>
      <c r="T243">
        <f>IF(T142=1,IF(Correlations!$E41="",ComCalc!$B$22,Correlations!$E41),0)</f>
        <v>0</v>
      </c>
      <c r="U243">
        <f>IF(U142=1,IF(Correlations!$E41="",ComCalc!$B$22,Correlations!$E41),0)</f>
        <v>0</v>
      </c>
    </row>
    <row r="244" spans="1:21" x14ac:dyDescent="0.15">
      <c r="A244" t="str">
        <f t="shared" si="2"/>
        <v>CVLT-3 Brief SDFR</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v>
      </c>
      <c r="S244">
        <f>IF(S143=1,IF(Correlations!$E42="",ComCalc!$B$22,Correlations!$E42),0)</f>
        <v>0</v>
      </c>
      <c r="T244">
        <f>IF(T143=1,IF(Correlations!$E42="",ComCalc!$B$22,Correlations!$E42),0)</f>
        <v>0</v>
      </c>
      <c r="U244">
        <f>IF(U143=1,IF(Correlations!$E42="",ComCalc!$B$22,Correlations!$E42),0)</f>
        <v>0</v>
      </c>
    </row>
    <row r="245" spans="1:21" x14ac:dyDescent="0.15">
      <c r="A245" t="str">
        <f t="shared" si="2"/>
        <v>CVLT-3 Brief LDFR</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v>
      </c>
      <c r="Q245">
        <f>IF(Q144=1,IF(Correlations!$E43="",ComCalc!$B$22,Correlations!$E43),0)</f>
        <v>0</v>
      </c>
      <c r="R245">
        <f>IF(R144=1,IF(Correlations!$E43="",ComCalc!$B$22,Correlations!$E43),0)</f>
        <v>0</v>
      </c>
      <c r="S245">
        <f>IF(S144=1,IF(Correlations!$E43="",ComCalc!$B$22,Correlations!$E43),0)</f>
        <v>0</v>
      </c>
      <c r="T245">
        <f>IF(T144=1,IF(Correlations!$E43="",ComCalc!$B$22,Correlations!$E43),0)</f>
        <v>0</v>
      </c>
      <c r="U245">
        <f>IF(U144=1,IF(Correlations!$E43="",ComCalc!$B$22,Correlations!$E43),0)</f>
        <v>0</v>
      </c>
    </row>
    <row r="246" spans="1:21" x14ac:dyDescent="0.15">
      <c r="A246" t="str">
        <f t="shared" si="2"/>
        <v>Figure Weights</v>
      </c>
      <c r="B246">
        <f>IF(B145=1,IF(Correlations!$E44="",ComCalc!$B$22,Correlations!$E44),0)</f>
        <v>0</v>
      </c>
      <c r="C246">
        <f>IF(C145=1,IF(Correlations!$E44="",ComCalc!$B$22,Correlations!$E44),0)</f>
        <v>0</v>
      </c>
      <c r="D246">
        <f>IF(D145=1,IF(Correlations!$E44="",ComCalc!$B$22,Correlations!$E44),0)</f>
        <v>0</v>
      </c>
      <c r="E246">
        <f>IF(E145=1,IF(Correlations!$E44="",ComCalc!$B$22,Correlations!$E44),0)</f>
        <v>0</v>
      </c>
      <c r="F246">
        <f>IF(F145=1,IF(Correlations!$E44="",ComCalc!$B$22,Correlations!$E44),0)</f>
        <v>0</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v>
      </c>
      <c r="S246">
        <f>IF(S145=1,IF(Correlations!$E44="",ComCalc!$B$22,Correlations!$E44),0)</f>
        <v>0</v>
      </c>
      <c r="T246">
        <f>IF(T145=1,IF(Correlations!$E44="",ComCalc!$B$22,Correlations!$E44),0)</f>
        <v>0</v>
      </c>
      <c r="U246">
        <f>IF(U145=1,IF(Correlations!$E44="",ComCalc!$B$22,Correlations!$E44),0)</f>
        <v>0</v>
      </c>
    </row>
    <row r="247" spans="1:21" x14ac:dyDescent="0.15">
      <c r="A247" t="str">
        <f t="shared" si="2"/>
        <v>Letter-Number Sequencing</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v>
      </c>
      <c r="H247">
        <f>IF(H146=1,IF(Correlations!$E45="",ComCalc!$B$22,Correlations!$E45),0)</f>
        <v>0</v>
      </c>
      <c r="I247">
        <f>IF(I146=1,IF(Correlations!$E45="",ComCalc!$B$22,Correlations!$E45),0)</f>
        <v>0</v>
      </c>
      <c r="J247">
        <f>IF(J146=1,IF(Correlations!$E45="",ComCalc!$B$22,Correlations!$E45),0)</f>
        <v>0</v>
      </c>
      <c r="K247">
        <f>IF(K146=1,IF(Correlations!$E45="",ComCalc!$B$22,Correlations!$E45),0)</f>
        <v>0</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v>
      </c>
      <c r="S247">
        <f>IF(S146=1,IF(Correlations!$E45="",ComCalc!$B$22,Correlations!$E45),0)</f>
        <v>0</v>
      </c>
      <c r="T247">
        <f>IF(T146=1,IF(Correlations!$E45="",ComCalc!$B$22,Correlations!$E45),0)</f>
        <v>0</v>
      </c>
      <c r="U247">
        <f>IF(U146=1,IF(Correlations!$E45="",ComCalc!$B$22,Correlations!$E45),0)</f>
        <v>0</v>
      </c>
    </row>
    <row r="248" spans="1:21" x14ac:dyDescent="0.15">
      <c r="A248" t="str">
        <f t="shared" si="2"/>
        <v>Cancellation</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v>
      </c>
      <c r="S248">
        <f>IF(S147=1,IF(Correlations!$E46="",ComCalc!$B$22,Correlations!$E46),0)</f>
        <v>0</v>
      </c>
      <c r="T248">
        <f>IF(T147=1,IF(Correlations!$E46="",ComCalc!$B$22,Correlations!$E46),0)</f>
        <v>0</v>
      </c>
      <c r="U248">
        <f>IF(U147=1,IF(Correlations!$E46="",ComCalc!$B$22,Correlations!$E46),0)</f>
        <v>0</v>
      </c>
    </row>
    <row r="249" spans="1:21" x14ac:dyDescent="0.15">
      <c r="A249" t="str">
        <f t="shared" si="2"/>
        <v>Grooved Pegboard-Dominant</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15">
      <c r="A250" t="str">
        <f t="shared" si="2"/>
        <v>Grooved Pegboard-Nondominant</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15">
      <c r="A251" t="str">
        <f t="shared" si="2"/>
        <v>Behavior Rating Scale</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15">
      <c r="A252" t="str">
        <f t="shared" si="2"/>
        <v>KTEA-3 Nonsense Word Decoding</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v>
      </c>
      <c r="S252">
        <f>IF(S151=1,IF(Correlations!$E50="",ComCalc!$B$22,Correlations!$E50),0)</f>
        <v>0</v>
      </c>
      <c r="T252">
        <f>IF(T151=1,IF(Correlations!$E50="",ComCalc!$B$22,Correlations!$E50),0)</f>
        <v>0</v>
      </c>
      <c r="U252">
        <f>IF(U151=1,IF(Correlations!$E50="",ComCalc!$B$22,Correlations!$E50),0)</f>
        <v>0</v>
      </c>
    </row>
    <row r="253" spans="1:21" x14ac:dyDescent="0.15">
      <c r="A253" t="str">
        <f t="shared" si="2"/>
        <v>KTEA-3 Decoding Fluency</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v>
      </c>
      <c r="O253">
        <f>IF(O152=1,IF(Correlations!$E51="",ComCalc!$B$22,Correlations!$E51),0)</f>
        <v>0</v>
      </c>
      <c r="P253">
        <f>IF(P152=1,IF(Correlations!$E51="",ComCalc!$B$22,Correlations!$E51),0)</f>
        <v>0</v>
      </c>
      <c r="Q253">
        <f>IF(Q152=1,IF(Correlations!$E51="",ComCalc!$B$22,Correlations!$E51),0)</f>
        <v>0</v>
      </c>
      <c r="R253">
        <f>IF(R152=1,IF(Correlations!$E51="",ComCalc!$B$22,Correlations!$E51),0)</f>
        <v>0</v>
      </c>
      <c r="S253">
        <f>IF(S152=1,IF(Correlations!$E51="",ComCalc!$B$22,Correlations!$E51),0)</f>
        <v>0</v>
      </c>
      <c r="T253">
        <f>IF(T152=1,IF(Correlations!$E51="",ComCalc!$B$22,Correlations!$E51),0)</f>
        <v>0</v>
      </c>
      <c r="U253">
        <f>IF(U152=1,IF(Correlations!$E51="",ComCalc!$B$22,Correlations!$E51),0)</f>
        <v>0</v>
      </c>
    </row>
    <row r="254" spans="1:21" x14ac:dyDescent="0.15">
      <c r="A254" t="str">
        <f t="shared" si="2"/>
        <v>KTEA-3 Reading Comprehension</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v>
      </c>
      <c r="S254">
        <f>IF(S153=1,IF(Correlations!$E52="",ComCalc!$B$22,Correlations!$E52),0)</f>
        <v>0</v>
      </c>
      <c r="T254">
        <f>IF(T153=1,IF(Correlations!$E52="",ComCalc!$B$22,Correlations!$E52),0)</f>
        <v>0</v>
      </c>
      <c r="U254">
        <f>IF(U153=1,IF(Correlations!$E52="",ComCalc!$B$22,Correlations!$E52),0)</f>
        <v>0</v>
      </c>
    </row>
    <row r="255" spans="1:21" x14ac:dyDescent="0.15">
      <c r="A255" t="str">
        <f t="shared" si="2"/>
        <v>WMS-IV Symbol Span</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v>
      </c>
      <c r="H255">
        <f>IF(H154=1,IF(Correlations!$E53="",ComCalc!$B$22,Correlations!$E53),0)</f>
        <v>0</v>
      </c>
      <c r="I255">
        <f>IF(I154=1,IF(Correlations!$E53="",ComCalc!$B$22,Correlations!$E53),0)</f>
        <v>0</v>
      </c>
      <c r="J255">
        <f>IF(J154=1,IF(Correlations!$E53="",ComCalc!$B$22,Correlations!$E53),0)</f>
        <v>0</v>
      </c>
      <c r="K255">
        <f>IF(K154=1,IF(Correlations!$E53="",ComCalc!$B$22,Correlations!$E53),0)</f>
        <v>0</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v>
      </c>
      <c r="S255">
        <f>IF(S154=1,IF(Correlations!$E53="",ComCalc!$B$22,Correlations!$E53),0)</f>
        <v>0</v>
      </c>
      <c r="T255">
        <f>IF(T154=1,IF(Correlations!$E53="",ComCalc!$B$22,Correlations!$E53),0)</f>
        <v>0</v>
      </c>
      <c r="U255">
        <f>IF(U154=1,IF(Correlations!$E53="",ComCalc!$B$22,Correlations!$E53),0)</f>
        <v>0</v>
      </c>
    </row>
    <row r="256" spans="1:21" x14ac:dyDescent="0.15">
      <c r="A256" t="str">
        <f t="shared" si="2"/>
        <v>WRAT5 Word Reading</v>
      </c>
      <c r="B256">
        <f>IF(B155=1,IF(Correlations!$E54="",ComCalc!$B$22,Correlations!$E54),0)</f>
        <v>0</v>
      </c>
      <c r="C256">
        <f>IF(C155=1,IF(Correlations!$E54="",ComCalc!$B$22,Correlations!$E54),0)</f>
        <v>0.94</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0.94</v>
      </c>
      <c r="S256">
        <f>IF(S155=1,IF(Correlations!$E54="",ComCalc!$B$22,Correlations!$E54),0)</f>
        <v>0</v>
      </c>
      <c r="T256">
        <f>IF(T155=1,IF(Correlations!$E54="",ComCalc!$B$22,Correlations!$E54),0)</f>
        <v>0</v>
      </c>
      <c r="U256">
        <f>IF(U155=1,IF(Correlations!$E54="",ComCalc!$B$22,Correlations!$E54),0)</f>
        <v>0</v>
      </c>
    </row>
    <row r="257" spans="1:21" x14ac:dyDescent="0.15">
      <c r="A257" t="str">
        <f t="shared" si="2"/>
        <v>WRAT5 Spelling</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v>
      </c>
      <c r="S257">
        <f>IF(S156=1,IF(Correlations!$E55="",ComCalc!$B$22,Correlations!$E55),0)</f>
        <v>0</v>
      </c>
      <c r="T257">
        <f>IF(T156=1,IF(Correlations!$E55="",ComCalc!$B$22,Correlations!$E55),0)</f>
        <v>0</v>
      </c>
      <c r="U257">
        <f>IF(U156=1,IF(Correlations!$E55="",ComCalc!$B$22,Correlations!$E55),0)</f>
        <v>0</v>
      </c>
    </row>
    <row r="258" spans="1:21" x14ac:dyDescent="0.15">
      <c r="A258" t="str">
        <f t="shared" si="2"/>
        <v>WRAT5 Math Computation</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v>
      </c>
      <c r="S258">
        <f>IF(S157=1,IF(Correlations!$E56="",ComCalc!$B$22,Correlations!$E56),0)</f>
        <v>0</v>
      </c>
      <c r="T258">
        <f>IF(T157=1,IF(Correlations!$E56="",ComCalc!$B$22,Correlations!$E56),0)</f>
        <v>0</v>
      </c>
      <c r="U258">
        <f>IF(U157=1,IF(Correlations!$E56="",ComCalc!$B$22,Correlations!$E56),0)</f>
        <v>0</v>
      </c>
    </row>
    <row r="259" spans="1:21" x14ac:dyDescent="0.15">
      <c r="A259" t="str">
        <f t="shared" si="2"/>
        <v>WRAT5 Sentence Comprehension</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v>
      </c>
      <c r="S259">
        <f>IF(S158=1,IF(Correlations!$E57="",ComCalc!$B$22,Correlations!$E57),0)</f>
        <v>0</v>
      </c>
      <c r="T259">
        <f>IF(T158=1,IF(Correlations!$E57="",ComCalc!$B$22,Correlations!$E57),0)</f>
        <v>0</v>
      </c>
      <c r="U259">
        <f>IF(U158=1,IF(Correlations!$E57="",ComCalc!$B$22,Correlations!$E57),0)</f>
        <v>0</v>
      </c>
    </row>
    <row r="260" spans="1:21" x14ac:dyDescent="0.15">
      <c r="A260" t="str">
        <f t="shared" si="2"/>
        <v>WRAT5 Reading Composite</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v>
      </c>
      <c r="S260">
        <f>IF(S159=1,IF(Correlations!$E58="",ComCalc!$B$22,Correlations!$E58),0)</f>
        <v>0</v>
      </c>
      <c r="T260">
        <f>IF(T159=1,IF(Correlations!$E58="",ComCalc!$B$22,Correlations!$E58),0)</f>
        <v>0</v>
      </c>
      <c r="U260">
        <f>IF(U159=1,IF(Correlations!$E58="",ComCalc!$B$22,Correlations!$E58),0)</f>
        <v>0</v>
      </c>
    </row>
    <row r="261" spans="1:21" x14ac:dyDescent="0.15">
      <c r="A261" t="str">
        <f t="shared" si="2"/>
        <v>DKEFS CWI Color Naming</v>
      </c>
      <c r="B261">
        <f>IF(B160=1,IF(Correlations!$E59="",ComCalc!$B$22,Correlations!$E59),0)</f>
        <v>0</v>
      </c>
      <c r="C261">
        <f>IF(C160=1,IF(Correlations!$E59="",ComCalc!$B$22,Correlations!$E59),0)</f>
        <v>0</v>
      </c>
      <c r="D261">
        <f>IF(D160=1,IF(Correlations!$E59="",ComCalc!$B$22,Correlations!$E59),0)</f>
        <v>0</v>
      </c>
      <c r="E261">
        <f>IF(E160=1,IF(Correlations!$E59="",ComCalc!$B$22,Correlations!$E59),0)</f>
        <v>0</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v>
      </c>
      <c r="S261">
        <f>IF(S160=1,IF(Correlations!$E59="",ComCalc!$B$22,Correlations!$E59),0)</f>
        <v>0</v>
      </c>
      <c r="T261">
        <f>IF(T160=1,IF(Correlations!$E59="",ComCalc!$B$22,Correlations!$E59),0)</f>
        <v>0</v>
      </c>
      <c r="U261">
        <f>IF(U160=1,IF(Correlations!$E59="",ComCalc!$B$22,Correlations!$E59),0)</f>
        <v>0</v>
      </c>
    </row>
    <row r="262" spans="1:21" x14ac:dyDescent="0.15">
      <c r="A262" t="str">
        <f t="shared" si="2"/>
        <v>DKEFS CWI Word Reading</v>
      </c>
      <c r="B262">
        <f>IF(B161=1,IF(Correlations!$E60="",ComCalc!$B$22,Correlations!$E60),0)</f>
        <v>0</v>
      </c>
      <c r="C262">
        <f>IF(C161=1,IF(Correlations!$E60="",ComCalc!$B$22,Correlations!$E60),0)</f>
        <v>0</v>
      </c>
      <c r="D262">
        <f>IF(D161=1,IF(Correlations!$E60="",ComCalc!$B$22,Correlations!$E60),0)</f>
        <v>0</v>
      </c>
      <c r="E262">
        <f>IF(E161=1,IF(Correlations!$E60="",ComCalc!$B$22,Correlations!$E60),0)</f>
        <v>0</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v>
      </c>
      <c r="S262">
        <f>IF(S161=1,IF(Correlations!$E60="",ComCalc!$B$22,Correlations!$E60),0)</f>
        <v>0</v>
      </c>
      <c r="T262">
        <f>IF(T161=1,IF(Correlations!$E60="",ComCalc!$B$22,Correlations!$E60),0)</f>
        <v>0</v>
      </c>
      <c r="U262">
        <f>IF(U161=1,IF(Correlations!$E60="",ComCalc!$B$22,Correlations!$E60),0)</f>
        <v>0</v>
      </c>
    </row>
    <row r="263" spans="1:21" x14ac:dyDescent="0.15">
      <c r="A263" t="str">
        <f t="shared" si="2"/>
        <v>DKEFS CWI Inhibition</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v>
      </c>
      <c r="M263">
        <f>IF(M162=1,IF(Correlations!$E61="",ComCalc!$B$22,Correlations!$E61),0)</f>
        <v>0</v>
      </c>
      <c r="N263">
        <f>IF(N162=1,IF(Correlations!$E61="",ComCalc!$B$22,Correlations!$E61),0)</f>
        <v>0</v>
      </c>
      <c r="O263">
        <f>IF(O162=1,IF(Correlations!$E61="",ComCalc!$B$22,Correlations!$E61),0)</f>
        <v>0</v>
      </c>
      <c r="P263">
        <f>IF(P162=1,IF(Correlations!$E61="",ComCalc!$B$22,Correlations!$E61),0)</f>
        <v>0</v>
      </c>
      <c r="Q263">
        <f>IF(Q162=1,IF(Correlations!$E61="",ComCalc!$B$22,Correlations!$E61),0)</f>
        <v>0</v>
      </c>
      <c r="R263">
        <f>IF(R162=1,IF(Correlations!$E61="",ComCalc!$B$22,Correlations!$E61),0)</f>
        <v>0</v>
      </c>
      <c r="S263">
        <f>IF(S162=1,IF(Correlations!$E61="",ComCalc!$B$22,Correlations!$E61),0)</f>
        <v>0</v>
      </c>
      <c r="T263">
        <f>IF(T162=1,IF(Correlations!$E61="",ComCalc!$B$22,Correlations!$E61),0)</f>
        <v>0</v>
      </c>
      <c r="U263">
        <f>IF(U162=1,IF(Correlations!$E61="",ComCalc!$B$22,Correlations!$E61),0)</f>
        <v>0</v>
      </c>
    </row>
    <row r="264" spans="1:21" x14ac:dyDescent="0.15">
      <c r="A264" t="str">
        <f t="shared" si="2"/>
        <v>DKEFS CWI Switching</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v>
      </c>
      <c r="M264">
        <f>IF(M163=1,IF(Correlations!$E62="",ComCalc!$B$22,Correlations!$E62),0)</f>
        <v>0</v>
      </c>
      <c r="N264">
        <f>IF(N163=1,IF(Correlations!$E62="",ComCalc!$B$22,Correlations!$E62),0)</f>
        <v>0</v>
      </c>
      <c r="O264">
        <f>IF(O163=1,IF(Correlations!$E62="",ComCalc!$B$22,Correlations!$E62),0)</f>
        <v>0</v>
      </c>
      <c r="P264">
        <f>IF(P163=1,IF(Correlations!$E62="",ComCalc!$B$22,Correlations!$E62),0)</f>
        <v>0</v>
      </c>
      <c r="Q264">
        <f>IF(Q163=1,IF(Correlations!$E62="",ComCalc!$B$22,Correlations!$E62),0)</f>
        <v>0</v>
      </c>
      <c r="R264">
        <f>IF(R163=1,IF(Correlations!$E62="",ComCalc!$B$22,Correlations!$E62),0)</f>
        <v>0</v>
      </c>
      <c r="S264">
        <f>IF(S163=1,IF(Correlations!$E62="",ComCalc!$B$22,Correlations!$E62),0)</f>
        <v>0</v>
      </c>
      <c r="T264">
        <f>IF(T163=1,IF(Correlations!$E62="",ComCalc!$B$22,Correlations!$E62),0)</f>
        <v>0</v>
      </c>
      <c r="U264">
        <f>IF(U163=1,IF(Correlations!$E62="",ComCalc!$B$22,Correlations!$E62),0)</f>
        <v>0</v>
      </c>
    </row>
    <row r="265" spans="1:21" x14ac:dyDescent="0.15">
      <c r="A265" t="str">
        <f t="shared" si="2"/>
        <v>Unstructured Task (Total)</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15">
      <c r="A266" t="str">
        <f t="shared" si="2"/>
        <v>Unstructured Task (HVC)</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15">
      <c r="A267" t="str">
        <f t="shared" si="2"/>
        <v>WASI-2 Similarities</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15">
      <c r="A268" t="str">
        <f t="shared" si="2"/>
        <v>WASI-2 Vocabulary</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15">
      <c r="A269" t="str">
        <f t="shared" si="2"/>
        <v>WASI-2 Matrix Reasoning</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15">
      <c r="A270" t="str">
        <f t="shared" si="2"/>
        <v>WASI-2 Block Design</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15">
      <c r="A271" t="str">
        <f t="shared" si="2"/>
        <v>WISC-V Digit Span</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15">
      <c r="A272" t="str">
        <f t="shared" si="2"/>
        <v>WISC-V Picture Span</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15">
      <c r="A273" t="str">
        <f t="shared" si="2"/>
        <v>WISC-V Coding</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15">
      <c r="A274" t="str">
        <f t="shared" si="2"/>
        <v>WISC-V Symbol Search</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15">
      <c r="A275" t="str">
        <f t="shared" si="2"/>
        <v>LWR</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15">
      <c r="A276" t="str">
        <f t="shared" si="2"/>
        <v>RC</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15">
      <c r="A277" t="str">
        <f t="shared" si="2"/>
        <v>NWD</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15">
      <c r="A278" t="str">
        <f t="shared" si="2"/>
        <v>PP</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15">
      <c r="A279" t="str">
        <f t="shared" si="2"/>
        <v>WRF</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15">
      <c r="A280" t="str">
        <f t="shared" si="2"/>
        <v>DF</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15">
      <c r="A281" t="str">
        <f t="shared" si="2"/>
        <v>SRF</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15">
      <c r="A282" t="str">
        <f t="shared" si="2"/>
        <v>RV</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15">
      <c r="A283" t="str">
        <f t="shared" si="2"/>
        <v>MCA</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15">
      <c r="A284" t="str">
        <f t="shared" si="2"/>
        <v>MC</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15">
      <c r="A285" t="str">
        <f t="shared" si="2"/>
        <v>MF</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15">
      <c r="A286" t="str">
        <f t="shared" si="2"/>
        <v>WE</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15">
      <c r="A287" t="str">
        <f t="shared" si="2"/>
        <v>SP</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15">
      <c r="A288" t="str">
        <f t="shared" si="2"/>
        <v>WF</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15">
      <c r="A289" t="str">
        <f t="shared" si="2"/>
        <v>LC</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15">
      <c r="A290" t="str">
        <f t="shared" si="2"/>
        <v>OE</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15">
      <c r="A291" t="str">
        <f t="shared" si="2"/>
        <v>AF</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15">
      <c r="A292" t="str">
        <f t="shared" si="2"/>
        <v>ONF</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15">
      <c r="A293" t="str">
        <f t="shared" si="2"/>
        <v>LNF</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15">
      <c r="A294" t="str">
        <f t="shared" si="2"/>
        <v>RD</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15">
      <c r="A295" t="str">
        <f t="shared" si="2"/>
        <v>MA</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15">
      <c r="A296" t="str">
        <f t="shared" si="2"/>
        <v>WL</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15">
      <c r="A297" t="str">
        <f t="shared" ref="A297:A360" si="3">A196</f>
        <v>ASB</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15">
      <c r="A298" t="str">
        <f t="shared" si="3"/>
        <v>SY</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15">
      <c r="A299" t="str">
        <f t="shared" si="3"/>
        <v>DC</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15">
      <c r="A300" t="str">
        <f t="shared" si="3"/>
        <v>RF</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15">
      <c r="A301" t="str">
        <f t="shared" si="3"/>
        <v>RU</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15">
      <c r="A302" t="str">
        <f t="shared" si="3"/>
        <v>OL</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15">
      <c r="A303" t="str">
        <f t="shared" si="3"/>
        <v>OF</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15">
      <c r="A304" t="str">
        <f t="shared" si="3"/>
        <v>CM</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15">
      <c r="A305" s="20" t="s">
        <v>155</v>
      </c>
      <c r="AI305" s="24"/>
      <c r="AJ305" s="24"/>
      <c r="AK305" s="24"/>
      <c r="AL305" s="24"/>
      <c r="AM305" s="24"/>
      <c r="AN305" s="24"/>
      <c r="AO305" s="24"/>
      <c r="AP305" s="24"/>
      <c r="AQ305" s="24"/>
      <c r="AR305" s="24"/>
    </row>
    <row r="306" spans="1:44" x14ac:dyDescent="0.15">
      <c r="A306" t="str">
        <f t="shared" si="3"/>
        <v>Similarities</v>
      </c>
      <c r="B306" t="str">
        <f t="shared" ref="B306:K306" si="4">IF(B104,$V3,"")</f>
        <v/>
      </c>
      <c r="C306" t="str">
        <f t="shared" si="4"/>
        <v/>
      </c>
      <c r="D306" t="str">
        <f t="shared" si="4"/>
        <v/>
      </c>
      <c r="E306" t="str">
        <f t="shared" si="4"/>
        <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t="str">
        <f t="shared" si="5"/>
        <v/>
      </c>
      <c r="S306" t="str">
        <f t="shared" si="5"/>
        <v/>
      </c>
      <c r="T306" t="str">
        <f t="shared" si="5"/>
        <v/>
      </c>
      <c r="U306" t="str">
        <f t="shared" si="5"/>
        <v/>
      </c>
      <c r="AI306" s="24"/>
      <c r="AJ306" s="24"/>
      <c r="AK306" s="24"/>
      <c r="AL306" s="24"/>
      <c r="AM306" s="24"/>
      <c r="AN306" s="24"/>
      <c r="AO306" s="24"/>
      <c r="AP306" s="24"/>
      <c r="AQ306" s="24"/>
      <c r="AR306" s="24"/>
    </row>
    <row r="307" spans="1:44" x14ac:dyDescent="0.15">
      <c r="A307" t="str">
        <f t="shared" si="3"/>
        <v>Vocabulary</v>
      </c>
      <c r="B307" t="str">
        <f t="shared" ref="B307:K307" si="6">IF(B105,$V4,"")</f>
        <v/>
      </c>
      <c r="C307" t="str">
        <f t="shared" si="6"/>
        <v/>
      </c>
      <c r="D307" t="str">
        <f t="shared" si="6"/>
        <v/>
      </c>
      <c r="E307" t="str">
        <f t="shared" si="6"/>
        <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t="str">
        <f t="shared" si="7"/>
        <v/>
      </c>
      <c r="S307" t="str">
        <f t="shared" si="7"/>
        <v/>
      </c>
      <c r="T307" t="str">
        <f t="shared" si="7"/>
        <v/>
      </c>
      <c r="U307" t="str">
        <f t="shared" si="7"/>
        <v/>
      </c>
      <c r="AI307" s="24"/>
      <c r="AJ307" s="24"/>
      <c r="AK307" s="24"/>
      <c r="AL307" s="24"/>
      <c r="AM307" s="24"/>
      <c r="AN307" s="24"/>
      <c r="AO307" s="24"/>
      <c r="AP307" s="24"/>
      <c r="AQ307" s="24"/>
      <c r="AR307" s="24"/>
    </row>
    <row r="308" spans="1:44" x14ac:dyDescent="0.15">
      <c r="A308" t="str">
        <f t="shared" si="3"/>
        <v>Information</v>
      </c>
      <c r="B308" t="str">
        <f t="shared" ref="B308:K308" si="8">IF(B106,$V5,"")</f>
        <v/>
      </c>
      <c r="C308" t="str">
        <f t="shared" si="8"/>
        <v/>
      </c>
      <c r="D308" t="str">
        <f t="shared" si="8"/>
        <v/>
      </c>
      <c r="E308" t="str">
        <f t="shared" si="8"/>
        <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t="str">
        <f t="shared" si="9"/>
        <v/>
      </c>
      <c r="S308" t="str">
        <f t="shared" si="9"/>
        <v/>
      </c>
      <c r="T308" t="str">
        <f t="shared" si="9"/>
        <v/>
      </c>
      <c r="U308" t="str">
        <f t="shared" si="9"/>
        <v/>
      </c>
      <c r="AI308" s="24"/>
      <c r="AJ308" s="24"/>
      <c r="AK308" s="24"/>
      <c r="AL308" s="24"/>
      <c r="AM308" s="24"/>
      <c r="AN308" s="24"/>
      <c r="AO308" s="24"/>
      <c r="AP308" s="24"/>
      <c r="AQ308" s="24"/>
      <c r="AR308" s="24"/>
    </row>
    <row r="309" spans="1:44" x14ac:dyDescent="0.15">
      <c r="A309" t="str">
        <f t="shared" si="3"/>
        <v>Matrix Reasoning</v>
      </c>
      <c r="B309" t="str">
        <f t="shared" ref="B309:K309" si="10">IF(B107,$V6,"")</f>
        <v/>
      </c>
      <c r="C309" t="str">
        <f t="shared" si="10"/>
        <v/>
      </c>
      <c r="D309" t="str">
        <f t="shared" si="10"/>
        <v/>
      </c>
      <c r="E309" t="str">
        <f t="shared" si="10"/>
        <v/>
      </c>
      <c r="F309" t="str">
        <f t="shared" si="10"/>
        <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t="str">
        <f t="shared" si="11"/>
        <v/>
      </c>
      <c r="S309" t="str">
        <f t="shared" si="11"/>
        <v/>
      </c>
      <c r="T309" t="str">
        <f t="shared" si="11"/>
        <v/>
      </c>
      <c r="U309" t="str">
        <f t="shared" si="11"/>
        <v/>
      </c>
      <c r="AI309" s="24"/>
      <c r="AJ309" s="24"/>
      <c r="AK309" s="24"/>
      <c r="AL309" s="24"/>
      <c r="AM309" s="24"/>
      <c r="AN309" s="24"/>
      <c r="AO309" s="24"/>
      <c r="AP309" s="24"/>
      <c r="AQ309" s="24"/>
      <c r="AR309" s="24"/>
    </row>
    <row r="310" spans="1:44" x14ac:dyDescent="0.15">
      <c r="A310" t="str">
        <f t="shared" si="3"/>
        <v>Digit Span</v>
      </c>
      <c r="B310" t="str">
        <f t="shared" ref="B310:K310" si="12">IF(B108,$V7,"")</f>
        <v/>
      </c>
      <c r="C310" t="str">
        <f t="shared" si="12"/>
        <v/>
      </c>
      <c r="D310" t="str">
        <f t="shared" si="12"/>
        <v/>
      </c>
      <c r="E310" t="str">
        <f t="shared" si="12"/>
        <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24"/>
      <c r="AJ310" s="24"/>
      <c r="AK310" s="24"/>
      <c r="AL310" s="24"/>
      <c r="AM310" s="24"/>
      <c r="AN310" s="24"/>
      <c r="AO310" s="24"/>
      <c r="AP310" s="24"/>
      <c r="AQ310" s="24"/>
      <c r="AR310" s="24"/>
    </row>
    <row r="311" spans="1:44" x14ac:dyDescent="0.15">
      <c r="A311" t="str">
        <f t="shared" si="3"/>
        <v>Arithmetic</v>
      </c>
      <c r="B311" t="str">
        <f t="shared" ref="B311:K311" si="14">IF(B109,$V8,"")</f>
        <v/>
      </c>
      <c r="C311" t="str">
        <f t="shared" si="14"/>
        <v/>
      </c>
      <c r="D311" t="str">
        <f t="shared" si="14"/>
        <v/>
      </c>
      <c r="E311" t="str">
        <f t="shared" si="14"/>
        <v/>
      </c>
      <c r="F311" t="str">
        <f t="shared" si="14"/>
        <v/>
      </c>
      <c r="G311" t="str">
        <f t="shared" si="14"/>
        <v/>
      </c>
      <c r="H311" t="str">
        <f t="shared" si="14"/>
        <v/>
      </c>
      <c r="I311" t="str">
        <f t="shared" si="14"/>
        <v/>
      </c>
      <c r="J311" t="str">
        <f t="shared" si="14"/>
        <v/>
      </c>
      <c r="K311" t="str">
        <f t="shared" si="14"/>
        <v/>
      </c>
      <c r="L311" t="str">
        <f t="shared" ref="L311:U311" si="15">IF(L109,$V8,"")</f>
        <v/>
      </c>
      <c r="M311" t="str">
        <f t="shared" si="15"/>
        <v/>
      </c>
      <c r="N311" t="str">
        <f t="shared" si="15"/>
        <v/>
      </c>
      <c r="O311" t="str">
        <f t="shared" si="15"/>
        <v/>
      </c>
      <c r="P311" t="str">
        <f t="shared" si="15"/>
        <v/>
      </c>
      <c r="Q311" t="str">
        <f t="shared" si="15"/>
        <v/>
      </c>
      <c r="R311" t="str">
        <f t="shared" si="15"/>
        <v/>
      </c>
      <c r="S311" t="str">
        <f t="shared" si="15"/>
        <v/>
      </c>
      <c r="T311" t="str">
        <f t="shared" si="15"/>
        <v/>
      </c>
      <c r="U311" t="str">
        <f t="shared" si="15"/>
        <v/>
      </c>
      <c r="AI311" s="24"/>
      <c r="AJ311" s="24"/>
      <c r="AK311" s="24"/>
      <c r="AL311" s="24"/>
      <c r="AM311" s="24"/>
      <c r="AN311" s="24"/>
      <c r="AO311" s="24"/>
      <c r="AP311" s="24"/>
      <c r="AQ311" s="24"/>
      <c r="AR311" s="24"/>
    </row>
    <row r="312" spans="1:44" x14ac:dyDescent="0.15">
      <c r="A312" t="str">
        <f t="shared" si="3"/>
        <v>Block Design</v>
      </c>
      <c r="B312" t="str">
        <f t="shared" ref="B312:K312" si="16">IF(B110,$V9,"")</f>
        <v/>
      </c>
      <c r="C312" t="str">
        <f t="shared" si="16"/>
        <v/>
      </c>
      <c r="D312" t="str">
        <f t="shared" si="16"/>
        <v/>
      </c>
      <c r="E312" t="str">
        <f t="shared" si="16"/>
        <v/>
      </c>
      <c r="F312" t="str">
        <f t="shared" si="16"/>
        <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t="str">
        <f t="shared" si="17"/>
        <v/>
      </c>
      <c r="S312" t="str">
        <f t="shared" si="17"/>
        <v/>
      </c>
      <c r="T312" t="str">
        <f t="shared" si="17"/>
        <v/>
      </c>
      <c r="U312" t="str">
        <f t="shared" si="17"/>
        <v/>
      </c>
      <c r="AI312" s="24"/>
      <c r="AJ312" s="24"/>
      <c r="AK312" s="24"/>
      <c r="AL312" s="24"/>
      <c r="AM312" s="24"/>
      <c r="AN312" s="24"/>
      <c r="AO312" s="24"/>
      <c r="AP312" s="24"/>
      <c r="AQ312" s="24"/>
      <c r="AR312" s="24"/>
    </row>
    <row r="313" spans="1:44" x14ac:dyDescent="0.15">
      <c r="A313" t="str">
        <f t="shared" si="3"/>
        <v>Visual Puzzles</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24"/>
      <c r="AJ313" s="24"/>
      <c r="AK313" s="24"/>
      <c r="AL313" s="24"/>
      <c r="AM313" s="24"/>
      <c r="AN313" s="24"/>
      <c r="AO313" s="24"/>
      <c r="AP313" s="24"/>
      <c r="AQ313" s="24"/>
      <c r="AR313" s="24"/>
    </row>
    <row r="314" spans="1:44" x14ac:dyDescent="0.15">
      <c r="A314" t="str">
        <f t="shared" si="3"/>
        <v>Symbol Search</v>
      </c>
      <c r="B314" t="str">
        <f t="shared" ref="B314:K314" si="20">IF(B112,$V11,"")</f>
        <v/>
      </c>
      <c r="C314" t="str">
        <f t="shared" si="20"/>
        <v/>
      </c>
      <c r="D314" t="str">
        <f t="shared" si="20"/>
        <v/>
      </c>
      <c r="E314" t="str">
        <f t="shared" si="20"/>
        <v/>
      </c>
      <c r="F314" t="str">
        <f t="shared" si="20"/>
        <v/>
      </c>
      <c r="G314" t="str">
        <f t="shared" si="20"/>
        <v/>
      </c>
      <c r="H314" t="str">
        <f t="shared" si="20"/>
        <v/>
      </c>
      <c r="I314" t="str">
        <f t="shared" si="20"/>
        <v/>
      </c>
      <c r="J314" t="str">
        <f t="shared" si="20"/>
        <v/>
      </c>
      <c r="K314" t="str">
        <f t="shared" si="20"/>
        <v/>
      </c>
      <c r="L314" t="str">
        <f t="shared" ref="L314:U314" si="21">IF(L112,$V11,"")</f>
        <v/>
      </c>
      <c r="M314" t="str">
        <f t="shared" si="21"/>
        <v/>
      </c>
      <c r="N314" t="str">
        <f t="shared" si="21"/>
        <v/>
      </c>
      <c r="O314" t="str">
        <f t="shared" si="21"/>
        <v/>
      </c>
      <c r="P314" t="str">
        <f t="shared" si="21"/>
        <v/>
      </c>
      <c r="Q314" t="str">
        <f t="shared" si="21"/>
        <v/>
      </c>
      <c r="R314" t="str">
        <f t="shared" si="21"/>
        <v/>
      </c>
      <c r="S314" t="str">
        <f t="shared" si="21"/>
        <v/>
      </c>
      <c r="T314" t="str">
        <f t="shared" si="21"/>
        <v/>
      </c>
      <c r="U314" t="str">
        <f t="shared" si="21"/>
        <v/>
      </c>
      <c r="AI314" s="24"/>
      <c r="AJ314" s="24"/>
      <c r="AK314" s="24"/>
      <c r="AL314" s="24"/>
      <c r="AM314" s="24"/>
      <c r="AN314" s="24"/>
      <c r="AO314" s="24"/>
      <c r="AP314" s="24"/>
      <c r="AQ314" s="24"/>
      <c r="AR314" s="24"/>
    </row>
    <row r="315" spans="1:44" x14ac:dyDescent="0.15">
      <c r="A315" t="str">
        <f t="shared" si="3"/>
        <v>Coding</v>
      </c>
      <c r="B315" t="str">
        <f t="shared" ref="B315:K315" si="22">IF(B113,$V12,"")</f>
        <v/>
      </c>
      <c r="C315" t="str">
        <f t="shared" si="22"/>
        <v/>
      </c>
      <c r="D315" t="str">
        <f t="shared" si="22"/>
        <v/>
      </c>
      <c r="E315" t="str">
        <f t="shared" si="22"/>
        <v/>
      </c>
      <c r="F315" t="str">
        <f t="shared" si="22"/>
        <v/>
      </c>
      <c r="G315">
        <f t="shared" si="22"/>
        <v>10</v>
      </c>
      <c r="H315" t="str">
        <f t="shared" si="22"/>
        <v/>
      </c>
      <c r="I315">
        <f t="shared" si="22"/>
        <v>10</v>
      </c>
      <c r="J315">
        <f t="shared" si="22"/>
        <v>10</v>
      </c>
      <c r="K315" t="str">
        <f t="shared" si="22"/>
        <v/>
      </c>
      <c r="L315" t="str">
        <f t="shared" ref="L315:U315" si="23">IF(L113,$V12,"")</f>
        <v/>
      </c>
      <c r="M315" t="str">
        <f t="shared" si="23"/>
        <v/>
      </c>
      <c r="N315">
        <f t="shared" si="23"/>
        <v>10</v>
      </c>
      <c r="O315" t="str">
        <f t="shared" si="23"/>
        <v/>
      </c>
      <c r="P315" t="str">
        <f t="shared" si="23"/>
        <v/>
      </c>
      <c r="Q315" t="str">
        <f t="shared" si="23"/>
        <v/>
      </c>
      <c r="R315">
        <f t="shared" si="23"/>
        <v>10</v>
      </c>
      <c r="S315" t="str">
        <f t="shared" si="23"/>
        <v/>
      </c>
      <c r="T315" t="str">
        <f t="shared" si="23"/>
        <v/>
      </c>
      <c r="U315" t="str">
        <f t="shared" si="23"/>
        <v/>
      </c>
      <c r="AI315" s="24"/>
      <c r="AJ315" s="24"/>
      <c r="AK315" s="24"/>
      <c r="AL315" s="24"/>
      <c r="AM315" s="24"/>
      <c r="AN315" s="24"/>
      <c r="AO315" s="24"/>
      <c r="AP315" s="24"/>
      <c r="AQ315" s="24"/>
      <c r="AR315" s="24"/>
    </row>
    <row r="316" spans="1:44" x14ac:dyDescent="0.15">
      <c r="A316" t="str">
        <f t="shared" si="3"/>
        <v>NAB Categories</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24"/>
      <c r="AJ316" s="24"/>
      <c r="AK316" s="24"/>
      <c r="AL316" s="24"/>
      <c r="AM316" s="24"/>
      <c r="AN316" s="24"/>
      <c r="AO316" s="24"/>
      <c r="AP316" s="24"/>
      <c r="AQ316" s="24"/>
      <c r="AR316" s="24"/>
    </row>
    <row r="317" spans="1:44" x14ac:dyDescent="0.15">
      <c r="A317" t="str">
        <f t="shared" si="3"/>
        <v>NAB Judgment</v>
      </c>
      <c r="B317" t="str">
        <f t="shared" ref="B317:K317" si="26">IF(B115,$V14,"")</f>
        <v/>
      </c>
      <c r="C317" t="str">
        <f t="shared" si="26"/>
        <v/>
      </c>
      <c r="D317" t="str">
        <f t="shared" si="26"/>
        <v/>
      </c>
      <c r="E317" t="str">
        <f t="shared" si="26"/>
        <v/>
      </c>
      <c r="F317" t="str">
        <f t="shared" si="26"/>
        <v/>
      </c>
      <c r="G317" t="str">
        <f t="shared" si="26"/>
        <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t="str">
        <f t="shared" si="27"/>
        <v/>
      </c>
      <c r="S317" t="str">
        <f t="shared" si="27"/>
        <v/>
      </c>
      <c r="T317" t="str">
        <f t="shared" si="27"/>
        <v/>
      </c>
      <c r="U317" t="str">
        <f t="shared" si="27"/>
        <v/>
      </c>
      <c r="AI317" s="24"/>
      <c r="AJ317" s="24"/>
      <c r="AK317" s="24"/>
      <c r="AL317" s="24"/>
      <c r="AM317" s="24"/>
      <c r="AN317" s="24"/>
      <c r="AO317" s="24"/>
      <c r="AP317" s="24"/>
      <c r="AQ317" s="24"/>
      <c r="AR317" s="24"/>
    </row>
    <row r="318" spans="1:44" x14ac:dyDescent="0.15">
      <c r="A318" t="str">
        <f t="shared" si="3"/>
        <v>NAB Mazes</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24"/>
      <c r="AJ318" s="24"/>
      <c r="AK318" s="24"/>
      <c r="AL318" s="24"/>
      <c r="AM318" s="24"/>
      <c r="AN318" s="24"/>
      <c r="AO318" s="24"/>
      <c r="AP318" s="24"/>
      <c r="AQ318" s="24"/>
      <c r="AR318" s="24"/>
    </row>
    <row r="319" spans="1:44" x14ac:dyDescent="0.15">
      <c r="A319" t="str">
        <f t="shared" si="3"/>
        <v>NAB Word Generation</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24"/>
      <c r="AJ319" s="24"/>
      <c r="AK319" s="24"/>
      <c r="AL319" s="24"/>
      <c r="AM319" s="24"/>
      <c r="AN319" s="24"/>
      <c r="AO319" s="24"/>
      <c r="AP319" s="24"/>
      <c r="AQ319" s="24"/>
      <c r="AR319" s="24"/>
    </row>
    <row r="320" spans="1:44" x14ac:dyDescent="0.15">
      <c r="A320" t="str">
        <f t="shared" si="3"/>
        <v>Digits Forward</v>
      </c>
      <c r="B320" t="str">
        <f t="shared" ref="B320:K320" si="32">IF(B118,$V17,"")</f>
        <v/>
      </c>
      <c r="C320" t="str">
        <f t="shared" si="32"/>
        <v/>
      </c>
      <c r="D320" t="str">
        <f t="shared" si="32"/>
        <v/>
      </c>
      <c r="E320" t="str">
        <f t="shared" si="32"/>
        <v/>
      </c>
      <c r="F320" t="str">
        <f t="shared" si="32"/>
        <v/>
      </c>
      <c r="G320">
        <f t="shared" si="32"/>
        <v>15</v>
      </c>
      <c r="H320" t="str">
        <f t="shared" si="32"/>
        <v/>
      </c>
      <c r="I320">
        <f t="shared" si="32"/>
        <v>15</v>
      </c>
      <c r="J320" t="str">
        <f t="shared" si="32"/>
        <v/>
      </c>
      <c r="K320">
        <f t="shared" si="32"/>
        <v>15</v>
      </c>
      <c r="L320">
        <f t="shared" ref="L320:U320" si="33">IF(L118,$V17,"")</f>
        <v>15</v>
      </c>
      <c r="M320">
        <f t="shared" si="33"/>
        <v>15</v>
      </c>
      <c r="N320" t="str">
        <f t="shared" si="33"/>
        <v/>
      </c>
      <c r="O320" t="str">
        <f t="shared" si="33"/>
        <v/>
      </c>
      <c r="P320" t="str">
        <f t="shared" si="33"/>
        <v/>
      </c>
      <c r="Q320" t="str">
        <f t="shared" si="33"/>
        <v/>
      </c>
      <c r="R320">
        <f t="shared" si="33"/>
        <v>15</v>
      </c>
      <c r="S320" t="str">
        <f t="shared" si="33"/>
        <v/>
      </c>
      <c r="T320" t="str">
        <f t="shared" si="33"/>
        <v/>
      </c>
      <c r="U320" t="str">
        <f t="shared" si="33"/>
        <v/>
      </c>
      <c r="AI320" s="24"/>
      <c r="AJ320" s="24"/>
      <c r="AK320" s="24"/>
      <c r="AL320" s="24"/>
      <c r="AM320" s="24"/>
      <c r="AN320" s="24"/>
      <c r="AO320" s="24"/>
      <c r="AP320" s="24"/>
      <c r="AQ320" s="24"/>
      <c r="AR320" s="24"/>
    </row>
    <row r="321" spans="1:44" x14ac:dyDescent="0.15">
      <c r="A321" t="str">
        <f t="shared" si="3"/>
        <v>Digits Backward</v>
      </c>
      <c r="B321" t="str">
        <f t="shared" ref="B321:K321" si="34">IF(B119,$V18,"")</f>
        <v/>
      </c>
      <c r="C321" t="str">
        <f t="shared" si="34"/>
        <v/>
      </c>
      <c r="D321" t="str">
        <f t="shared" si="34"/>
        <v/>
      </c>
      <c r="E321" t="str">
        <f t="shared" si="34"/>
        <v/>
      </c>
      <c r="F321" t="str">
        <f t="shared" si="34"/>
        <v/>
      </c>
      <c r="G321">
        <f t="shared" si="34"/>
        <v>16</v>
      </c>
      <c r="H321" t="str">
        <f t="shared" si="34"/>
        <v/>
      </c>
      <c r="I321">
        <f t="shared" si="34"/>
        <v>16</v>
      </c>
      <c r="J321" t="str">
        <f t="shared" si="34"/>
        <v/>
      </c>
      <c r="K321">
        <f t="shared" si="34"/>
        <v>16</v>
      </c>
      <c r="L321" t="str">
        <f t="shared" ref="L321:U321" si="35">IF(L119,$V18,"")</f>
        <v/>
      </c>
      <c r="M321">
        <f t="shared" si="35"/>
        <v>16</v>
      </c>
      <c r="N321" t="str">
        <f t="shared" si="35"/>
        <v/>
      </c>
      <c r="O321" t="str">
        <f t="shared" si="35"/>
        <v/>
      </c>
      <c r="P321" t="str">
        <f t="shared" si="35"/>
        <v/>
      </c>
      <c r="Q321" t="str">
        <f t="shared" si="35"/>
        <v/>
      </c>
      <c r="R321">
        <f t="shared" si="35"/>
        <v>16</v>
      </c>
      <c r="S321" t="str">
        <f t="shared" si="35"/>
        <v/>
      </c>
      <c r="T321" t="str">
        <f t="shared" si="35"/>
        <v/>
      </c>
      <c r="U321" t="str">
        <f t="shared" si="35"/>
        <v/>
      </c>
      <c r="AI321" s="24"/>
      <c r="AJ321" s="24"/>
      <c r="AK321" s="24"/>
      <c r="AL321" s="24"/>
      <c r="AM321" s="24"/>
      <c r="AN321" s="24"/>
      <c r="AO321" s="24"/>
      <c r="AP321" s="24"/>
      <c r="AQ321" s="24"/>
      <c r="AR321" s="24"/>
    </row>
    <row r="322" spans="1:44" x14ac:dyDescent="0.15">
      <c r="A322" t="str">
        <f t="shared" si="3"/>
        <v>Numbers &amp; Letters Speed A</v>
      </c>
      <c r="B322" t="str">
        <f t="shared" ref="B322:K322" si="36">IF(B120,$V19,"")</f>
        <v/>
      </c>
      <c r="C322" t="str">
        <f t="shared" si="36"/>
        <v/>
      </c>
      <c r="D322" t="str">
        <f t="shared" si="36"/>
        <v/>
      </c>
      <c r="E322" t="str">
        <f t="shared" si="36"/>
        <v/>
      </c>
      <c r="F322" t="str">
        <f t="shared" si="36"/>
        <v/>
      </c>
      <c r="G322">
        <f t="shared" si="36"/>
        <v>17</v>
      </c>
      <c r="H322" t="str">
        <f t="shared" si="36"/>
        <v/>
      </c>
      <c r="I322" t="str">
        <f t="shared" si="36"/>
        <v/>
      </c>
      <c r="J322">
        <f t="shared" si="36"/>
        <v>17</v>
      </c>
      <c r="K322" t="str">
        <f t="shared" si="36"/>
        <v/>
      </c>
      <c r="L322" t="str">
        <f t="shared" ref="L322:U322" si="37">IF(L120,$V19,"")</f>
        <v/>
      </c>
      <c r="M322" t="str">
        <f t="shared" si="37"/>
        <v/>
      </c>
      <c r="N322" t="str">
        <f t="shared" si="37"/>
        <v/>
      </c>
      <c r="O322" t="str">
        <f t="shared" si="37"/>
        <v/>
      </c>
      <c r="P322" t="str">
        <f t="shared" si="37"/>
        <v/>
      </c>
      <c r="Q322" t="str">
        <f t="shared" si="37"/>
        <v/>
      </c>
      <c r="R322">
        <f t="shared" si="37"/>
        <v>17</v>
      </c>
      <c r="S322" t="str">
        <f t="shared" si="37"/>
        <v/>
      </c>
      <c r="T322">
        <f t="shared" si="37"/>
        <v>17</v>
      </c>
      <c r="U322" t="str">
        <f t="shared" si="37"/>
        <v/>
      </c>
      <c r="AI322" s="24"/>
      <c r="AJ322" s="24"/>
      <c r="AK322" s="24"/>
      <c r="AL322" s="24"/>
      <c r="AM322" s="24"/>
      <c r="AN322" s="24"/>
      <c r="AO322" s="24"/>
      <c r="AP322" s="24"/>
      <c r="AQ322" s="24"/>
      <c r="AR322" s="24"/>
    </row>
    <row r="323" spans="1:44" x14ac:dyDescent="0.15">
      <c r="A323" t="str">
        <f t="shared" si="3"/>
        <v>Numbers &amp; Letters Accuracy A</v>
      </c>
      <c r="B323" t="str">
        <f t="shared" ref="B323:K323" si="38">IF(B121,$V20,"")</f>
        <v/>
      </c>
      <c r="C323" t="str">
        <f t="shared" si="38"/>
        <v/>
      </c>
      <c r="D323" t="str">
        <f t="shared" si="38"/>
        <v/>
      </c>
      <c r="E323" t="str">
        <f t="shared" si="38"/>
        <v/>
      </c>
      <c r="F323" t="str">
        <f t="shared" si="38"/>
        <v/>
      </c>
      <c r="G323">
        <f t="shared" si="38"/>
        <v>18</v>
      </c>
      <c r="H323" t="str">
        <f t="shared" si="38"/>
        <v/>
      </c>
      <c r="I323" t="str">
        <f t="shared" si="38"/>
        <v/>
      </c>
      <c r="J323" t="str">
        <f t="shared" si="38"/>
        <v/>
      </c>
      <c r="K323" t="str">
        <f t="shared" si="38"/>
        <v/>
      </c>
      <c r="L323">
        <f t="shared" ref="L323:U323" si="39">IF(L121,$V20,"")</f>
        <v>18</v>
      </c>
      <c r="M323" t="str">
        <f t="shared" si="39"/>
        <v/>
      </c>
      <c r="N323" t="str">
        <f t="shared" si="39"/>
        <v/>
      </c>
      <c r="O323" t="str">
        <f t="shared" si="39"/>
        <v/>
      </c>
      <c r="P323" t="str">
        <f t="shared" si="39"/>
        <v/>
      </c>
      <c r="Q323" t="str">
        <f t="shared" si="39"/>
        <v/>
      </c>
      <c r="R323">
        <f t="shared" si="39"/>
        <v>18</v>
      </c>
      <c r="S323" t="str">
        <f t="shared" si="39"/>
        <v/>
      </c>
      <c r="T323" t="str">
        <f t="shared" si="39"/>
        <v/>
      </c>
      <c r="U323" t="str">
        <f t="shared" si="39"/>
        <v/>
      </c>
      <c r="AI323" s="24"/>
      <c r="AJ323" s="24"/>
      <c r="AK323" s="24"/>
      <c r="AL323" s="24"/>
      <c r="AM323" s="24"/>
      <c r="AN323" s="24"/>
      <c r="AO323" s="24"/>
      <c r="AP323" s="24"/>
      <c r="AQ323" s="24"/>
      <c r="AR323" s="24"/>
    </row>
    <row r="324" spans="1:44" x14ac:dyDescent="0.15">
      <c r="A324" t="str">
        <f t="shared" si="3"/>
        <v>Numbers &amp; Letters Efficiency A</v>
      </c>
      <c r="B324" t="str">
        <f t="shared" ref="B324:K324" si="40">IF(B122,$V21,"")</f>
        <v/>
      </c>
      <c r="C324" t="str">
        <f t="shared" si="40"/>
        <v/>
      </c>
      <c r="D324" t="str">
        <f t="shared" si="40"/>
        <v/>
      </c>
      <c r="E324" t="str">
        <f t="shared" si="40"/>
        <v/>
      </c>
      <c r="F324" t="str">
        <f t="shared" si="40"/>
        <v/>
      </c>
      <c r="G324">
        <f t="shared" si="40"/>
        <v>19</v>
      </c>
      <c r="H324" t="str">
        <f t="shared" si="40"/>
        <v/>
      </c>
      <c r="I324" t="str">
        <f t="shared" si="40"/>
        <v/>
      </c>
      <c r="J324">
        <f t="shared" si="40"/>
        <v>19</v>
      </c>
      <c r="K324" t="str">
        <f t="shared" si="40"/>
        <v/>
      </c>
      <c r="L324" t="str">
        <f t="shared" ref="L324:U324" si="41">IF(L122,$V21,"")</f>
        <v/>
      </c>
      <c r="M324" t="str">
        <f t="shared" si="41"/>
        <v/>
      </c>
      <c r="N324">
        <f t="shared" si="41"/>
        <v>19</v>
      </c>
      <c r="O324" t="str">
        <f t="shared" si="41"/>
        <v/>
      </c>
      <c r="P324" t="str">
        <f t="shared" si="41"/>
        <v/>
      </c>
      <c r="Q324" t="str">
        <f t="shared" si="41"/>
        <v/>
      </c>
      <c r="R324">
        <f t="shared" si="41"/>
        <v>19</v>
      </c>
      <c r="S324" t="str">
        <f t="shared" si="41"/>
        <v/>
      </c>
      <c r="T324" t="str">
        <f t="shared" si="41"/>
        <v/>
      </c>
      <c r="U324" t="str">
        <f t="shared" si="41"/>
        <v/>
      </c>
      <c r="AI324" s="24"/>
      <c r="AJ324" s="24"/>
      <c r="AK324" s="24"/>
      <c r="AL324" s="24"/>
      <c r="AM324" s="24"/>
      <c r="AN324" s="24"/>
      <c r="AO324" s="24"/>
      <c r="AP324" s="24"/>
      <c r="AQ324" s="24"/>
      <c r="AR324" s="24"/>
    </row>
    <row r="325" spans="1:44" x14ac:dyDescent="0.15">
      <c r="A325" t="str">
        <f t="shared" si="3"/>
        <v>Numbers &amp; Letters Efficiency B</v>
      </c>
      <c r="B325" t="str">
        <f t="shared" ref="B325:K325" si="42">IF(B123,$V22,"")</f>
        <v/>
      </c>
      <c r="C325" t="str">
        <f t="shared" si="42"/>
        <v/>
      </c>
      <c r="D325" t="str">
        <f t="shared" si="42"/>
        <v/>
      </c>
      <c r="E325" t="str">
        <f t="shared" si="42"/>
        <v/>
      </c>
      <c r="F325" t="str">
        <f t="shared" si="42"/>
        <v/>
      </c>
      <c r="G325">
        <f t="shared" si="42"/>
        <v>20</v>
      </c>
      <c r="H325" t="str">
        <f t="shared" si="42"/>
        <v/>
      </c>
      <c r="I325" t="str">
        <f t="shared" si="42"/>
        <v/>
      </c>
      <c r="J325" t="str">
        <f t="shared" si="42"/>
        <v/>
      </c>
      <c r="K325" t="str">
        <f t="shared" si="42"/>
        <v/>
      </c>
      <c r="L325">
        <f t="shared" ref="L325:U325" si="43">IF(L123,$V22,"")</f>
        <v>20</v>
      </c>
      <c r="M325" t="str">
        <f t="shared" si="43"/>
        <v/>
      </c>
      <c r="N325" t="str">
        <f t="shared" si="43"/>
        <v/>
      </c>
      <c r="O325" t="str">
        <f t="shared" si="43"/>
        <v/>
      </c>
      <c r="P325" t="str">
        <f t="shared" si="43"/>
        <v/>
      </c>
      <c r="Q325" t="str">
        <f t="shared" si="43"/>
        <v/>
      </c>
      <c r="R325">
        <f t="shared" si="43"/>
        <v>20</v>
      </c>
      <c r="S325" t="str">
        <f t="shared" si="43"/>
        <v/>
      </c>
      <c r="T325" t="str">
        <f t="shared" si="43"/>
        <v/>
      </c>
      <c r="U325">
        <f t="shared" si="43"/>
        <v>20</v>
      </c>
      <c r="AI325" s="24"/>
      <c r="AJ325" s="24"/>
      <c r="AK325" s="24"/>
      <c r="AL325" s="24"/>
      <c r="AM325" s="24"/>
      <c r="AN325" s="24"/>
      <c r="AO325" s="24"/>
      <c r="AP325" s="24"/>
      <c r="AQ325" s="24"/>
      <c r="AR325" s="24"/>
    </row>
    <row r="326" spans="1:44" x14ac:dyDescent="0.15">
      <c r="A326" t="str">
        <f t="shared" si="3"/>
        <v>Auditory Comprehension</v>
      </c>
      <c r="B326" t="str">
        <f t="shared" ref="B326:K326" si="44">IF(B124,$V23,"")</f>
        <v/>
      </c>
      <c r="C326" t="str">
        <f t="shared" si="44"/>
        <v/>
      </c>
      <c r="D326" t="str">
        <f t="shared" si="44"/>
        <v/>
      </c>
      <c r="E326">
        <f t="shared" si="44"/>
        <v>21</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f t="shared" si="45"/>
        <v>21</v>
      </c>
      <c r="S326" t="str">
        <f t="shared" si="45"/>
        <v/>
      </c>
      <c r="T326" t="str">
        <f t="shared" si="45"/>
        <v/>
      </c>
      <c r="U326" t="str">
        <f t="shared" si="45"/>
        <v/>
      </c>
      <c r="AI326" s="24"/>
      <c r="AJ326" s="24"/>
      <c r="AK326" s="24"/>
      <c r="AL326" s="24"/>
      <c r="AM326" s="24"/>
      <c r="AN326" s="24"/>
      <c r="AO326" s="24"/>
      <c r="AP326" s="24"/>
      <c r="AQ326" s="24"/>
      <c r="AR326" s="24"/>
    </row>
    <row r="327" spans="1:44" x14ac:dyDescent="0.15">
      <c r="A327" t="str">
        <f t="shared" si="3"/>
        <v>Naming</v>
      </c>
      <c r="B327" t="str">
        <f t="shared" ref="B327:K327" si="46">IF(B125,$V24,"")</f>
        <v/>
      </c>
      <c r="C327">
        <f t="shared" si="46"/>
        <v>22</v>
      </c>
      <c r="D327" t="str">
        <f t="shared" si="46"/>
        <v/>
      </c>
      <c r="E327">
        <f t="shared" si="46"/>
        <v>22</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f t="shared" si="47"/>
        <v>22</v>
      </c>
      <c r="S327" t="str">
        <f t="shared" si="47"/>
        <v/>
      </c>
      <c r="T327" t="str">
        <f t="shared" si="47"/>
        <v/>
      </c>
      <c r="U327" t="str">
        <f t="shared" si="47"/>
        <v/>
      </c>
      <c r="AI327" s="24"/>
      <c r="AJ327" s="24"/>
      <c r="AK327" s="24"/>
      <c r="AL327" s="24"/>
      <c r="AM327" s="24"/>
      <c r="AN327" s="24"/>
      <c r="AO327" s="24"/>
      <c r="AP327" s="24"/>
      <c r="AQ327" s="24"/>
      <c r="AR327" s="24"/>
    </row>
    <row r="328" spans="1:44" x14ac:dyDescent="0.15">
      <c r="A328" t="str">
        <f t="shared" si="3"/>
        <v>Shape Learning Immediate-Recognition</v>
      </c>
      <c r="B328" t="str">
        <f t="shared" ref="B328:K328" si="48">IF(B126,$V25,"")</f>
        <v/>
      </c>
      <c r="C328" t="str">
        <f t="shared" si="48"/>
        <v/>
      </c>
      <c r="D328" t="str">
        <f t="shared" si="48"/>
        <v/>
      </c>
      <c r="E328" t="str">
        <f t="shared" si="48"/>
        <v/>
      </c>
      <c r="F328" t="str">
        <f t="shared" si="48"/>
        <v/>
      </c>
      <c r="G328" t="str">
        <f t="shared" si="48"/>
        <v/>
      </c>
      <c r="H328">
        <f t="shared" si="48"/>
        <v>23</v>
      </c>
      <c r="I328" t="str">
        <f t="shared" si="48"/>
        <v/>
      </c>
      <c r="J328" t="str">
        <f t="shared" si="48"/>
        <v/>
      </c>
      <c r="K328" t="str">
        <f t="shared" si="48"/>
        <v/>
      </c>
      <c r="L328" t="str">
        <f t="shared" ref="L328:U328" si="49">IF(L126,$V25,"")</f>
        <v/>
      </c>
      <c r="M328" t="str">
        <f t="shared" si="49"/>
        <v/>
      </c>
      <c r="N328" t="str">
        <f t="shared" si="49"/>
        <v/>
      </c>
      <c r="O328">
        <f t="shared" si="49"/>
        <v>23</v>
      </c>
      <c r="P328" t="str">
        <f t="shared" si="49"/>
        <v/>
      </c>
      <c r="Q328" t="str">
        <f t="shared" si="49"/>
        <v/>
      </c>
      <c r="R328">
        <f t="shared" si="49"/>
        <v>23</v>
      </c>
      <c r="S328" t="str">
        <f t="shared" si="49"/>
        <v/>
      </c>
      <c r="T328" t="str">
        <f t="shared" si="49"/>
        <v/>
      </c>
      <c r="U328" t="str">
        <f t="shared" si="49"/>
        <v/>
      </c>
      <c r="AI328" s="24"/>
      <c r="AJ328" s="24"/>
      <c r="AK328" s="24"/>
      <c r="AL328" s="24"/>
      <c r="AM328" s="24"/>
      <c r="AN328" s="24"/>
      <c r="AO328" s="24"/>
      <c r="AP328" s="24"/>
      <c r="AQ328" s="24"/>
      <c r="AR328" s="24"/>
    </row>
    <row r="329" spans="1:44" x14ac:dyDescent="0.15">
      <c r="A329" t="str">
        <f t="shared" si="3"/>
        <v>Shape Learning Delayed-Recognition</v>
      </c>
      <c r="B329" t="str">
        <f t="shared" ref="B329:K329" si="50">IF(B127,$V26,"")</f>
        <v/>
      </c>
      <c r="C329" t="str">
        <f t="shared" si="50"/>
        <v/>
      </c>
      <c r="D329" t="str">
        <f t="shared" si="50"/>
        <v/>
      </c>
      <c r="E329" t="str">
        <f t="shared" si="50"/>
        <v/>
      </c>
      <c r="F329" t="str">
        <f t="shared" si="50"/>
        <v/>
      </c>
      <c r="G329" t="str">
        <f t="shared" si="50"/>
        <v/>
      </c>
      <c r="H329">
        <f t="shared" si="50"/>
        <v>24</v>
      </c>
      <c r="I329" t="str">
        <f t="shared" si="50"/>
        <v/>
      </c>
      <c r="J329" t="str">
        <f t="shared" si="50"/>
        <v/>
      </c>
      <c r="K329" t="str">
        <f t="shared" si="50"/>
        <v/>
      </c>
      <c r="L329" t="str">
        <f t="shared" ref="L329:U329" si="51">IF(L127,$V26,"")</f>
        <v/>
      </c>
      <c r="M329" t="str">
        <f t="shared" si="51"/>
        <v/>
      </c>
      <c r="N329" t="str">
        <f t="shared" si="51"/>
        <v/>
      </c>
      <c r="O329" t="str">
        <f t="shared" si="51"/>
        <v/>
      </c>
      <c r="P329">
        <f t="shared" si="51"/>
        <v>24</v>
      </c>
      <c r="Q329" t="str">
        <f t="shared" si="51"/>
        <v/>
      </c>
      <c r="R329">
        <f t="shared" si="51"/>
        <v>24</v>
      </c>
      <c r="S329" t="str">
        <f t="shared" si="51"/>
        <v/>
      </c>
      <c r="T329" t="str">
        <f t="shared" si="51"/>
        <v/>
      </c>
      <c r="U329" t="str">
        <f t="shared" si="51"/>
        <v/>
      </c>
      <c r="AI329" s="24"/>
      <c r="AJ329" s="24"/>
      <c r="AK329" s="24"/>
      <c r="AL329" s="24"/>
      <c r="AM329" s="24"/>
      <c r="AN329" s="24"/>
      <c r="AO329" s="24"/>
      <c r="AP329" s="24"/>
      <c r="AQ329" s="24"/>
      <c r="AR329" s="24"/>
    </row>
    <row r="330" spans="1:44" x14ac:dyDescent="0.15">
      <c r="A330" t="str">
        <f t="shared" si="3"/>
        <v>Story Learning Immediate-Recall</v>
      </c>
      <c r="B330" t="str">
        <f t="shared" ref="B330:K330" si="52">IF(B128,$V27,"")</f>
        <v/>
      </c>
      <c r="C330" t="str">
        <f t="shared" si="52"/>
        <v/>
      </c>
      <c r="D330" t="str">
        <f t="shared" si="52"/>
        <v/>
      </c>
      <c r="E330" t="str">
        <f t="shared" si="52"/>
        <v/>
      </c>
      <c r="F330" t="str">
        <f t="shared" si="52"/>
        <v/>
      </c>
      <c r="G330" t="str">
        <f t="shared" si="52"/>
        <v/>
      </c>
      <c r="H330">
        <f t="shared" si="52"/>
        <v>25</v>
      </c>
      <c r="I330" t="str">
        <f t="shared" si="52"/>
        <v/>
      </c>
      <c r="J330" t="str">
        <f t="shared" si="52"/>
        <v/>
      </c>
      <c r="K330" t="str">
        <f t="shared" si="52"/>
        <v/>
      </c>
      <c r="L330" t="str">
        <f t="shared" ref="L330:U330" si="53">IF(L128,$V27,"")</f>
        <v/>
      </c>
      <c r="M330" t="str">
        <f t="shared" si="53"/>
        <v/>
      </c>
      <c r="N330" t="str">
        <f t="shared" si="53"/>
        <v/>
      </c>
      <c r="O330">
        <f t="shared" si="53"/>
        <v>25</v>
      </c>
      <c r="P330" t="str">
        <f t="shared" si="53"/>
        <v/>
      </c>
      <c r="Q330" t="str">
        <f t="shared" si="53"/>
        <v/>
      </c>
      <c r="R330">
        <f t="shared" si="53"/>
        <v>25</v>
      </c>
      <c r="S330" t="str">
        <f t="shared" si="53"/>
        <v/>
      </c>
      <c r="T330" t="str">
        <f t="shared" si="53"/>
        <v/>
      </c>
      <c r="U330" t="str">
        <f t="shared" si="53"/>
        <v/>
      </c>
      <c r="AI330" s="24"/>
      <c r="AJ330" s="24"/>
      <c r="AK330" s="24"/>
      <c r="AL330" s="24"/>
      <c r="AM330" s="24"/>
      <c r="AN330" s="24"/>
      <c r="AO330" s="24"/>
      <c r="AP330" s="24"/>
      <c r="AQ330" s="24"/>
      <c r="AR330" s="24"/>
    </row>
    <row r="331" spans="1:44" x14ac:dyDescent="0.15">
      <c r="A331" t="str">
        <f t="shared" si="3"/>
        <v>Story Learning Delayed-Recall</v>
      </c>
      <c r="B331" t="str">
        <f t="shared" ref="B331:K331" si="54">IF(B129,$V28,"")</f>
        <v/>
      </c>
      <c r="C331" t="str">
        <f t="shared" si="54"/>
        <v/>
      </c>
      <c r="D331" t="str">
        <f t="shared" si="54"/>
        <v/>
      </c>
      <c r="E331" t="str">
        <f t="shared" si="54"/>
        <v/>
      </c>
      <c r="F331" t="str">
        <f t="shared" si="54"/>
        <v/>
      </c>
      <c r="G331" t="str">
        <f t="shared" si="54"/>
        <v/>
      </c>
      <c r="H331">
        <f t="shared" si="54"/>
        <v>26</v>
      </c>
      <c r="I331" t="str">
        <f t="shared" si="54"/>
        <v/>
      </c>
      <c r="J331" t="str">
        <f t="shared" si="54"/>
        <v/>
      </c>
      <c r="K331" t="str">
        <f t="shared" si="54"/>
        <v/>
      </c>
      <c r="L331" t="str">
        <f t="shared" ref="L331:U331" si="55">IF(L129,$V28,"")</f>
        <v/>
      </c>
      <c r="M331" t="str">
        <f t="shared" si="55"/>
        <v/>
      </c>
      <c r="N331" t="str">
        <f t="shared" si="55"/>
        <v/>
      </c>
      <c r="O331" t="str">
        <f t="shared" si="55"/>
        <v/>
      </c>
      <c r="P331">
        <f t="shared" si="55"/>
        <v>26</v>
      </c>
      <c r="Q331" t="str">
        <f t="shared" si="55"/>
        <v/>
      </c>
      <c r="R331">
        <f t="shared" si="55"/>
        <v>26</v>
      </c>
      <c r="S331" t="str">
        <f t="shared" si="55"/>
        <v/>
      </c>
      <c r="T331" t="str">
        <f t="shared" si="55"/>
        <v/>
      </c>
      <c r="U331" t="str">
        <f t="shared" si="55"/>
        <v/>
      </c>
      <c r="AI331" s="24"/>
      <c r="AJ331" s="24"/>
      <c r="AK331" s="24"/>
      <c r="AL331" s="24"/>
      <c r="AM331" s="24"/>
      <c r="AN331" s="24"/>
      <c r="AO331" s="24"/>
      <c r="AP331" s="24"/>
      <c r="AQ331" s="24"/>
      <c r="AR331" s="24"/>
    </row>
    <row r="332" spans="1:44" x14ac:dyDescent="0.15">
      <c r="A332" t="str">
        <f t="shared" si="3"/>
        <v>Visual Discrimination</v>
      </c>
      <c r="B332" t="str">
        <f t="shared" ref="B332:K332" si="56">IF(B130,$V29,"")</f>
        <v/>
      </c>
      <c r="C332" t="str">
        <f t="shared" si="56"/>
        <v/>
      </c>
      <c r="D332" t="str">
        <f t="shared" si="56"/>
        <v/>
      </c>
      <c r="E332" t="str">
        <f t="shared" si="56"/>
        <v/>
      </c>
      <c r="F332">
        <f t="shared" si="56"/>
        <v>27</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f t="shared" si="57"/>
        <v>27</v>
      </c>
      <c r="S332" t="str">
        <f t="shared" si="57"/>
        <v/>
      </c>
      <c r="T332" t="str">
        <f t="shared" si="57"/>
        <v/>
      </c>
      <c r="U332" t="str">
        <f t="shared" si="57"/>
        <v/>
      </c>
      <c r="AI332" s="24"/>
      <c r="AJ332" s="24"/>
      <c r="AK332" s="24"/>
      <c r="AL332" s="24"/>
      <c r="AM332" s="24"/>
      <c r="AN332" s="24"/>
      <c r="AO332" s="24"/>
      <c r="AP332" s="24"/>
      <c r="AQ332" s="24"/>
      <c r="AR332" s="24"/>
    </row>
    <row r="333" spans="1:44" x14ac:dyDescent="0.15">
      <c r="A333" t="str">
        <f t="shared" si="3"/>
        <v>Design Construction</v>
      </c>
      <c r="B333" t="str">
        <f t="shared" ref="B333:K333" si="58">IF(B131,$V30,"")</f>
        <v/>
      </c>
      <c r="C333" t="str">
        <f t="shared" si="58"/>
        <v/>
      </c>
      <c r="D333">
        <f t="shared" si="58"/>
        <v>28</v>
      </c>
      <c r="E333" t="str">
        <f t="shared" si="58"/>
        <v/>
      </c>
      <c r="F333">
        <f t="shared" si="58"/>
        <v>28</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f t="shared" si="59"/>
        <v>28</v>
      </c>
      <c r="S333" t="str">
        <f t="shared" si="59"/>
        <v/>
      </c>
      <c r="T333" t="str">
        <f t="shared" si="59"/>
        <v/>
      </c>
      <c r="U333" t="str">
        <f t="shared" si="59"/>
        <v/>
      </c>
      <c r="AI333" s="24"/>
      <c r="AJ333" s="24"/>
      <c r="AK333" s="24"/>
      <c r="AL333" s="24"/>
      <c r="AM333" s="24"/>
      <c r="AN333" s="24"/>
      <c r="AO333" s="24"/>
      <c r="AP333" s="24"/>
      <c r="AQ333" s="24"/>
      <c r="AR333" s="24"/>
    </row>
    <row r="334" spans="1:44" x14ac:dyDescent="0.15">
      <c r="A334" t="str">
        <f t="shared" si="3"/>
        <v>Mazes</v>
      </c>
      <c r="B334" t="str">
        <f t="shared" ref="B334:K334" si="60">IF(B132,$V31,"")</f>
        <v/>
      </c>
      <c r="C334" t="str">
        <f t="shared" si="60"/>
        <v/>
      </c>
      <c r="D334" t="str">
        <f t="shared" si="60"/>
        <v/>
      </c>
      <c r="E334" t="str">
        <f t="shared" si="60"/>
        <v/>
      </c>
      <c r="F334" t="str">
        <f t="shared" si="60"/>
        <v/>
      </c>
      <c r="G334">
        <f t="shared" si="60"/>
        <v>29</v>
      </c>
      <c r="H334" t="str">
        <f t="shared" si="60"/>
        <v/>
      </c>
      <c r="I334" t="str">
        <f t="shared" si="60"/>
        <v/>
      </c>
      <c r="J334" t="str">
        <f t="shared" si="60"/>
        <v/>
      </c>
      <c r="K334" t="str">
        <f t="shared" si="60"/>
        <v/>
      </c>
      <c r="L334" t="str">
        <f t="shared" ref="L334:U334" si="61">IF(L132,$V31,"")</f>
        <v/>
      </c>
      <c r="M334">
        <f t="shared" si="61"/>
        <v>29</v>
      </c>
      <c r="N334">
        <f t="shared" si="61"/>
        <v>29</v>
      </c>
      <c r="O334" t="str">
        <f t="shared" si="61"/>
        <v/>
      </c>
      <c r="P334" t="str">
        <f t="shared" si="61"/>
        <v/>
      </c>
      <c r="Q334">
        <f t="shared" si="61"/>
        <v>29</v>
      </c>
      <c r="R334">
        <f t="shared" si="61"/>
        <v>29</v>
      </c>
      <c r="S334" t="str">
        <f t="shared" si="61"/>
        <v/>
      </c>
      <c r="T334" t="str">
        <f t="shared" si="61"/>
        <v/>
      </c>
      <c r="U334" t="str">
        <f t="shared" si="61"/>
        <v/>
      </c>
      <c r="AI334" s="24"/>
      <c r="AJ334" s="24"/>
      <c r="AK334" s="24"/>
      <c r="AL334" s="24"/>
      <c r="AM334" s="24"/>
      <c r="AN334" s="24"/>
      <c r="AO334" s="24"/>
      <c r="AP334" s="24"/>
      <c r="AQ334" s="24"/>
      <c r="AR334" s="24"/>
    </row>
    <row r="335" spans="1:44" x14ac:dyDescent="0.15">
      <c r="A335" t="str">
        <f t="shared" si="3"/>
        <v>Word Generation</v>
      </c>
      <c r="B335" t="str">
        <f t="shared" ref="B335:K335" si="62">IF(B133,$V32,"")</f>
        <v/>
      </c>
      <c r="C335" t="str">
        <f t="shared" si="62"/>
        <v/>
      </c>
      <c r="D335" t="str">
        <f t="shared" si="62"/>
        <v/>
      </c>
      <c r="E335" t="str">
        <f t="shared" si="62"/>
        <v/>
      </c>
      <c r="F335" t="str">
        <f t="shared" si="62"/>
        <v/>
      </c>
      <c r="G335">
        <f t="shared" si="62"/>
        <v>30</v>
      </c>
      <c r="H335" t="str">
        <f t="shared" si="62"/>
        <v/>
      </c>
      <c r="I335" t="str">
        <f t="shared" si="62"/>
        <v/>
      </c>
      <c r="J335" t="str">
        <f t="shared" si="62"/>
        <v/>
      </c>
      <c r="K335" t="str">
        <f t="shared" si="62"/>
        <v/>
      </c>
      <c r="L335" t="str">
        <f t="shared" ref="L335:U335" si="63">IF(L133,$V32,"")</f>
        <v/>
      </c>
      <c r="M335">
        <f t="shared" si="63"/>
        <v>30</v>
      </c>
      <c r="N335" t="str">
        <f t="shared" si="63"/>
        <v/>
      </c>
      <c r="O335" t="str">
        <f t="shared" si="63"/>
        <v/>
      </c>
      <c r="P335" t="str">
        <f t="shared" si="63"/>
        <v/>
      </c>
      <c r="Q335" t="str">
        <f t="shared" si="63"/>
        <v/>
      </c>
      <c r="R335">
        <f t="shared" si="63"/>
        <v>30</v>
      </c>
      <c r="S335">
        <f t="shared" si="63"/>
        <v>30</v>
      </c>
      <c r="T335" t="str">
        <f t="shared" si="63"/>
        <v/>
      </c>
      <c r="U335" t="str">
        <f t="shared" si="63"/>
        <v/>
      </c>
      <c r="AI335" s="24"/>
      <c r="AJ335" s="24"/>
      <c r="AK335" s="24"/>
      <c r="AL335" s="24"/>
      <c r="AM335" s="24"/>
      <c r="AN335" s="24"/>
      <c r="AO335" s="24"/>
      <c r="AP335" s="24"/>
      <c r="AQ335" s="24"/>
      <c r="AR335" s="24"/>
    </row>
    <row r="336" spans="1:44" x14ac:dyDescent="0.15">
      <c r="A336" t="str">
        <f t="shared" si="3"/>
        <v>Letter Fluency</v>
      </c>
      <c r="B336" t="str">
        <f t="shared" ref="B336:K336" si="64">IF(B134,$V33,"")</f>
        <v/>
      </c>
      <c r="C336" t="str">
        <f t="shared" si="64"/>
        <v/>
      </c>
      <c r="D336" t="str">
        <f t="shared" si="64"/>
        <v/>
      </c>
      <c r="E336">
        <f t="shared" si="64"/>
        <v>31</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f t="shared" si="65"/>
        <v>31</v>
      </c>
      <c r="S336">
        <f t="shared" si="65"/>
        <v>31</v>
      </c>
      <c r="T336" t="str">
        <f t="shared" si="65"/>
        <v/>
      </c>
      <c r="U336" t="str">
        <f t="shared" si="65"/>
        <v/>
      </c>
      <c r="AI336" s="24"/>
      <c r="AJ336" s="24"/>
      <c r="AK336" s="24"/>
      <c r="AL336" s="24"/>
      <c r="AM336" s="24"/>
      <c r="AN336" s="24"/>
      <c r="AO336" s="24"/>
      <c r="AP336" s="24"/>
      <c r="AQ336" s="24"/>
      <c r="AR336" s="24"/>
    </row>
    <row r="337" spans="1:44" x14ac:dyDescent="0.15">
      <c r="A337" t="str">
        <f t="shared" si="3"/>
        <v>Category Fluency</v>
      </c>
      <c r="B337" t="str">
        <f t="shared" ref="B337:K337" si="66">IF(B135,$V34,"")</f>
        <v/>
      </c>
      <c r="C337" t="str">
        <f t="shared" si="66"/>
        <v/>
      </c>
      <c r="D337" t="str">
        <f t="shared" si="66"/>
        <v/>
      </c>
      <c r="E337">
        <f t="shared" si="66"/>
        <v>32</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f t="shared" si="67"/>
        <v>32</v>
      </c>
      <c r="S337">
        <f t="shared" si="67"/>
        <v>32</v>
      </c>
      <c r="T337" t="str">
        <f t="shared" si="67"/>
        <v/>
      </c>
      <c r="U337" t="str">
        <f t="shared" si="67"/>
        <v/>
      </c>
      <c r="AI337" s="24"/>
      <c r="AJ337" s="24"/>
      <c r="AK337" s="24"/>
      <c r="AL337" s="24"/>
      <c r="AM337" s="24"/>
      <c r="AN337" s="24"/>
      <c r="AO337" s="24"/>
      <c r="AP337" s="24"/>
      <c r="AQ337" s="24"/>
      <c r="AR337" s="24"/>
    </row>
    <row r="338" spans="1:44" x14ac:dyDescent="0.15">
      <c r="A338" t="str">
        <f t="shared" si="3"/>
        <v>TOPF</v>
      </c>
      <c r="B338" t="str">
        <f t="shared" ref="B338:K338" si="68">IF(B136,$V35,"")</f>
        <v/>
      </c>
      <c r="C338" t="str">
        <f t="shared" si="68"/>
        <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t="str">
        <f t="shared" si="69"/>
        <v/>
      </c>
      <c r="S338" t="str">
        <f t="shared" si="69"/>
        <v/>
      </c>
      <c r="T338" t="str">
        <f t="shared" si="69"/>
        <v/>
      </c>
      <c r="U338" t="str">
        <f t="shared" si="69"/>
        <v/>
      </c>
      <c r="AI338" s="24"/>
      <c r="AJ338" s="24"/>
      <c r="AK338" s="24"/>
      <c r="AL338" s="24"/>
      <c r="AM338" s="24"/>
      <c r="AN338" s="24"/>
      <c r="AO338" s="24"/>
      <c r="AP338" s="24"/>
      <c r="AQ338" s="24"/>
      <c r="AR338" s="24"/>
    </row>
    <row r="339" spans="1:44" x14ac:dyDescent="0.15">
      <c r="A339" t="str">
        <f t="shared" si="3"/>
        <v>Trails A</v>
      </c>
      <c r="B339" t="str">
        <f t="shared" ref="B339:K339" si="70">IF(B137,$V36,"")</f>
        <v/>
      </c>
      <c r="C339" t="str">
        <f t="shared" si="70"/>
        <v/>
      </c>
      <c r="D339" t="str">
        <f t="shared" si="70"/>
        <v/>
      </c>
      <c r="E339" t="str">
        <f t="shared" si="70"/>
        <v/>
      </c>
      <c r="F339" t="str">
        <f t="shared" si="70"/>
        <v/>
      </c>
      <c r="G339">
        <f t="shared" si="70"/>
        <v>34</v>
      </c>
      <c r="H339" t="str">
        <f t="shared" si="70"/>
        <v/>
      </c>
      <c r="I339" t="str">
        <f t="shared" si="70"/>
        <v/>
      </c>
      <c r="J339">
        <f t="shared" si="70"/>
        <v>34</v>
      </c>
      <c r="K339" t="str">
        <f t="shared" si="70"/>
        <v/>
      </c>
      <c r="L339" t="str">
        <f t="shared" ref="L339:U339" si="71">IF(L137,$V36,"")</f>
        <v/>
      </c>
      <c r="M339" t="str">
        <f t="shared" si="71"/>
        <v/>
      </c>
      <c r="N339">
        <f t="shared" si="71"/>
        <v>34</v>
      </c>
      <c r="O339" t="str">
        <f t="shared" si="71"/>
        <v/>
      </c>
      <c r="P339" t="str">
        <f t="shared" si="71"/>
        <v/>
      </c>
      <c r="Q339" t="str">
        <f t="shared" si="71"/>
        <v/>
      </c>
      <c r="R339">
        <f t="shared" si="71"/>
        <v>34</v>
      </c>
      <c r="S339" t="str">
        <f t="shared" si="71"/>
        <v/>
      </c>
      <c r="T339">
        <f t="shared" si="71"/>
        <v>34</v>
      </c>
      <c r="U339" t="str">
        <f t="shared" si="71"/>
        <v/>
      </c>
      <c r="AI339" s="24"/>
      <c r="AJ339" s="24"/>
      <c r="AK339" s="24"/>
      <c r="AL339" s="24"/>
      <c r="AM339" s="24"/>
      <c r="AN339" s="24"/>
      <c r="AO339" s="24"/>
      <c r="AP339" s="24"/>
      <c r="AQ339" s="24"/>
      <c r="AR339" s="24"/>
    </row>
    <row r="340" spans="1:44" x14ac:dyDescent="0.15">
      <c r="A340" t="str">
        <f t="shared" si="3"/>
        <v>Trails B</v>
      </c>
      <c r="B340" t="str">
        <f t="shared" ref="B340:K340" si="72">IF(B138,$V37,"")</f>
        <v/>
      </c>
      <c r="C340" t="str">
        <f t="shared" si="72"/>
        <v/>
      </c>
      <c r="D340" t="str">
        <f t="shared" si="72"/>
        <v/>
      </c>
      <c r="E340" t="str">
        <f t="shared" si="72"/>
        <v/>
      </c>
      <c r="F340" t="str">
        <f t="shared" si="72"/>
        <v/>
      </c>
      <c r="G340">
        <f t="shared" si="72"/>
        <v>35</v>
      </c>
      <c r="H340" t="str">
        <f t="shared" si="72"/>
        <v/>
      </c>
      <c r="I340" t="str">
        <f t="shared" si="72"/>
        <v/>
      </c>
      <c r="J340" t="str">
        <f t="shared" si="72"/>
        <v/>
      </c>
      <c r="K340" t="str">
        <f t="shared" si="72"/>
        <v/>
      </c>
      <c r="L340">
        <f t="shared" ref="L340:U340" si="73">IF(L138,$V37,"")</f>
        <v>35</v>
      </c>
      <c r="M340" t="str">
        <f t="shared" si="73"/>
        <v/>
      </c>
      <c r="N340" t="str">
        <f t="shared" si="73"/>
        <v/>
      </c>
      <c r="O340" t="str">
        <f t="shared" si="73"/>
        <v/>
      </c>
      <c r="P340" t="str">
        <f t="shared" si="73"/>
        <v/>
      </c>
      <c r="Q340" t="str">
        <f t="shared" si="73"/>
        <v/>
      </c>
      <c r="R340">
        <f t="shared" si="73"/>
        <v>35</v>
      </c>
      <c r="S340" t="str">
        <f t="shared" si="73"/>
        <v/>
      </c>
      <c r="T340" t="str">
        <f t="shared" si="73"/>
        <v/>
      </c>
      <c r="U340">
        <f t="shared" si="73"/>
        <v>35</v>
      </c>
      <c r="AI340" s="24"/>
      <c r="AJ340" s="24"/>
      <c r="AK340" s="24"/>
      <c r="AL340" s="24"/>
      <c r="AM340" s="24"/>
      <c r="AN340" s="24"/>
      <c r="AO340" s="24"/>
      <c r="AP340" s="24"/>
      <c r="AQ340" s="24"/>
      <c r="AR340" s="24"/>
    </row>
    <row r="341" spans="1:44" x14ac:dyDescent="0.15">
      <c r="A341" t="str">
        <f t="shared" si="3"/>
        <v>Unstructured Task (WT)</v>
      </c>
      <c r="B341" t="str">
        <f t="shared" ref="B341:K341" si="74">IF(B139,$V38,"")</f>
        <v/>
      </c>
      <c r="C341" t="str">
        <f t="shared" si="74"/>
        <v/>
      </c>
      <c r="D341" t="str">
        <f t="shared" si="74"/>
        <v/>
      </c>
      <c r="E341" t="str">
        <f t="shared" si="74"/>
        <v/>
      </c>
      <c r="F341" t="str">
        <f t="shared" si="74"/>
        <v/>
      </c>
      <c r="G341" t="str">
        <f t="shared" si="74"/>
        <v/>
      </c>
      <c r="H341" t="str">
        <f t="shared" si="74"/>
        <v/>
      </c>
      <c r="I341" t="str">
        <f t="shared" si="74"/>
        <v/>
      </c>
      <c r="J341" t="str">
        <f t="shared" si="74"/>
        <v/>
      </c>
      <c r="K341" t="str">
        <f t="shared" si="74"/>
        <v/>
      </c>
      <c r="L341" t="str">
        <f t="shared" ref="L341:U341" si="75">IF(L139,$V38,"")</f>
        <v/>
      </c>
      <c r="M341" t="str">
        <f t="shared" si="75"/>
        <v/>
      </c>
      <c r="N341" t="str">
        <f t="shared" si="75"/>
        <v/>
      </c>
      <c r="O341" t="str">
        <f t="shared" si="75"/>
        <v/>
      </c>
      <c r="P341" t="str">
        <f t="shared" si="75"/>
        <v/>
      </c>
      <c r="Q341" t="str">
        <f t="shared" si="75"/>
        <v/>
      </c>
      <c r="R341" t="str">
        <f t="shared" si="75"/>
        <v/>
      </c>
      <c r="S341" t="str">
        <f t="shared" si="75"/>
        <v/>
      </c>
      <c r="T341" t="str">
        <f t="shared" si="75"/>
        <v/>
      </c>
      <c r="U341" t="str">
        <f t="shared" si="75"/>
        <v/>
      </c>
      <c r="AI341" s="24"/>
      <c r="AJ341" s="24"/>
      <c r="AK341" s="24"/>
      <c r="AL341" s="24"/>
      <c r="AM341" s="24"/>
      <c r="AN341" s="24"/>
      <c r="AO341" s="24"/>
      <c r="AP341" s="24"/>
      <c r="AQ341" s="24"/>
      <c r="AR341" s="24"/>
    </row>
    <row r="342" spans="1:44" x14ac:dyDescent="0.15">
      <c r="A342" t="str">
        <f t="shared" si="3"/>
        <v>ROCFT Copy</v>
      </c>
      <c r="B342" t="str">
        <f t="shared" ref="B342:K342" si="76">IF(B140,$V39,"")</f>
        <v/>
      </c>
      <c r="C342" t="str">
        <f t="shared" si="76"/>
        <v/>
      </c>
      <c r="D342" t="str">
        <f t="shared" si="76"/>
        <v/>
      </c>
      <c r="E342" t="str">
        <f t="shared" si="76"/>
        <v/>
      </c>
      <c r="F342" t="str">
        <f t="shared" si="76"/>
        <v/>
      </c>
      <c r="G342">
        <f t="shared" si="76"/>
        <v>37</v>
      </c>
      <c r="H342" t="str">
        <f t="shared" si="76"/>
        <v/>
      </c>
      <c r="I342" t="str">
        <f t="shared" si="76"/>
        <v/>
      </c>
      <c r="J342" t="str">
        <f t="shared" si="76"/>
        <v/>
      </c>
      <c r="K342" t="str">
        <f t="shared" si="76"/>
        <v/>
      </c>
      <c r="L342" t="str">
        <f t="shared" ref="L342:U342" si="77">IF(L140,$V39,"")</f>
        <v/>
      </c>
      <c r="M342">
        <f t="shared" si="77"/>
        <v>37</v>
      </c>
      <c r="N342" t="str">
        <f t="shared" si="77"/>
        <v/>
      </c>
      <c r="O342" t="str">
        <f t="shared" si="77"/>
        <v/>
      </c>
      <c r="P342" t="str">
        <f t="shared" si="77"/>
        <v/>
      </c>
      <c r="Q342">
        <f t="shared" si="77"/>
        <v>37</v>
      </c>
      <c r="R342">
        <f t="shared" si="77"/>
        <v>37</v>
      </c>
      <c r="S342" t="str">
        <f t="shared" si="77"/>
        <v/>
      </c>
      <c r="T342" t="str">
        <f t="shared" si="77"/>
        <v/>
      </c>
      <c r="U342" t="str">
        <f t="shared" si="77"/>
        <v/>
      </c>
      <c r="AI342" s="24"/>
      <c r="AJ342" s="24"/>
      <c r="AK342" s="24"/>
      <c r="AL342" s="24"/>
      <c r="AM342" s="24"/>
      <c r="AN342" s="24"/>
      <c r="AO342" s="24"/>
      <c r="AP342" s="24"/>
      <c r="AQ342" s="24"/>
      <c r="AR342" s="24"/>
    </row>
    <row r="343" spans="1:44" x14ac:dyDescent="0.15">
      <c r="A343" t="str">
        <f t="shared" si="3"/>
        <v>ROCFT Recall</v>
      </c>
      <c r="B343" t="str">
        <f t="shared" ref="B343:K343" si="78">IF(B141,$V40,"")</f>
        <v/>
      </c>
      <c r="C343" t="str">
        <f t="shared" si="78"/>
        <v/>
      </c>
      <c r="D343" t="str">
        <f t="shared" si="78"/>
        <v/>
      </c>
      <c r="E343" t="str">
        <f t="shared" si="78"/>
        <v/>
      </c>
      <c r="F343" t="str">
        <f t="shared" si="78"/>
        <v/>
      </c>
      <c r="G343" t="str">
        <f t="shared" si="78"/>
        <v/>
      </c>
      <c r="H343">
        <f t="shared" si="78"/>
        <v>38</v>
      </c>
      <c r="I343" t="str">
        <f t="shared" si="78"/>
        <v/>
      </c>
      <c r="J343" t="str">
        <f t="shared" si="78"/>
        <v/>
      </c>
      <c r="K343" t="str">
        <f t="shared" si="78"/>
        <v/>
      </c>
      <c r="L343" t="str">
        <f t="shared" ref="L343:U343" si="79">IF(L141,$V40,"")</f>
        <v/>
      </c>
      <c r="M343" t="str">
        <f t="shared" si="79"/>
        <v/>
      </c>
      <c r="N343" t="str">
        <f t="shared" si="79"/>
        <v/>
      </c>
      <c r="O343" t="str">
        <f t="shared" si="79"/>
        <v/>
      </c>
      <c r="P343">
        <f t="shared" si="79"/>
        <v>38</v>
      </c>
      <c r="Q343" t="str">
        <f t="shared" si="79"/>
        <v/>
      </c>
      <c r="R343">
        <f t="shared" si="79"/>
        <v>38</v>
      </c>
      <c r="S343" t="str">
        <f t="shared" si="79"/>
        <v/>
      </c>
      <c r="T343" t="str">
        <f t="shared" si="79"/>
        <v/>
      </c>
      <c r="U343" t="str">
        <f t="shared" si="79"/>
        <v/>
      </c>
      <c r="AI343" s="24"/>
      <c r="AJ343" s="24"/>
      <c r="AK343" s="24"/>
      <c r="AL343" s="24"/>
      <c r="AM343" s="24"/>
      <c r="AN343" s="24"/>
      <c r="AO343" s="24"/>
      <c r="AP343" s="24"/>
      <c r="AQ343" s="24"/>
      <c r="AR343" s="24"/>
    </row>
    <row r="344" spans="1:44" x14ac:dyDescent="0.15">
      <c r="A344" t="str">
        <f t="shared" si="3"/>
        <v>CVLT-3 Brief Trials 1-4</v>
      </c>
      <c r="B344" t="str">
        <f t="shared" ref="B344:K344" si="80">IF(B142,$V41,"")</f>
        <v/>
      </c>
      <c r="C344" t="str">
        <f t="shared" si="80"/>
        <v/>
      </c>
      <c r="D344" t="str">
        <f t="shared" si="80"/>
        <v/>
      </c>
      <c r="E344" t="str">
        <f t="shared" si="80"/>
        <v/>
      </c>
      <c r="F344" t="str">
        <f t="shared" si="80"/>
        <v/>
      </c>
      <c r="G344" t="str">
        <f t="shared" si="80"/>
        <v/>
      </c>
      <c r="H344" t="str">
        <f t="shared" si="80"/>
        <v/>
      </c>
      <c r="I344" t="str">
        <f t="shared" si="80"/>
        <v/>
      </c>
      <c r="J344" t="str">
        <f t="shared" si="80"/>
        <v/>
      </c>
      <c r="K344" t="str">
        <f t="shared" si="80"/>
        <v/>
      </c>
      <c r="L344" t="str">
        <f t="shared" ref="L344:U344" si="81">IF(L142,$V41,"")</f>
        <v/>
      </c>
      <c r="M344" t="str">
        <f t="shared" si="81"/>
        <v/>
      </c>
      <c r="N344" t="str">
        <f t="shared" si="81"/>
        <v/>
      </c>
      <c r="O344" t="str">
        <f t="shared" si="81"/>
        <v/>
      </c>
      <c r="P344" t="str">
        <f t="shared" si="81"/>
        <v/>
      </c>
      <c r="Q344" t="str">
        <f t="shared" si="81"/>
        <v/>
      </c>
      <c r="R344" t="str">
        <f t="shared" si="81"/>
        <v/>
      </c>
      <c r="S344" t="str">
        <f t="shared" si="81"/>
        <v/>
      </c>
      <c r="T344" t="str">
        <f t="shared" si="81"/>
        <v/>
      </c>
      <c r="U344" t="str">
        <f t="shared" si="81"/>
        <v/>
      </c>
      <c r="AI344" s="24"/>
      <c r="AJ344" s="24"/>
      <c r="AK344" s="24"/>
      <c r="AL344" s="24"/>
      <c r="AM344" s="24"/>
      <c r="AN344" s="24"/>
      <c r="AO344" s="24"/>
      <c r="AP344" s="24"/>
      <c r="AQ344" s="24"/>
      <c r="AR344" s="24"/>
    </row>
    <row r="345" spans="1:44" x14ac:dyDescent="0.15">
      <c r="A345" t="str">
        <f t="shared" si="3"/>
        <v>CVLT-3 Brief SDFR</v>
      </c>
      <c r="B345" t="str">
        <f t="shared" ref="B345:K345" si="82">IF(B143,$V42,"")</f>
        <v/>
      </c>
      <c r="C345" t="str">
        <f t="shared" si="82"/>
        <v/>
      </c>
      <c r="D345" t="str">
        <f t="shared" si="82"/>
        <v/>
      </c>
      <c r="E345" t="str">
        <f t="shared" si="82"/>
        <v/>
      </c>
      <c r="F345" t="str">
        <f t="shared" si="82"/>
        <v/>
      </c>
      <c r="G345" t="str">
        <f t="shared" si="82"/>
        <v/>
      </c>
      <c r="H345" t="str">
        <f t="shared" si="82"/>
        <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t="str">
        <f t="shared" si="83"/>
        <v/>
      </c>
      <c r="S345" t="str">
        <f t="shared" si="83"/>
        <v/>
      </c>
      <c r="T345" t="str">
        <f t="shared" si="83"/>
        <v/>
      </c>
      <c r="U345" t="str">
        <f t="shared" si="83"/>
        <v/>
      </c>
      <c r="AI345" s="24"/>
      <c r="AJ345" s="24"/>
      <c r="AK345" s="24"/>
      <c r="AL345" s="24"/>
      <c r="AM345" s="24"/>
      <c r="AN345" s="24"/>
      <c r="AO345" s="24"/>
      <c r="AP345" s="24"/>
      <c r="AQ345" s="24"/>
      <c r="AR345" s="24"/>
    </row>
    <row r="346" spans="1:44" x14ac:dyDescent="0.15">
      <c r="A346" t="str">
        <f t="shared" si="3"/>
        <v>CVLT-3 Brief LDFR</v>
      </c>
      <c r="B346" t="str">
        <f t="shared" ref="B346:K346" si="84">IF(B144,$V43,"")</f>
        <v/>
      </c>
      <c r="C346" t="str">
        <f t="shared" si="84"/>
        <v/>
      </c>
      <c r="D346" t="str">
        <f t="shared" si="84"/>
        <v/>
      </c>
      <c r="E346" t="str">
        <f t="shared" si="84"/>
        <v/>
      </c>
      <c r="F346" t="str">
        <f t="shared" si="84"/>
        <v/>
      </c>
      <c r="G346" t="str">
        <f t="shared" si="84"/>
        <v/>
      </c>
      <c r="H346" t="str">
        <f t="shared" si="84"/>
        <v/>
      </c>
      <c r="I346" t="str">
        <f t="shared" si="84"/>
        <v/>
      </c>
      <c r="J346" t="str">
        <f t="shared" si="84"/>
        <v/>
      </c>
      <c r="K346" t="str">
        <f t="shared" si="84"/>
        <v/>
      </c>
      <c r="L346" t="str">
        <f t="shared" ref="L346:U346" si="85">IF(L144,$V43,"")</f>
        <v/>
      </c>
      <c r="M346" t="str">
        <f t="shared" si="85"/>
        <v/>
      </c>
      <c r="N346" t="str">
        <f t="shared" si="85"/>
        <v/>
      </c>
      <c r="O346" t="str">
        <f t="shared" si="85"/>
        <v/>
      </c>
      <c r="P346" t="str">
        <f t="shared" si="85"/>
        <v/>
      </c>
      <c r="Q346" t="str">
        <f t="shared" si="85"/>
        <v/>
      </c>
      <c r="R346" t="str">
        <f t="shared" si="85"/>
        <v/>
      </c>
      <c r="S346" t="str">
        <f t="shared" si="85"/>
        <v/>
      </c>
      <c r="T346" t="str">
        <f t="shared" si="85"/>
        <v/>
      </c>
      <c r="U346" t="str">
        <f t="shared" si="85"/>
        <v/>
      </c>
      <c r="AI346" s="24"/>
      <c r="AJ346" s="24"/>
      <c r="AK346" s="24"/>
      <c r="AL346" s="24"/>
      <c r="AM346" s="24"/>
      <c r="AN346" s="24"/>
      <c r="AO346" s="24"/>
      <c r="AP346" s="24"/>
      <c r="AQ346" s="24"/>
      <c r="AR346" s="24"/>
    </row>
    <row r="347" spans="1:44" x14ac:dyDescent="0.15">
      <c r="A347" t="str">
        <f t="shared" si="3"/>
        <v>Figure Weights</v>
      </c>
      <c r="B347" t="str">
        <f t="shared" ref="B347:K347" si="86">IF(B145,$V44,"")</f>
        <v/>
      </c>
      <c r="C347" t="str">
        <f t="shared" si="86"/>
        <v/>
      </c>
      <c r="D347" t="str">
        <f t="shared" si="86"/>
        <v/>
      </c>
      <c r="E347" t="str">
        <f t="shared" si="86"/>
        <v/>
      </c>
      <c r="F347" t="str">
        <f t="shared" si="86"/>
        <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t="str">
        <f t="shared" si="87"/>
        <v/>
      </c>
      <c r="S347" t="str">
        <f t="shared" si="87"/>
        <v/>
      </c>
      <c r="T347" t="str">
        <f t="shared" si="87"/>
        <v/>
      </c>
      <c r="U347" t="str">
        <f t="shared" si="87"/>
        <v/>
      </c>
      <c r="AI347" s="24"/>
      <c r="AJ347" s="24"/>
      <c r="AK347" s="24"/>
      <c r="AL347" s="24"/>
      <c r="AM347" s="24"/>
      <c r="AN347" s="24"/>
      <c r="AO347" s="24"/>
      <c r="AP347" s="24"/>
      <c r="AQ347" s="24"/>
      <c r="AR347" s="24"/>
    </row>
    <row r="348" spans="1:44" x14ac:dyDescent="0.15">
      <c r="A348" t="str">
        <f t="shared" si="3"/>
        <v>Letter-Number Sequencing</v>
      </c>
      <c r="B348" t="str">
        <f t="shared" ref="B348:K348" si="88">IF(B146,$V45,"")</f>
        <v/>
      </c>
      <c r="C348" t="str">
        <f t="shared" si="88"/>
        <v/>
      </c>
      <c r="D348" t="str">
        <f t="shared" si="88"/>
        <v/>
      </c>
      <c r="E348" t="str">
        <f t="shared" si="88"/>
        <v/>
      </c>
      <c r="F348" t="str">
        <f t="shared" si="88"/>
        <v/>
      </c>
      <c r="G348" t="str">
        <f t="shared" si="88"/>
        <v/>
      </c>
      <c r="H348" t="str">
        <f t="shared" si="88"/>
        <v/>
      </c>
      <c r="I348" t="str">
        <f t="shared" si="88"/>
        <v/>
      </c>
      <c r="J348" t="str">
        <f t="shared" si="88"/>
        <v/>
      </c>
      <c r="K348" t="str">
        <f t="shared" si="88"/>
        <v/>
      </c>
      <c r="L348" t="str">
        <f t="shared" ref="L348:U348" si="89">IF(L146,$V45,"")</f>
        <v/>
      </c>
      <c r="M348" t="str">
        <f t="shared" si="89"/>
        <v/>
      </c>
      <c r="N348" t="str">
        <f t="shared" si="89"/>
        <v/>
      </c>
      <c r="O348" t="str">
        <f t="shared" si="89"/>
        <v/>
      </c>
      <c r="P348" t="str">
        <f t="shared" si="89"/>
        <v/>
      </c>
      <c r="Q348" t="str">
        <f t="shared" si="89"/>
        <v/>
      </c>
      <c r="R348" t="str">
        <f t="shared" si="89"/>
        <v/>
      </c>
      <c r="S348" t="str">
        <f t="shared" si="89"/>
        <v/>
      </c>
      <c r="T348" t="str">
        <f t="shared" si="89"/>
        <v/>
      </c>
      <c r="U348" t="str">
        <f t="shared" si="89"/>
        <v/>
      </c>
      <c r="AI348" s="24"/>
      <c r="AJ348" s="24"/>
      <c r="AK348" s="24"/>
      <c r="AL348" s="24"/>
      <c r="AM348" s="24"/>
      <c r="AN348" s="24"/>
      <c r="AO348" s="24"/>
      <c r="AP348" s="24"/>
      <c r="AQ348" s="24"/>
      <c r="AR348" s="24"/>
    </row>
    <row r="349" spans="1:44" x14ac:dyDescent="0.15">
      <c r="A349" t="str">
        <f t="shared" si="3"/>
        <v>Cancellation</v>
      </c>
      <c r="B349" t="str">
        <f t="shared" ref="B349:K349" si="90">IF(B147,$V46,"")</f>
        <v/>
      </c>
      <c r="C349" t="str">
        <f t="shared" si="90"/>
        <v/>
      </c>
      <c r="D349" t="str">
        <f t="shared" si="90"/>
        <v/>
      </c>
      <c r="E349" t="str">
        <f t="shared" si="90"/>
        <v/>
      </c>
      <c r="F349" t="str">
        <f t="shared" si="90"/>
        <v/>
      </c>
      <c r="G349" t="str">
        <f t="shared" si="90"/>
        <v/>
      </c>
      <c r="H349" t="str">
        <f t="shared" si="90"/>
        <v/>
      </c>
      <c r="I349" t="str">
        <f t="shared" si="90"/>
        <v/>
      </c>
      <c r="J349" t="str">
        <f t="shared" si="90"/>
        <v/>
      </c>
      <c r="K349" t="str">
        <f t="shared" si="90"/>
        <v/>
      </c>
      <c r="L349" t="str">
        <f t="shared" ref="L349:U349" si="91">IF(L147,$V46,"")</f>
        <v/>
      </c>
      <c r="M349" t="str">
        <f t="shared" si="91"/>
        <v/>
      </c>
      <c r="N349" t="str">
        <f t="shared" si="91"/>
        <v/>
      </c>
      <c r="O349" t="str">
        <f t="shared" si="91"/>
        <v/>
      </c>
      <c r="P349" t="str">
        <f t="shared" si="91"/>
        <v/>
      </c>
      <c r="Q349" t="str">
        <f t="shared" si="91"/>
        <v/>
      </c>
      <c r="R349" t="str">
        <f t="shared" si="91"/>
        <v/>
      </c>
      <c r="S349" t="str">
        <f t="shared" si="91"/>
        <v/>
      </c>
      <c r="T349" t="str">
        <f t="shared" si="91"/>
        <v/>
      </c>
      <c r="U349" t="str">
        <f t="shared" si="91"/>
        <v/>
      </c>
      <c r="AI349" s="24"/>
      <c r="AJ349" s="24"/>
      <c r="AK349" s="24"/>
      <c r="AL349" s="24"/>
      <c r="AM349" s="24"/>
      <c r="AN349" s="24"/>
      <c r="AO349" s="24"/>
      <c r="AP349" s="24"/>
      <c r="AQ349" s="24"/>
      <c r="AR349" s="24"/>
    </row>
    <row r="350" spans="1:44" x14ac:dyDescent="0.15">
      <c r="A350" t="str">
        <f t="shared" si="3"/>
        <v>Grooved Pegboard-Dominant</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24"/>
      <c r="AJ350" s="24"/>
      <c r="AK350" s="24"/>
      <c r="AL350" s="24"/>
      <c r="AM350" s="24"/>
      <c r="AN350" s="24"/>
      <c r="AO350" s="24"/>
      <c r="AP350" s="24"/>
      <c r="AQ350" s="24"/>
      <c r="AR350" s="24"/>
    </row>
    <row r="351" spans="1:44" x14ac:dyDescent="0.15">
      <c r="A351" t="str">
        <f t="shared" si="3"/>
        <v>Grooved Pegboard-Nondominant</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24"/>
      <c r="AJ351" s="24"/>
      <c r="AK351" s="24"/>
      <c r="AL351" s="24"/>
      <c r="AM351" s="24"/>
      <c r="AN351" s="24"/>
      <c r="AO351" s="24"/>
      <c r="AP351" s="24"/>
      <c r="AQ351" s="24"/>
      <c r="AR351" s="24"/>
    </row>
    <row r="352" spans="1:44" x14ac:dyDescent="0.15">
      <c r="A352" t="str">
        <f t="shared" si="3"/>
        <v>Behavior Rating Scale</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24"/>
      <c r="AJ352" s="24"/>
      <c r="AK352" s="24"/>
      <c r="AL352" s="24"/>
      <c r="AM352" s="24"/>
      <c r="AN352" s="24"/>
      <c r="AO352" s="24"/>
      <c r="AP352" s="24"/>
      <c r="AQ352" s="24"/>
      <c r="AR352" s="24"/>
    </row>
    <row r="353" spans="1:44" x14ac:dyDescent="0.15">
      <c r="A353" t="str">
        <f t="shared" si="3"/>
        <v>KTEA-3 Nonsense Word Decoding</v>
      </c>
      <c r="B353" t="str">
        <f t="shared" ref="B353:K353" si="98">IF(B151,$V50,"")</f>
        <v/>
      </c>
      <c r="C353" t="str">
        <f t="shared" si="98"/>
        <v/>
      </c>
      <c r="D353" t="str">
        <f t="shared" si="98"/>
        <v/>
      </c>
      <c r="E353" t="str">
        <f t="shared" si="98"/>
        <v/>
      </c>
      <c r="F353" t="str">
        <f t="shared" si="98"/>
        <v/>
      </c>
      <c r="G353" t="str">
        <f t="shared" si="98"/>
        <v/>
      </c>
      <c r="H353" t="str">
        <f t="shared" si="98"/>
        <v/>
      </c>
      <c r="I353" t="str">
        <f t="shared" si="98"/>
        <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t="str">
        <f t="shared" si="99"/>
        <v/>
      </c>
      <c r="S353" t="str">
        <f t="shared" si="99"/>
        <v/>
      </c>
      <c r="T353" t="str">
        <f t="shared" si="99"/>
        <v/>
      </c>
      <c r="U353" t="str">
        <f t="shared" si="99"/>
        <v/>
      </c>
      <c r="AI353" s="24"/>
      <c r="AJ353" s="24"/>
      <c r="AK353" s="24"/>
      <c r="AL353" s="24"/>
      <c r="AM353" s="24"/>
      <c r="AN353" s="24"/>
      <c r="AO353" s="24"/>
      <c r="AP353" s="24"/>
      <c r="AQ353" s="24"/>
      <c r="AR353" s="24"/>
    </row>
    <row r="354" spans="1:44" x14ac:dyDescent="0.15">
      <c r="A354" t="str">
        <f t="shared" si="3"/>
        <v>KTEA-3 Decoding Fluency</v>
      </c>
      <c r="B354" t="str">
        <f t="shared" ref="B354:K354" si="100">IF(B152,$V51,"")</f>
        <v/>
      </c>
      <c r="C354" t="str">
        <f t="shared" si="100"/>
        <v/>
      </c>
      <c r="D354" t="str">
        <f t="shared" si="100"/>
        <v/>
      </c>
      <c r="E354" t="str">
        <f t="shared" si="100"/>
        <v/>
      </c>
      <c r="F354" t="str">
        <f t="shared" si="100"/>
        <v/>
      </c>
      <c r="G354" t="str">
        <f t="shared" si="100"/>
        <v/>
      </c>
      <c r="H354" t="str">
        <f t="shared" si="100"/>
        <v/>
      </c>
      <c r="I354" t="str">
        <f t="shared" si="100"/>
        <v/>
      </c>
      <c r="J354" t="str">
        <f t="shared" si="100"/>
        <v/>
      </c>
      <c r="K354" t="str">
        <f t="shared" si="100"/>
        <v/>
      </c>
      <c r="L354" t="str">
        <f t="shared" ref="L354:U354" si="101">IF(L152,$V51,"")</f>
        <v/>
      </c>
      <c r="M354" t="str">
        <f t="shared" si="101"/>
        <v/>
      </c>
      <c r="N354" t="str">
        <f t="shared" si="101"/>
        <v/>
      </c>
      <c r="O354" t="str">
        <f t="shared" si="101"/>
        <v/>
      </c>
      <c r="P354" t="str">
        <f t="shared" si="101"/>
        <v/>
      </c>
      <c r="Q354" t="str">
        <f t="shared" si="101"/>
        <v/>
      </c>
      <c r="R354" t="str">
        <f t="shared" si="101"/>
        <v/>
      </c>
      <c r="S354" t="str">
        <f t="shared" si="101"/>
        <v/>
      </c>
      <c r="T354" t="str">
        <f t="shared" si="101"/>
        <v/>
      </c>
      <c r="U354" t="str">
        <f t="shared" si="101"/>
        <v/>
      </c>
      <c r="AI354" s="24"/>
      <c r="AJ354" s="24"/>
      <c r="AK354" s="24"/>
      <c r="AL354" s="24"/>
      <c r="AM354" s="24"/>
      <c r="AN354" s="24"/>
      <c r="AO354" s="24"/>
      <c r="AP354" s="24"/>
      <c r="AQ354" s="24"/>
      <c r="AR354" s="24"/>
    </row>
    <row r="355" spans="1:44" x14ac:dyDescent="0.15">
      <c r="A355" t="str">
        <f t="shared" si="3"/>
        <v>KTEA-3 Reading Comprehension</v>
      </c>
      <c r="B355" t="str">
        <f t="shared" ref="B355:K355" si="102">IF(B153,$V52,"")</f>
        <v/>
      </c>
      <c r="C355" t="str">
        <f t="shared" si="102"/>
        <v/>
      </c>
      <c r="D355" t="str">
        <f t="shared" si="102"/>
        <v/>
      </c>
      <c r="E355" t="str">
        <f t="shared" si="102"/>
        <v/>
      </c>
      <c r="F355" t="str">
        <f t="shared" si="102"/>
        <v/>
      </c>
      <c r="G355" t="str">
        <f t="shared" si="102"/>
        <v/>
      </c>
      <c r="H355" t="str">
        <f t="shared" si="102"/>
        <v/>
      </c>
      <c r="I355" t="str">
        <f t="shared" si="102"/>
        <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t="str">
        <f t="shared" si="103"/>
        <v/>
      </c>
      <c r="S355" t="str">
        <f t="shared" si="103"/>
        <v/>
      </c>
      <c r="T355" t="str">
        <f t="shared" si="103"/>
        <v/>
      </c>
      <c r="U355" t="str">
        <f t="shared" si="103"/>
        <v/>
      </c>
      <c r="AI355" s="24"/>
      <c r="AJ355" s="24"/>
      <c r="AK355" s="24"/>
      <c r="AL355" s="24"/>
      <c r="AM355" s="24"/>
      <c r="AN355" s="24"/>
      <c r="AO355" s="24"/>
      <c r="AP355" s="24"/>
      <c r="AQ355" s="24"/>
      <c r="AR355" s="24"/>
    </row>
    <row r="356" spans="1:44" x14ac:dyDescent="0.15">
      <c r="A356" t="str">
        <f t="shared" si="3"/>
        <v>WMS-IV Symbol Span</v>
      </c>
      <c r="B356" t="str">
        <f t="shared" ref="B356:K356" si="104">IF(B154,$V53,"")</f>
        <v/>
      </c>
      <c r="C356" t="str">
        <f t="shared" si="104"/>
        <v/>
      </c>
      <c r="D356" t="str">
        <f t="shared" si="104"/>
        <v/>
      </c>
      <c r="E356" t="str">
        <f t="shared" si="104"/>
        <v/>
      </c>
      <c r="F356" t="str">
        <f t="shared" si="104"/>
        <v/>
      </c>
      <c r="G356" t="str">
        <f t="shared" si="104"/>
        <v/>
      </c>
      <c r="H356" t="str">
        <f t="shared" si="104"/>
        <v/>
      </c>
      <c r="I356" t="str">
        <f t="shared" si="104"/>
        <v/>
      </c>
      <c r="J356" t="str">
        <f t="shared" si="104"/>
        <v/>
      </c>
      <c r="K356" t="str">
        <f t="shared" si="104"/>
        <v/>
      </c>
      <c r="L356" t="str">
        <f t="shared" ref="L356:U356" si="105">IF(L154,$V53,"")</f>
        <v/>
      </c>
      <c r="M356" t="str">
        <f t="shared" si="105"/>
        <v/>
      </c>
      <c r="N356" t="str">
        <f t="shared" si="105"/>
        <v/>
      </c>
      <c r="O356" t="str">
        <f t="shared" si="105"/>
        <v/>
      </c>
      <c r="P356" t="str">
        <f t="shared" si="105"/>
        <v/>
      </c>
      <c r="Q356" t="str">
        <f t="shared" si="105"/>
        <v/>
      </c>
      <c r="R356" t="str">
        <f t="shared" si="105"/>
        <v/>
      </c>
      <c r="S356" t="str">
        <f t="shared" si="105"/>
        <v/>
      </c>
      <c r="T356" t="str">
        <f t="shared" si="105"/>
        <v/>
      </c>
      <c r="U356" t="str">
        <f t="shared" si="105"/>
        <v/>
      </c>
      <c r="AI356" s="24"/>
      <c r="AJ356" s="24"/>
      <c r="AK356" s="24"/>
      <c r="AL356" s="24"/>
      <c r="AM356" s="24"/>
      <c r="AN356" s="24"/>
      <c r="AO356" s="24"/>
      <c r="AP356" s="24"/>
      <c r="AQ356" s="24"/>
      <c r="AR356" s="24"/>
    </row>
    <row r="357" spans="1:44" x14ac:dyDescent="0.15">
      <c r="A357" t="str">
        <f t="shared" si="3"/>
        <v>WRAT5 Word Reading</v>
      </c>
      <c r="B357" t="str">
        <f t="shared" ref="B357:K357" si="106">IF(B155,$V54,"")</f>
        <v/>
      </c>
      <c r="C357">
        <f t="shared" si="106"/>
        <v>52</v>
      </c>
      <c r="D357" t="str">
        <f t="shared" si="106"/>
        <v/>
      </c>
      <c r="E357" t="str">
        <f t="shared" si="106"/>
        <v/>
      </c>
      <c r="F357" t="str">
        <f t="shared" si="106"/>
        <v/>
      </c>
      <c r="G357" t="str">
        <f t="shared" si="106"/>
        <v/>
      </c>
      <c r="H357" t="str">
        <f t="shared" si="106"/>
        <v/>
      </c>
      <c r="I357" t="str">
        <f t="shared" si="106"/>
        <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f t="shared" si="107"/>
        <v>52</v>
      </c>
      <c r="S357" t="str">
        <f t="shared" si="107"/>
        <v/>
      </c>
      <c r="T357" t="str">
        <f t="shared" si="107"/>
        <v/>
      </c>
      <c r="U357" t="str">
        <f t="shared" si="107"/>
        <v/>
      </c>
      <c r="AI357" s="24"/>
      <c r="AJ357" s="24"/>
      <c r="AK357" s="24"/>
      <c r="AL357" s="24"/>
      <c r="AM357" s="24"/>
      <c r="AN357" s="24"/>
      <c r="AO357" s="24"/>
      <c r="AP357" s="24"/>
      <c r="AQ357" s="24"/>
      <c r="AR357" s="24"/>
    </row>
    <row r="358" spans="1:44" x14ac:dyDescent="0.15">
      <c r="A358" t="str">
        <f t="shared" si="3"/>
        <v>WRAT5 Spelling</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t="str">
        <f t="shared" si="109"/>
        <v/>
      </c>
      <c r="S358" t="str">
        <f t="shared" si="109"/>
        <v/>
      </c>
      <c r="T358" t="str">
        <f t="shared" si="109"/>
        <v/>
      </c>
      <c r="U358" t="str">
        <f t="shared" si="109"/>
        <v/>
      </c>
      <c r="AI358" s="24"/>
      <c r="AJ358" s="24"/>
      <c r="AK358" s="24"/>
      <c r="AL358" s="24"/>
      <c r="AM358" s="24"/>
      <c r="AN358" s="24"/>
      <c r="AO358" s="24"/>
      <c r="AP358" s="24"/>
      <c r="AQ358" s="24"/>
      <c r="AR358" s="24"/>
    </row>
    <row r="359" spans="1:44" x14ac:dyDescent="0.15">
      <c r="A359" t="str">
        <f t="shared" si="3"/>
        <v>WRAT5 Math Computation</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t="str">
        <f t="shared" si="111"/>
        <v/>
      </c>
      <c r="S359" t="str">
        <f t="shared" si="111"/>
        <v/>
      </c>
      <c r="T359" t="str">
        <f t="shared" si="111"/>
        <v/>
      </c>
      <c r="U359" t="str">
        <f t="shared" si="111"/>
        <v/>
      </c>
      <c r="AI359" s="24"/>
      <c r="AJ359" s="24"/>
      <c r="AK359" s="24"/>
      <c r="AL359" s="24"/>
      <c r="AM359" s="24"/>
      <c r="AN359" s="24"/>
      <c r="AO359" s="24"/>
      <c r="AP359" s="24"/>
      <c r="AQ359" s="24"/>
      <c r="AR359" s="24"/>
    </row>
    <row r="360" spans="1:44" x14ac:dyDescent="0.15">
      <c r="A360" t="str">
        <f t="shared" si="3"/>
        <v>WRAT5 Sentence Comprehension</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t="str">
        <f t="shared" si="113"/>
        <v/>
      </c>
      <c r="S360" t="str">
        <f t="shared" si="113"/>
        <v/>
      </c>
      <c r="T360" t="str">
        <f t="shared" si="113"/>
        <v/>
      </c>
      <c r="U360" t="str">
        <f t="shared" si="113"/>
        <v/>
      </c>
      <c r="AI360" s="24"/>
      <c r="AJ360" s="24"/>
      <c r="AK360" s="24"/>
      <c r="AL360" s="24"/>
      <c r="AM360" s="24"/>
      <c r="AN360" s="24"/>
      <c r="AO360" s="24"/>
      <c r="AP360" s="24"/>
      <c r="AQ360" s="24"/>
      <c r="AR360" s="24"/>
    </row>
    <row r="361" spans="1:44" x14ac:dyDescent="0.15">
      <c r="A361" t="str">
        <f t="shared" ref="A361:A405" si="114">A260</f>
        <v>WRAT5 Reading Composite</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t="str">
        <f t="shared" si="116"/>
        <v/>
      </c>
      <c r="S361" t="str">
        <f t="shared" si="116"/>
        <v/>
      </c>
      <c r="T361" t="str">
        <f t="shared" si="116"/>
        <v/>
      </c>
      <c r="U361" t="str">
        <f t="shared" si="116"/>
        <v/>
      </c>
      <c r="AI361" s="24"/>
      <c r="AJ361" s="24"/>
      <c r="AK361" s="24"/>
      <c r="AL361" s="24"/>
      <c r="AM361" s="24"/>
      <c r="AN361" s="24"/>
      <c r="AO361" s="24"/>
      <c r="AP361" s="24"/>
      <c r="AQ361" s="24"/>
      <c r="AR361" s="24"/>
    </row>
    <row r="362" spans="1:44" x14ac:dyDescent="0.15">
      <c r="A362" t="str">
        <f t="shared" si="114"/>
        <v>DKEFS CWI Color Naming</v>
      </c>
      <c r="B362" t="str">
        <f t="shared" ref="B362:K362" si="117">IF(B160,$V59,"")</f>
        <v/>
      </c>
      <c r="C362" t="str">
        <f t="shared" si="117"/>
        <v/>
      </c>
      <c r="D362" t="str">
        <f t="shared" si="117"/>
        <v/>
      </c>
      <c r="E362" t="str">
        <f t="shared" si="117"/>
        <v/>
      </c>
      <c r="F362" t="str">
        <f t="shared" si="117"/>
        <v/>
      </c>
      <c r="G362" t="str">
        <f t="shared" si="117"/>
        <v/>
      </c>
      <c r="H362" t="str">
        <f t="shared" si="117"/>
        <v/>
      </c>
      <c r="I362" t="str">
        <f t="shared" si="117"/>
        <v/>
      </c>
      <c r="J362" t="str">
        <f t="shared" si="117"/>
        <v/>
      </c>
      <c r="K362" t="str">
        <f t="shared" si="117"/>
        <v/>
      </c>
      <c r="L362" t="str">
        <f t="shared" ref="L362:U362" si="118">IF(L160,$V59,"")</f>
        <v/>
      </c>
      <c r="M362" t="str">
        <f t="shared" si="118"/>
        <v/>
      </c>
      <c r="N362" t="str">
        <f t="shared" si="118"/>
        <v/>
      </c>
      <c r="O362" t="str">
        <f t="shared" si="118"/>
        <v/>
      </c>
      <c r="P362" t="str">
        <f t="shared" si="118"/>
        <v/>
      </c>
      <c r="Q362" t="str">
        <f t="shared" si="118"/>
        <v/>
      </c>
      <c r="R362" t="str">
        <f t="shared" si="118"/>
        <v/>
      </c>
      <c r="S362" t="str">
        <f t="shared" si="118"/>
        <v/>
      </c>
      <c r="T362" t="str">
        <f t="shared" si="118"/>
        <v/>
      </c>
      <c r="U362" t="str">
        <f t="shared" si="118"/>
        <v/>
      </c>
      <c r="AI362" s="24"/>
      <c r="AJ362" s="24"/>
      <c r="AK362" s="24"/>
      <c r="AL362" s="24"/>
      <c r="AM362" s="24"/>
      <c r="AN362" s="24"/>
      <c r="AO362" s="24"/>
      <c r="AP362" s="24"/>
      <c r="AQ362" s="24"/>
      <c r="AR362" s="24"/>
    </row>
    <row r="363" spans="1:44" x14ac:dyDescent="0.15">
      <c r="A363" t="str">
        <f t="shared" si="114"/>
        <v>DKEFS CWI Word Reading</v>
      </c>
      <c r="B363" t="str">
        <f t="shared" ref="B363:K363" si="119">IF(B161,$V60,"")</f>
        <v/>
      </c>
      <c r="C363" t="str">
        <f t="shared" si="119"/>
        <v/>
      </c>
      <c r="D363" t="str">
        <f t="shared" si="119"/>
        <v/>
      </c>
      <c r="E363" t="str">
        <f t="shared" si="119"/>
        <v/>
      </c>
      <c r="F363" t="str">
        <f t="shared" si="119"/>
        <v/>
      </c>
      <c r="G363" t="str">
        <f t="shared" si="119"/>
        <v/>
      </c>
      <c r="H363" t="str">
        <f t="shared" si="119"/>
        <v/>
      </c>
      <c r="I363" t="str">
        <f t="shared" si="119"/>
        <v/>
      </c>
      <c r="J363" t="str">
        <f t="shared" si="119"/>
        <v/>
      </c>
      <c r="K363" t="str">
        <f t="shared" si="119"/>
        <v/>
      </c>
      <c r="L363" t="str">
        <f t="shared" ref="L363:U363" si="120">IF(L161,$V60,"")</f>
        <v/>
      </c>
      <c r="M363" t="str">
        <f t="shared" si="120"/>
        <v/>
      </c>
      <c r="N363" t="str">
        <f t="shared" si="120"/>
        <v/>
      </c>
      <c r="O363" t="str">
        <f t="shared" si="120"/>
        <v/>
      </c>
      <c r="P363" t="str">
        <f t="shared" si="120"/>
        <v/>
      </c>
      <c r="Q363" t="str">
        <f t="shared" si="120"/>
        <v/>
      </c>
      <c r="R363" t="str">
        <f t="shared" si="120"/>
        <v/>
      </c>
      <c r="S363" t="str">
        <f t="shared" si="120"/>
        <v/>
      </c>
      <c r="T363" t="str">
        <f t="shared" si="120"/>
        <v/>
      </c>
      <c r="U363" t="str">
        <f t="shared" si="120"/>
        <v/>
      </c>
      <c r="AI363" s="24"/>
      <c r="AJ363" s="24"/>
      <c r="AK363" s="24"/>
      <c r="AL363" s="24"/>
      <c r="AM363" s="24"/>
      <c r="AN363" s="24"/>
      <c r="AO363" s="24"/>
      <c r="AP363" s="24"/>
      <c r="AQ363" s="24"/>
      <c r="AR363" s="24"/>
    </row>
    <row r="364" spans="1:44" x14ac:dyDescent="0.15">
      <c r="A364" t="str">
        <f t="shared" si="114"/>
        <v>DKEFS CWI Inhibition</v>
      </c>
      <c r="B364" t="str">
        <f t="shared" ref="B364:K364" si="121">IF(B162,$V61,"")</f>
        <v/>
      </c>
      <c r="C364" t="str">
        <f t="shared" si="121"/>
        <v/>
      </c>
      <c r="D364" t="str">
        <f t="shared" si="121"/>
        <v/>
      </c>
      <c r="E364" t="str">
        <f t="shared" si="121"/>
        <v/>
      </c>
      <c r="F364" t="str">
        <f t="shared" si="121"/>
        <v/>
      </c>
      <c r="G364" t="str">
        <f t="shared" si="121"/>
        <v/>
      </c>
      <c r="H364" t="str">
        <f t="shared" si="121"/>
        <v/>
      </c>
      <c r="I364" t="str">
        <f t="shared" si="121"/>
        <v/>
      </c>
      <c r="J364" t="str">
        <f t="shared" si="121"/>
        <v/>
      </c>
      <c r="K364" t="str">
        <f t="shared" si="121"/>
        <v/>
      </c>
      <c r="L364" t="str">
        <f t="shared" ref="L364:U364" si="122">IF(L162,$V61,"")</f>
        <v/>
      </c>
      <c r="M364" t="str">
        <f t="shared" si="122"/>
        <v/>
      </c>
      <c r="N364" t="str">
        <f t="shared" si="122"/>
        <v/>
      </c>
      <c r="O364" t="str">
        <f t="shared" si="122"/>
        <v/>
      </c>
      <c r="P364" t="str">
        <f t="shared" si="122"/>
        <v/>
      </c>
      <c r="Q364" t="str">
        <f t="shared" si="122"/>
        <v/>
      </c>
      <c r="R364" t="str">
        <f t="shared" si="122"/>
        <v/>
      </c>
      <c r="S364" t="str">
        <f t="shared" si="122"/>
        <v/>
      </c>
      <c r="T364" t="str">
        <f t="shared" si="122"/>
        <v/>
      </c>
      <c r="U364" t="str">
        <f t="shared" si="122"/>
        <v/>
      </c>
      <c r="AI364" s="24"/>
      <c r="AJ364" s="24"/>
      <c r="AK364" s="24"/>
      <c r="AL364" s="24"/>
      <c r="AM364" s="24"/>
      <c r="AN364" s="24"/>
      <c r="AO364" s="24"/>
      <c r="AP364" s="24"/>
      <c r="AQ364" s="24"/>
      <c r="AR364" s="24"/>
    </row>
    <row r="365" spans="1:44" x14ac:dyDescent="0.15">
      <c r="A365" t="str">
        <f t="shared" si="114"/>
        <v>DKEFS CWI Switching</v>
      </c>
      <c r="B365" t="str">
        <f t="shared" ref="B365:K365" si="123">IF(B163,$V62,"")</f>
        <v/>
      </c>
      <c r="C365" t="str">
        <f t="shared" si="123"/>
        <v/>
      </c>
      <c r="D365" t="str">
        <f t="shared" si="123"/>
        <v/>
      </c>
      <c r="E365" t="str">
        <f t="shared" si="123"/>
        <v/>
      </c>
      <c r="F365" t="str">
        <f t="shared" si="123"/>
        <v/>
      </c>
      <c r="G365" t="str">
        <f t="shared" si="123"/>
        <v/>
      </c>
      <c r="H365" t="str">
        <f t="shared" si="123"/>
        <v/>
      </c>
      <c r="I365" t="str">
        <f t="shared" si="123"/>
        <v/>
      </c>
      <c r="J365" t="str">
        <f t="shared" si="123"/>
        <v/>
      </c>
      <c r="K365" t="str">
        <f t="shared" si="123"/>
        <v/>
      </c>
      <c r="L365" t="str">
        <f t="shared" ref="L365:U365" si="124">IF(L163,$V62,"")</f>
        <v/>
      </c>
      <c r="M365" t="str">
        <f t="shared" si="124"/>
        <v/>
      </c>
      <c r="N365" t="str">
        <f t="shared" si="124"/>
        <v/>
      </c>
      <c r="O365" t="str">
        <f t="shared" si="124"/>
        <v/>
      </c>
      <c r="P365" t="str">
        <f t="shared" si="124"/>
        <v/>
      </c>
      <c r="Q365" t="str">
        <f t="shared" si="124"/>
        <v/>
      </c>
      <c r="R365" t="str">
        <f t="shared" si="124"/>
        <v/>
      </c>
      <c r="S365" t="str">
        <f t="shared" si="124"/>
        <v/>
      </c>
      <c r="T365" t="str">
        <f t="shared" si="124"/>
        <v/>
      </c>
      <c r="U365" t="str">
        <f t="shared" si="124"/>
        <v/>
      </c>
      <c r="AI365" s="24"/>
      <c r="AJ365" s="24"/>
      <c r="AK365" s="24"/>
      <c r="AL365" s="24"/>
      <c r="AM365" s="24"/>
      <c r="AN365" s="24"/>
      <c r="AO365" s="24"/>
      <c r="AP365" s="24"/>
      <c r="AQ365" s="24"/>
      <c r="AR365" s="24"/>
    </row>
    <row r="366" spans="1:44" x14ac:dyDescent="0.15">
      <c r="A366" t="str">
        <f t="shared" si="114"/>
        <v>Unstructured Task (Total)</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24"/>
      <c r="AJ366" s="24"/>
      <c r="AK366" s="24"/>
      <c r="AL366" s="24"/>
      <c r="AM366" s="24"/>
      <c r="AN366" s="24"/>
      <c r="AO366" s="24"/>
      <c r="AP366" s="24"/>
      <c r="AQ366" s="24"/>
      <c r="AR366" s="24"/>
    </row>
    <row r="367" spans="1:44" x14ac:dyDescent="0.15">
      <c r="A367" t="str">
        <f t="shared" si="114"/>
        <v>Unstructured Task (HVC)</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24"/>
      <c r="AJ367" s="24"/>
      <c r="AK367" s="24"/>
      <c r="AL367" s="24"/>
      <c r="AM367" s="24"/>
      <c r="AN367" s="24"/>
      <c r="AO367" s="24"/>
      <c r="AP367" s="24"/>
      <c r="AQ367" s="24"/>
      <c r="AR367" s="24"/>
    </row>
    <row r="368" spans="1:44" x14ac:dyDescent="0.15">
      <c r="A368" t="str">
        <f t="shared" si="114"/>
        <v>WASI-2 Similarities</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24"/>
      <c r="AJ368" s="24"/>
      <c r="AK368" s="24"/>
      <c r="AL368" s="24"/>
      <c r="AM368" s="24"/>
      <c r="AN368" s="24"/>
      <c r="AO368" s="24"/>
      <c r="AP368" s="24"/>
      <c r="AQ368" s="24"/>
      <c r="AR368" s="24"/>
    </row>
    <row r="369" spans="1:44" x14ac:dyDescent="0.15">
      <c r="A369" t="str">
        <f t="shared" si="114"/>
        <v>WASI-2 Vocabulary</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24"/>
      <c r="AJ369" s="24"/>
      <c r="AK369" s="24"/>
      <c r="AL369" s="24"/>
      <c r="AM369" s="24"/>
      <c r="AN369" s="24"/>
      <c r="AO369" s="24"/>
      <c r="AP369" s="24"/>
      <c r="AQ369" s="24"/>
      <c r="AR369" s="24"/>
    </row>
    <row r="370" spans="1:44" x14ac:dyDescent="0.15">
      <c r="A370" t="str">
        <f t="shared" si="114"/>
        <v>WASI-2 Matrix Reasoning</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24"/>
      <c r="AJ370" s="24"/>
      <c r="AK370" s="24"/>
      <c r="AL370" s="24"/>
      <c r="AM370" s="24"/>
      <c r="AN370" s="24"/>
      <c r="AO370" s="24"/>
      <c r="AP370" s="24"/>
      <c r="AQ370" s="24"/>
      <c r="AR370" s="24"/>
    </row>
    <row r="371" spans="1:44" x14ac:dyDescent="0.15">
      <c r="A371" t="str">
        <f t="shared" si="114"/>
        <v>WASI-2 Block Design</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24"/>
      <c r="AJ371" s="24"/>
      <c r="AK371" s="24"/>
      <c r="AL371" s="24"/>
      <c r="AM371" s="24"/>
      <c r="AN371" s="24"/>
      <c r="AO371" s="24"/>
      <c r="AP371" s="24"/>
      <c r="AQ371" s="24"/>
      <c r="AR371" s="24"/>
    </row>
    <row r="372" spans="1:44" x14ac:dyDescent="0.15">
      <c r="A372" t="str">
        <f t="shared" si="114"/>
        <v>WISC-V Digit Span</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24"/>
      <c r="AJ372" s="24"/>
      <c r="AK372" s="24"/>
      <c r="AL372" s="24"/>
      <c r="AM372" s="24"/>
      <c r="AN372" s="24"/>
      <c r="AO372" s="24"/>
      <c r="AP372" s="24"/>
      <c r="AQ372" s="24"/>
      <c r="AR372" s="24"/>
    </row>
    <row r="373" spans="1:44" x14ac:dyDescent="0.15">
      <c r="A373" t="str">
        <f t="shared" si="114"/>
        <v>WISC-V Picture Span</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24"/>
      <c r="AJ373" s="24"/>
      <c r="AK373" s="24"/>
      <c r="AL373" s="24"/>
      <c r="AM373" s="24"/>
      <c r="AN373" s="24"/>
      <c r="AO373" s="24"/>
      <c r="AP373" s="24"/>
      <c r="AQ373" s="24"/>
      <c r="AR373" s="24"/>
    </row>
    <row r="374" spans="1:44" x14ac:dyDescent="0.15">
      <c r="A374" t="str">
        <f t="shared" si="114"/>
        <v>WISC-V Coding</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24"/>
      <c r="AJ374" s="24"/>
      <c r="AK374" s="24"/>
      <c r="AL374" s="24"/>
      <c r="AM374" s="24"/>
      <c r="AN374" s="24"/>
      <c r="AO374" s="24"/>
      <c r="AP374" s="24"/>
      <c r="AQ374" s="24"/>
      <c r="AR374" s="24"/>
    </row>
    <row r="375" spans="1:44" x14ac:dyDescent="0.15">
      <c r="A375" t="str">
        <f t="shared" si="114"/>
        <v>WISC-V Symbol Search</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24"/>
      <c r="AJ375" s="24"/>
      <c r="AK375" s="24"/>
      <c r="AL375" s="24"/>
      <c r="AM375" s="24"/>
      <c r="AN375" s="24"/>
      <c r="AO375" s="24"/>
      <c r="AP375" s="24"/>
      <c r="AQ375" s="24"/>
      <c r="AR375" s="24"/>
    </row>
    <row r="376" spans="1:44" x14ac:dyDescent="0.15">
      <c r="A376" t="str">
        <f t="shared" si="114"/>
        <v>LWR</v>
      </c>
      <c r="B376" t="str">
        <f t="shared" ref="B376:K376" si="145">IF(B174,$V73,"")</f>
        <v/>
      </c>
      <c r="C376" t="str">
        <f t="shared" si="145"/>
        <v/>
      </c>
      <c r="D376" t="str">
        <f t="shared" si="145"/>
        <v/>
      </c>
      <c r="E376" t="str">
        <f t="shared" si="145"/>
        <v/>
      </c>
      <c r="F376" t="str">
        <f t="shared" si="145"/>
        <v/>
      </c>
      <c r="G376" t="str">
        <f t="shared" si="145"/>
        <v/>
      </c>
      <c r="H376" t="str">
        <f t="shared" si="145"/>
        <v/>
      </c>
      <c r="I376" t="str">
        <f t="shared" si="145"/>
        <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24"/>
      <c r="AJ376" s="24"/>
      <c r="AK376" s="24"/>
      <c r="AL376" s="24"/>
      <c r="AM376" s="24"/>
      <c r="AN376" s="24"/>
      <c r="AO376" s="24"/>
      <c r="AP376" s="24"/>
      <c r="AQ376" s="24"/>
      <c r="AR376" s="24"/>
    </row>
    <row r="377" spans="1:44" x14ac:dyDescent="0.15">
      <c r="A377" t="str">
        <f t="shared" si="114"/>
        <v>RC</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24"/>
      <c r="AJ377" s="24"/>
      <c r="AK377" s="24"/>
      <c r="AL377" s="24"/>
      <c r="AM377" s="24"/>
      <c r="AN377" s="24"/>
      <c r="AO377" s="24"/>
      <c r="AP377" s="24"/>
      <c r="AQ377" s="24"/>
      <c r="AR377" s="24"/>
    </row>
    <row r="378" spans="1:44" x14ac:dyDescent="0.15">
      <c r="A378" t="str">
        <f t="shared" si="114"/>
        <v>NWD</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24"/>
      <c r="AJ378" s="24"/>
      <c r="AK378" s="24"/>
      <c r="AL378" s="24"/>
      <c r="AM378" s="24"/>
      <c r="AN378" s="24"/>
      <c r="AO378" s="24"/>
      <c r="AP378" s="24"/>
      <c r="AQ378" s="24"/>
      <c r="AR378" s="24"/>
    </row>
    <row r="379" spans="1:44" x14ac:dyDescent="0.15">
      <c r="A379" t="str">
        <f t="shared" si="114"/>
        <v>PP</v>
      </c>
      <c r="B379" t="str">
        <f t="shared" ref="B379:K379" si="151">IF(B177,$V76,"")</f>
        <v/>
      </c>
      <c r="C379" t="str">
        <f t="shared" si="151"/>
        <v/>
      </c>
      <c r="D379" t="str">
        <f t="shared" si="151"/>
        <v/>
      </c>
      <c r="E379" t="str">
        <f t="shared" si="151"/>
        <v/>
      </c>
      <c r="F379" t="str">
        <f t="shared" si="151"/>
        <v/>
      </c>
      <c r="G379" t="str">
        <f t="shared" si="151"/>
        <v/>
      </c>
      <c r="H379" t="str">
        <f t="shared" si="151"/>
        <v/>
      </c>
      <c r="I379" t="str">
        <f t="shared" si="151"/>
        <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24"/>
      <c r="AJ379" s="24"/>
      <c r="AK379" s="24"/>
      <c r="AL379" s="24"/>
      <c r="AM379" s="24"/>
      <c r="AN379" s="24"/>
      <c r="AO379" s="24"/>
      <c r="AP379" s="24"/>
      <c r="AQ379" s="24"/>
      <c r="AR379" s="24"/>
    </row>
    <row r="380" spans="1:44" x14ac:dyDescent="0.15">
      <c r="A380" t="str">
        <f t="shared" si="114"/>
        <v>WRF</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24"/>
      <c r="AJ380" s="24"/>
      <c r="AK380" s="24"/>
      <c r="AL380" s="24"/>
      <c r="AM380" s="24"/>
      <c r="AN380" s="24"/>
      <c r="AO380" s="24"/>
      <c r="AP380" s="24"/>
      <c r="AQ380" s="24"/>
      <c r="AR380" s="24"/>
    </row>
    <row r="381" spans="1:44" x14ac:dyDescent="0.15">
      <c r="A381" t="str">
        <f t="shared" si="114"/>
        <v>DF</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24"/>
      <c r="AJ381" s="24"/>
      <c r="AK381" s="24"/>
      <c r="AL381" s="24"/>
      <c r="AM381" s="24"/>
      <c r="AN381" s="24"/>
      <c r="AO381" s="24"/>
      <c r="AP381" s="24"/>
      <c r="AQ381" s="24"/>
      <c r="AR381" s="24"/>
    </row>
    <row r="382" spans="1:44" x14ac:dyDescent="0.15">
      <c r="A382" t="str">
        <f t="shared" si="114"/>
        <v>SRF</v>
      </c>
      <c r="B382" t="str">
        <f t="shared" ref="B382:K382" si="157">IF(B180,$V79,"")</f>
        <v/>
      </c>
      <c r="C382" t="str">
        <f t="shared" si="157"/>
        <v/>
      </c>
      <c r="D382" t="str">
        <f t="shared" si="157"/>
        <v/>
      </c>
      <c r="E382" t="str">
        <f t="shared" si="157"/>
        <v/>
      </c>
      <c r="F382" t="str">
        <f t="shared" si="157"/>
        <v/>
      </c>
      <c r="G382" t="str">
        <f t="shared" si="157"/>
        <v/>
      </c>
      <c r="H382" t="str">
        <f t="shared" si="157"/>
        <v/>
      </c>
      <c r="I382" t="str">
        <f t="shared" si="157"/>
        <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24"/>
      <c r="AJ382" s="24"/>
      <c r="AK382" s="24"/>
      <c r="AL382" s="24"/>
      <c r="AM382" s="24"/>
      <c r="AN382" s="24"/>
      <c r="AO382" s="24"/>
      <c r="AP382" s="24"/>
      <c r="AQ382" s="24"/>
      <c r="AR382" s="24"/>
    </row>
    <row r="383" spans="1:44" x14ac:dyDescent="0.15">
      <c r="A383" t="str">
        <f t="shared" si="114"/>
        <v>RV</v>
      </c>
      <c r="B383" t="str">
        <f t="shared" ref="B383:K383" si="159">IF(B181,$V80,"")</f>
        <v/>
      </c>
      <c r="C383" t="str">
        <f t="shared" si="159"/>
        <v/>
      </c>
      <c r="D383" t="str">
        <f t="shared" si="159"/>
        <v/>
      </c>
      <c r="E383" t="str">
        <f t="shared" si="159"/>
        <v/>
      </c>
      <c r="F383" t="str">
        <f t="shared" si="159"/>
        <v/>
      </c>
      <c r="G383" t="str">
        <f t="shared" si="159"/>
        <v/>
      </c>
      <c r="H383" t="str">
        <f t="shared" si="159"/>
        <v/>
      </c>
      <c r="I383" t="str">
        <f t="shared" si="159"/>
        <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24"/>
      <c r="AJ383" s="24"/>
      <c r="AK383" s="24"/>
      <c r="AL383" s="24"/>
      <c r="AM383" s="24"/>
      <c r="AN383" s="24"/>
      <c r="AO383" s="24"/>
      <c r="AP383" s="24"/>
      <c r="AQ383" s="24"/>
      <c r="AR383" s="24"/>
    </row>
    <row r="384" spans="1:44" x14ac:dyDescent="0.15">
      <c r="A384" t="str">
        <f t="shared" si="114"/>
        <v>MCA</v>
      </c>
      <c r="B384" t="str">
        <f t="shared" ref="B384:K384" si="161">IF(B182,$V81,"")</f>
        <v/>
      </c>
      <c r="C384" t="str">
        <f t="shared" si="161"/>
        <v/>
      </c>
      <c r="D384" t="str">
        <f t="shared" si="161"/>
        <v/>
      </c>
      <c r="E384" t="str">
        <f t="shared" si="161"/>
        <v/>
      </c>
      <c r="F384" t="str">
        <f t="shared" si="161"/>
        <v/>
      </c>
      <c r="G384" t="str">
        <f t="shared" si="161"/>
        <v/>
      </c>
      <c r="H384" t="str">
        <f t="shared" si="161"/>
        <v/>
      </c>
      <c r="I384" t="str">
        <f t="shared" si="161"/>
        <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24"/>
      <c r="AJ384" s="24"/>
      <c r="AK384" s="24"/>
      <c r="AL384" s="24"/>
      <c r="AM384" s="24"/>
      <c r="AN384" s="24"/>
      <c r="AO384" s="24"/>
      <c r="AP384" s="24"/>
      <c r="AQ384" s="24"/>
      <c r="AR384" s="24"/>
    </row>
    <row r="385" spans="1:44" x14ac:dyDescent="0.15">
      <c r="A385" t="str">
        <f t="shared" si="114"/>
        <v>MC</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24"/>
      <c r="AJ385" s="24"/>
      <c r="AK385" s="24"/>
      <c r="AL385" s="24"/>
      <c r="AM385" s="24"/>
      <c r="AN385" s="24"/>
      <c r="AO385" s="24"/>
      <c r="AP385" s="24"/>
      <c r="AQ385" s="24"/>
      <c r="AR385" s="24"/>
    </row>
    <row r="386" spans="1:44" x14ac:dyDescent="0.15">
      <c r="A386" t="str">
        <f t="shared" si="114"/>
        <v>MF</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24"/>
      <c r="AJ386" s="24"/>
      <c r="AK386" s="24"/>
      <c r="AL386" s="24"/>
      <c r="AM386" s="24"/>
      <c r="AN386" s="24"/>
      <c r="AO386" s="24"/>
      <c r="AP386" s="24"/>
      <c r="AQ386" s="24"/>
      <c r="AR386" s="24"/>
    </row>
    <row r="387" spans="1:44" x14ac:dyDescent="0.15">
      <c r="A387" t="str">
        <f t="shared" si="114"/>
        <v>WE</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24"/>
      <c r="AJ387" s="24"/>
      <c r="AK387" s="24"/>
      <c r="AL387" s="24"/>
      <c r="AM387" s="24"/>
      <c r="AN387" s="24"/>
      <c r="AO387" s="24"/>
      <c r="AP387" s="24"/>
      <c r="AQ387" s="24"/>
      <c r="AR387" s="24"/>
    </row>
    <row r="388" spans="1:44" x14ac:dyDescent="0.15">
      <c r="A388" t="str">
        <f t="shared" si="114"/>
        <v>SP</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24"/>
      <c r="AJ388" s="24"/>
      <c r="AK388" s="24"/>
      <c r="AL388" s="24"/>
      <c r="AM388" s="24"/>
      <c r="AN388" s="24"/>
      <c r="AO388" s="24"/>
      <c r="AP388" s="24"/>
      <c r="AQ388" s="24"/>
      <c r="AR388" s="24"/>
    </row>
    <row r="389" spans="1:44" x14ac:dyDescent="0.15">
      <c r="A389" t="str">
        <f t="shared" si="114"/>
        <v>WF</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24"/>
      <c r="AJ389" s="24"/>
      <c r="AK389" s="24"/>
      <c r="AL389" s="24"/>
      <c r="AM389" s="24"/>
      <c r="AN389" s="24"/>
      <c r="AO389" s="24"/>
      <c r="AP389" s="24"/>
      <c r="AQ389" s="24"/>
      <c r="AR389" s="24"/>
    </row>
    <row r="390" spans="1:44" x14ac:dyDescent="0.15">
      <c r="A390" t="str">
        <f t="shared" si="114"/>
        <v>LC</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24"/>
      <c r="AJ390" s="24"/>
      <c r="AK390" s="24"/>
      <c r="AL390" s="24"/>
      <c r="AM390" s="24"/>
      <c r="AN390" s="24"/>
      <c r="AO390" s="24"/>
      <c r="AP390" s="24"/>
      <c r="AQ390" s="24"/>
      <c r="AR390" s="24"/>
    </row>
    <row r="391" spans="1:44" x14ac:dyDescent="0.15">
      <c r="A391" t="str">
        <f t="shared" si="114"/>
        <v>OE</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24"/>
      <c r="AJ391" s="24"/>
      <c r="AK391" s="24"/>
      <c r="AL391" s="24"/>
      <c r="AM391" s="24"/>
      <c r="AN391" s="24"/>
      <c r="AO391" s="24"/>
      <c r="AP391" s="24"/>
      <c r="AQ391" s="24"/>
      <c r="AR391" s="24"/>
    </row>
    <row r="392" spans="1:44" x14ac:dyDescent="0.15">
      <c r="A392" t="str">
        <f t="shared" si="114"/>
        <v>AF</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24"/>
      <c r="AJ392" s="24"/>
      <c r="AK392" s="24"/>
      <c r="AL392" s="24"/>
      <c r="AM392" s="24"/>
      <c r="AN392" s="24"/>
      <c r="AO392" s="24"/>
      <c r="AP392" s="24"/>
      <c r="AQ392" s="24"/>
      <c r="AR392" s="24"/>
    </row>
    <row r="393" spans="1:44" x14ac:dyDescent="0.15">
      <c r="A393" t="str">
        <f t="shared" si="114"/>
        <v>ONF</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24"/>
      <c r="AJ393" s="24"/>
      <c r="AK393" s="24"/>
      <c r="AL393" s="24"/>
      <c r="AM393" s="24"/>
      <c r="AN393" s="24"/>
      <c r="AO393" s="24"/>
      <c r="AP393" s="24"/>
      <c r="AQ393" s="24"/>
      <c r="AR393" s="24"/>
    </row>
    <row r="394" spans="1:44" x14ac:dyDescent="0.15">
      <c r="A394" t="str">
        <f t="shared" si="114"/>
        <v>LNF</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24"/>
      <c r="AJ394" s="24"/>
      <c r="AK394" s="24"/>
      <c r="AL394" s="24"/>
      <c r="AM394" s="24"/>
      <c r="AN394" s="24"/>
      <c r="AO394" s="24"/>
      <c r="AP394" s="24"/>
      <c r="AQ394" s="24"/>
      <c r="AR394" s="24"/>
    </row>
    <row r="395" spans="1:44" x14ac:dyDescent="0.15">
      <c r="A395" t="str">
        <f t="shared" si="114"/>
        <v>RD</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24"/>
      <c r="AJ395" s="24"/>
      <c r="AK395" s="24"/>
      <c r="AL395" s="24"/>
      <c r="AM395" s="24"/>
      <c r="AN395" s="24"/>
      <c r="AO395" s="24"/>
      <c r="AP395" s="24"/>
      <c r="AQ395" s="24"/>
      <c r="AR395" s="24"/>
    </row>
    <row r="396" spans="1:44" x14ac:dyDescent="0.15">
      <c r="A396" t="str">
        <f t="shared" si="114"/>
        <v>MA</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24"/>
      <c r="AJ396" s="24"/>
      <c r="AK396" s="24"/>
      <c r="AL396" s="24"/>
      <c r="AM396" s="24"/>
      <c r="AN396" s="24"/>
      <c r="AO396" s="24"/>
      <c r="AP396" s="24"/>
      <c r="AQ396" s="24"/>
      <c r="AR396" s="24"/>
    </row>
    <row r="397" spans="1:44" x14ac:dyDescent="0.15">
      <c r="A397" t="str">
        <f t="shared" si="114"/>
        <v>WL</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24"/>
      <c r="AJ397" s="24"/>
      <c r="AK397" s="24"/>
      <c r="AL397" s="24"/>
      <c r="AM397" s="24"/>
      <c r="AN397" s="24"/>
      <c r="AO397" s="24"/>
      <c r="AP397" s="24"/>
      <c r="AQ397" s="24"/>
      <c r="AR397" s="24"/>
    </row>
    <row r="398" spans="1:44" x14ac:dyDescent="0.15">
      <c r="A398" t="str">
        <f t="shared" si="114"/>
        <v>ASB</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24"/>
      <c r="AJ398" s="24"/>
      <c r="AK398" s="24"/>
      <c r="AL398" s="24"/>
      <c r="AM398" s="24"/>
      <c r="AN398" s="24"/>
      <c r="AO398" s="24"/>
      <c r="AP398" s="24"/>
      <c r="AQ398" s="24"/>
      <c r="AR398" s="24"/>
    </row>
    <row r="399" spans="1:44" x14ac:dyDescent="0.15">
      <c r="A399" t="str">
        <f t="shared" si="114"/>
        <v>SY</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24"/>
      <c r="AJ399" s="24"/>
      <c r="AK399" s="24"/>
      <c r="AL399" s="24"/>
      <c r="AM399" s="24"/>
      <c r="AN399" s="24"/>
      <c r="AO399" s="24"/>
      <c r="AP399" s="24"/>
      <c r="AQ399" s="24"/>
      <c r="AR399" s="24"/>
    </row>
    <row r="400" spans="1:44" x14ac:dyDescent="0.15">
      <c r="A400" t="str">
        <f t="shared" si="114"/>
        <v>DC</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24"/>
      <c r="AJ400" s="24"/>
      <c r="AK400" s="24"/>
      <c r="AL400" s="24"/>
      <c r="AM400" s="24"/>
      <c r="AN400" s="24"/>
      <c r="AO400" s="24"/>
      <c r="AP400" s="24"/>
      <c r="AQ400" s="24"/>
      <c r="AR400" s="24"/>
    </row>
    <row r="401" spans="1:44" x14ac:dyDescent="0.15">
      <c r="A401" t="str">
        <f t="shared" si="114"/>
        <v>RF</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24"/>
      <c r="AJ401" s="24"/>
      <c r="AK401" s="24"/>
      <c r="AL401" s="24"/>
      <c r="AM401" s="24"/>
      <c r="AN401" s="24"/>
      <c r="AO401" s="24"/>
      <c r="AP401" s="24"/>
      <c r="AQ401" s="24"/>
      <c r="AR401" s="24"/>
    </row>
    <row r="402" spans="1:44" x14ac:dyDescent="0.15">
      <c r="A402" t="str">
        <f t="shared" si="114"/>
        <v>RU</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24"/>
      <c r="AJ402" s="24"/>
      <c r="AK402" s="24"/>
      <c r="AL402" s="24"/>
      <c r="AM402" s="24"/>
      <c r="AN402" s="24"/>
      <c r="AO402" s="24"/>
      <c r="AP402" s="24"/>
      <c r="AQ402" s="24"/>
      <c r="AR402" s="24"/>
    </row>
    <row r="403" spans="1:44" x14ac:dyDescent="0.15">
      <c r="A403" t="str">
        <f t="shared" si="114"/>
        <v>OL</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24"/>
      <c r="AJ403" s="24"/>
      <c r="AK403" s="24"/>
      <c r="AL403" s="24"/>
      <c r="AM403" s="24"/>
      <c r="AN403" s="24"/>
      <c r="AO403" s="24"/>
      <c r="AP403" s="24"/>
      <c r="AQ403" s="24"/>
      <c r="AR403" s="24"/>
    </row>
    <row r="404" spans="1:44" x14ac:dyDescent="0.15">
      <c r="A404" t="str">
        <f t="shared" si="114"/>
        <v>OF</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24"/>
      <c r="AJ404" s="24"/>
      <c r="AK404" s="24"/>
      <c r="AL404" s="24"/>
      <c r="AM404" s="24"/>
      <c r="AN404" s="24"/>
      <c r="AO404" s="24"/>
      <c r="AP404" s="24"/>
      <c r="AQ404" s="24"/>
      <c r="AR404" s="24"/>
    </row>
    <row r="405" spans="1:44" x14ac:dyDescent="0.15">
      <c r="A405" t="str">
        <f t="shared" si="114"/>
        <v>CM</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24"/>
      <c r="AJ405" s="24"/>
      <c r="AK405" s="24"/>
      <c r="AL405" s="24"/>
      <c r="AM405" s="24"/>
      <c r="AN405" s="24"/>
      <c r="AO405" s="24"/>
      <c r="AP405" s="24"/>
      <c r="AQ405" s="24"/>
      <c r="AR405" s="24"/>
    </row>
    <row r="406" spans="1:44" x14ac:dyDescent="0.15">
      <c r="A406" t="s">
        <v>154</v>
      </c>
      <c r="B406">
        <f>MIN(B306:B405)</f>
        <v>0</v>
      </c>
      <c r="C406">
        <f t="shared" ref="C406:K406" si="205">MIN(C306:C405)</f>
        <v>22</v>
      </c>
      <c r="D406">
        <f t="shared" si="205"/>
        <v>28</v>
      </c>
      <c r="E406">
        <f t="shared" si="205"/>
        <v>21</v>
      </c>
      <c r="F406">
        <f t="shared" si="205"/>
        <v>27</v>
      </c>
      <c r="G406">
        <f t="shared" si="205"/>
        <v>10</v>
      </c>
      <c r="H406">
        <f t="shared" si="205"/>
        <v>23</v>
      </c>
      <c r="I406">
        <f t="shared" si="205"/>
        <v>10</v>
      </c>
      <c r="J406">
        <f t="shared" si="205"/>
        <v>10</v>
      </c>
      <c r="K406">
        <f t="shared" si="205"/>
        <v>15</v>
      </c>
      <c r="L406">
        <f t="shared" ref="L406:U406" si="206">MIN(L306:L405)</f>
        <v>15</v>
      </c>
      <c r="M406">
        <f t="shared" si="206"/>
        <v>15</v>
      </c>
      <c r="N406">
        <f t="shared" si="206"/>
        <v>10</v>
      </c>
      <c r="O406">
        <f t="shared" si="206"/>
        <v>23</v>
      </c>
      <c r="P406">
        <f t="shared" si="206"/>
        <v>24</v>
      </c>
      <c r="Q406">
        <f t="shared" si="206"/>
        <v>29</v>
      </c>
      <c r="R406">
        <f t="shared" si="206"/>
        <v>10</v>
      </c>
      <c r="S406">
        <f t="shared" si="206"/>
        <v>30</v>
      </c>
      <c r="T406">
        <f t="shared" si="206"/>
        <v>17</v>
      </c>
      <c r="U406">
        <f t="shared" si="206"/>
        <v>20</v>
      </c>
      <c r="AI406" s="24"/>
      <c r="AJ406" s="24"/>
      <c r="AK406" s="24"/>
      <c r="AL406" s="24"/>
      <c r="AM406" s="24"/>
      <c r="AN406" s="24"/>
      <c r="AO406" s="24"/>
      <c r="AP406" s="24"/>
      <c r="AQ406" s="24"/>
      <c r="AR406" s="24"/>
    </row>
    <row r="407" spans="1:44" x14ac:dyDescent="0.15">
      <c r="A407" t="s">
        <v>39</v>
      </c>
      <c r="B407">
        <f>MAX(B306:B405)</f>
        <v>0</v>
      </c>
      <c r="C407">
        <f t="shared" ref="C407:K407" si="207">MAX(C306:C405)</f>
        <v>52</v>
      </c>
      <c r="D407">
        <f t="shared" si="207"/>
        <v>28</v>
      </c>
      <c r="E407">
        <f t="shared" si="207"/>
        <v>32</v>
      </c>
      <c r="F407">
        <f t="shared" si="207"/>
        <v>28</v>
      </c>
      <c r="G407">
        <f t="shared" si="207"/>
        <v>37</v>
      </c>
      <c r="H407">
        <f t="shared" si="207"/>
        <v>38</v>
      </c>
      <c r="I407">
        <f t="shared" si="207"/>
        <v>16</v>
      </c>
      <c r="J407">
        <f t="shared" si="207"/>
        <v>34</v>
      </c>
      <c r="K407">
        <f t="shared" si="207"/>
        <v>16</v>
      </c>
      <c r="L407">
        <f t="shared" ref="L407:U407" si="208">MAX(L306:L405)</f>
        <v>35</v>
      </c>
      <c r="M407">
        <f t="shared" si="208"/>
        <v>37</v>
      </c>
      <c r="N407">
        <f t="shared" si="208"/>
        <v>34</v>
      </c>
      <c r="O407">
        <f t="shared" si="208"/>
        <v>25</v>
      </c>
      <c r="P407">
        <f t="shared" si="208"/>
        <v>38</v>
      </c>
      <c r="Q407">
        <f t="shared" si="208"/>
        <v>37</v>
      </c>
      <c r="R407">
        <f t="shared" si="208"/>
        <v>52</v>
      </c>
      <c r="S407">
        <f t="shared" si="208"/>
        <v>32</v>
      </c>
      <c r="T407">
        <f t="shared" si="208"/>
        <v>34</v>
      </c>
      <c r="U407">
        <f t="shared" si="208"/>
        <v>35</v>
      </c>
      <c r="AI407" s="24"/>
      <c r="AJ407" s="24"/>
      <c r="AK407" s="24"/>
      <c r="AL407" s="24"/>
      <c r="AM407" s="24"/>
      <c r="AN407" s="24"/>
      <c r="AO407" s="24"/>
      <c r="AP407" s="24"/>
      <c r="AQ407" s="24"/>
      <c r="AR407" s="24"/>
    </row>
    <row r="408" spans="1:44" x14ac:dyDescent="0.15">
      <c r="A408" s="20" t="s">
        <v>156</v>
      </c>
      <c r="AI408" s="24"/>
      <c r="AJ408" s="24"/>
      <c r="AK408" s="24"/>
      <c r="AL408" s="24"/>
      <c r="AM408" s="24"/>
      <c r="AN408" s="24"/>
      <c r="AO408" s="24"/>
      <c r="AP408" s="24"/>
      <c r="AQ408" s="24"/>
      <c r="AR408" s="24"/>
    </row>
    <row r="409" spans="1:44" x14ac:dyDescent="0.15">
      <c r="A409" t="str">
        <f t="shared" ref="A409:A426" si="209">A306</f>
        <v>Similarities</v>
      </c>
      <c r="B409" t="str">
        <f>IF($V3&lt;=B$406,"",IF($V3=B$407,IF(ComCalc!B$37=2," ",", ")&amp;"&amp; ",IF($V3&gt;B$407,"",", ")))&amp;IF(B104,$A3,"")</f>
        <v/>
      </c>
      <c r="C409" t="str">
        <f>IF($V3&lt;=C$406,"",IF($V3=C$407,IF(ComCalc!C$37=2," ",", ")&amp;"&amp; ",IF($V3&gt;C$407,"",", ")))&amp;IF(C104,$A3,"")</f>
        <v/>
      </c>
      <c r="D409" t="str">
        <f>IF($V3&lt;=D$406,"",IF($V3=D$407,IF(ComCalc!D$37=2," ",", ")&amp;"&amp; ",IF($V3&gt;D$407,"",", ")))&amp;IF(D104,$A3,"")</f>
        <v/>
      </c>
      <c r="E409" t="str">
        <f>IF($V3&lt;=E$406,"",IF($V3=E$407,IF(ComCalc!E$37=2," ",", ")&amp;"&amp; ",IF($V3&gt;E$407,"",", ")))&amp;IF(E104,$A3,"")</f>
        <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
      </c>
      <c r="S409" t="str">
        <f>IF($V3&lt;=S$406,"",IF($V3=S$407,IF(ComCalc!AC$49=2," ",", ")&amp;"&amp; ",IF($V3&gt;S$407,"",", ")))&amp;IF(S104,$A3,"")</f>
        <v/>
      </c>
      <c r="T409" t="str">
        <f>IF($V3&lt;=T$406,"",IF($V3=T$407,IF(ComCalc!AD$49=2," ",", ")&amp;"&amp; ",IF($V3&gt;T$407,"",", ")))&amp;IF(T104,$A3,"")</f>
        <v/>
      </c>
      <c r="U409" t="str">
        <f>IF($V3&lt;=U$406,"",IF($V3=U$407,IF(ComCalc!AE$49=2," ",", ")&amp;"&amp; ",IF($V3&gt;U$407,"",", ")))&amp;IF(U104,$A3,"")</f>
        <v/>
      </c>
      <c r="AI409" s="24"/>
      <c r="AJ409" s="24"/>
      <c r="AK409" s="24"/>
      <c r="AL409" s="24"/>
      <c r="AM409" s="24"/>
      <c r="AN409" s="24"/>
      <c r="AO409" s="24"/>
      <c r="AP409" s="24"/>
      <c r="AQ409" s="24"/>
      <c r="AR409" s="24"/>
    </row>
    <row r="410" spans="1:44" x14ac:dyDescent="0.15">
      <c r="A410" t="str">
        <f t="shared" si="209"/>
        <v>Vocabulary</v>
      </c>
      <c r="B410" t="str">
        <f>IF($V4&lt;=B$406,"",IF($V4=B$407,IF(ComCalc!B$37=2," ",", ")&amp;"&amp; ",IF($V4&gt;B$407,"",", ")))&amp;IF(B105,$A4,"")</f>
        <v/>
      </c>
      <c r="C410" t="str">
        <f>IF($V4&lt;=C$406,"",IF($V4=C$407,IF(ComCalc!C$37=2," ",", ")&amp;"&amp; ",IF($V4&gt;C$407,"",", ")))&amp;IF(C105,$A4,"")</f>
        <v/>
      </c>
      <c r="D410" t="str">
        <f>IF($V4&lt;=D$406,"",IF($V4=D$407,IF(ComCalc!D$37=2," ",", ")&amp;"&amp; ",IF($V4&gt;D$407,"",", ")))&amp;IF(D105,$A4,"")</f>
        <v/>
      </c>
      <c r="E410" t="str">
        <f>IF($V4&lt;=E$406,"",IF($V4=E$407,IF(ComCalc!E$37=2," ",", ")&amp;"&amp; ",IF($V4&gt;E$407,"",", ")))&amp;IF(E105,$A4,"")</f>
        <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c>
      <c r="S410" t="str">
        <f>IF($V4&lt;=S$406,"",IF($V4=S$407,IF(ComCalc!AC$49=2," ",", ")&amp;"&amp; ",IF($V4&gt;S$407,"",", ")))&amp;IF(S105,$A4,"")</f>
        <v/>
      </c>
      <c r="T410" t="str">
        <f>IF($V4&lt;=T$406,"",IF($V4=T$407,IF(ComCalc!AD$49=2," ",", ")&amp;"&amp; ",IF($V4&gt;T$407,"",", ")))&amp;IF(T105,$A4,"")</f>
        <v/>
      </c>
      <c r="U410" t="str">
        <f>IF($V4&lt;=U$406,"",IF($V4=U$407,IF(ComCalc!AE$49=2," ",", ")&amp;"&amp; ",IF($V4&gt;U$407,"",", ")))&amp;IF(U105,$A4,"")</f>
        <v/>
      </c>
      <c r="AI410" s="24"/>
      <c r="AJ410" s="24"/>
      <c r="AK410" s="24"/>
      <c r="AL410" s="24"/>
      <c r="AM410" s="24"/>
      <c r="AN410" s="24"/>
      <c r="AO410" s="24"/>
      <c r="AP410" s="24"/>
      <c r="AQ410" s="24"/>
      <c r="AR410" s="24"/>
    </row>
    <row r="411" spans="1:44" x14ac:dyDescent="0.15">
      <c r="A411" t="str">
        <f t="shared" si="209"/>
        <v>Information</v>
      </c>
      <c r="B411" t="str">
        <f>IF($V5&lt;=B$406,"",IF($V5=B$407,IF(ComCalc!B$37=2," ",", ")&amp;"&amp; ",IF($V5&gt;B$407,"",", ")))&amp;IF(B106,$A5,"")</f>
        <v/>
      </c>
      <c r="C411" t="str">
        <f>IF($V5&lt;=C$406,"",IF($V5=C$407,IF(ComCalc!C$37=2," ",", ")&amp;"&amp; ",IF($V5&gt;C$407,"",", ")))&amp;IF(C106,$A5,"")</f>
        <v/>
      </c>
      <c r="D411" t="str">
        <f>IF($V5&lt;=D$406,"",IF($V5=D$407,IF(ComCalc!D$37=2," ",", ")&amp;"&amp; ",IF($V5&gt;D$407,"",", ")))&amp;IF(D106,$A5,"")</f>
        <v/>
      </c>
      <c r="E411" t="str">
        <f>IF($V5&lt;=E$406,"",IF($V5=E$407,IF(ComCalc!E$37=2," ",", ")&amp;"&amp; ",IF($V5&gt;E$407,"",", ")))&amp;IF(E106,$A5,"")</f>
        <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c>
      <c r="S411" t="str">
        <f>IF($V5&lt;=S$406,"",IF($V5=S$407,IF(ComCalc!AC$49=2," ",", ")&amp;"&amp; ",IF($V5&gt;S$407,"",", ")))&amp;IF(S106,$A5,"")</f>
        <v/>
      </c>
      <c r="T411" t="str">
        <f>IF($V5&lt;=T$406,"",IF($V5=T$407,IF(ComCalc!AD$49=2," ",", ")&amp;"&amp; ",IF($V5&gt;T$407,"",", ")))&amp;IF(T106,$A5,"")</f>
        <v/>
      </c>
      <c r="U411" t="str">
        <f>IF($V5&lt;=U$406,"",IF($V5=U$407,IF(ComCalc!AE$49=2," ",", ")&amp;"&amp; ",IF($V5&gt;U$407,"",", ")))&amp;IF(U106,$A5,"")</f>
        <v/>
      </c>
      <c r="AI411" s="24"/>
      <c r="AJ411" s="24"/>
      <c r="AK411" s="24"/>
      <c r="AL411" s="24"/>
      <c r="AM411" s="24"/>
      <c r="AN411" s="24"/>
      <c r="AO411" s="24"/>
      <c r="AP411" s="24"/>
      <c r="AQ411" s="24"/>
      <c r="AR411" s="24"/>
    </row>
    <row r="412" spans="1:44" x14ac:dyDescent="0.15">
      <c r="A412" t="str">
        <f t="shared" si="209"/>
        <v>Matrix Reasoning</v>
      </c>
      <c r="B412" t="str">
        <f>IF($V6&lt;=B$406,"",IF($V6=B$407,IF(ComCalc!B$37=2," ",", ")&amp;"&amp; ",IF($V6&gt;B$407,"",", ")))&amp;IF(B107,$A6,"")</f>
        <v/>
      </c>
      <c r="C412" t="str">
        <f>IF($V6&lt;=C$406,"",IF($V6=C$407,IF(ComCalc!C$37=2," ",", ")&amp;"&amp; ",IF($V6&gt;C$407,"",", ")))&amp;IF(C107,$A6,"")</f>
        <v/>
      </c>
      <c r="D412" t="str">
        <f>IF($V6&lt;=D$406,"",IF($V6=D$407,IF(ComCalc!D$37=2," ",", ")&amp;"&amp; ",IF($V6&gt;D$407,"",", ")))&amp;IF(D107,$A6,"")</f>
        <v/>
      </c>
      <c r="E412" t="str">
        <f>IF($V6&lt;=E$406,"",IF($V6=E$407,IF(ComCalc!E$37=2," ",", ")&amp;"&amp; ",IF($V6&gt;E$407,"",", ")))&amp;IF(E107,$A6,"")</f>
        <v/>
      </c>
      <c r="F412" t="str">
        <f>IF($V6&lt;=F$406,"",IF($V6=F$407,IF(ComCalc!F$37=2," ",", ")&amp;"&amp; ",IF($V6&gt;F$407,"",", ")))&amp;IF(F107,$A6,"")</f>
        <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c>
      <c r="S412" t="str">
        <f>IF($V6&lt;=S$406,"",IF($V6=S$407,IF(ComCalc!AC$49=2," ",", ")&amp;"&amp; ",IF($V6&gt;S$407,"",", ")))&amp;IF(S107,$A6,"")</f>
        <v/>
      </c>
      <c r="T412" t="str">
        <f>IF($V6&lt;=T$406,"",IF($V6=T$407,IF(ComCalc!AD$49=2," ",", ")&amp;"&amp; ",IF($V6&gt;T$407,"",", ")))&amp;IF(T107,$A6,"")</f>
        <v/>
      </c>
      <c r="U412" t="str">
        <f>IF($V6&lt;=U$406,"",IF($V6=U$407,IF(ComCalc!AE$49=2," ",", ")&amp;"&amp; ",IF($V6&gt;U$407,"",", ")))&amp;IF(U107,$A6,"")</f>
        <v/>
      </c>
      <c r="AI412" s="24"/>
      <c r="AJ412" s="24"/>
      <c r="AK412" s="24"/>
      <c r="AL412" s="24"/>
      <c r="AM412" s="24"/>
      <c r="AN412" s="24"/>
      <c r="AO412" s="24"/>
      <c r="AP412" s="24"/>
      <c r="AQ412" s="24"/>
      <c r="AR412" s="24"/>
    </row>
    <row r="413" spans="1:44" x14ac:dyDescent="0.15">
      <c r="A413" t="str">
        <f t="shared" si="209"/>
        <v>Digit Span</v>
      </c>
      <c r="B413" t="str">
        <f>IF($V7&lt;=B$406,"",IF($V7=B$407,IF(ComCalc!B$37=2," ",", ")&amp;"&amp; ",IF($V7&gt;B$407,"",", ")))&amp;IF(B108,$A7,"")</f>
        <v/>
      </c>
      <c r="C413" t="str">
        <f>IF($V7&lt;=C$406,"",IF($V7=C$407,IF(ComCalc!C$37=2," ",", ")&amp;"&amp; ",IF($V7&gt;C$407,"",", ")))&amp;IF(C108,$A7,"")</f>
        <v/>
      </c>
      <c r="D413" t="str">
        <f>IF($V7&lt;=D$406,"",IF($V7=D$407,IF(ComCalc!D$37=2," ",", ")&amp;"&amp; ",IF($V7&gt;D$407,"",", ")))&amp;IF(D108,$A7,"")</f>
        <v/>
      </c>
      <c r="E413" t="str">
        <f>IF($V7&lt;=E$406,"",IF($V7=E$407,IF(ComCalc!E$37=2," ",", ")&amp;"&amp; ",IF($V7&gt;E$407,"",", ")))&amp;IF(E108,$A7,"")</f>
        <v/>
      </c>
      <c r="F413" t="str">
        <f>IF($V7&lt;=F$406,"",IF($V7=F$407,IF(ComCalc!F$37=2," ",", ")&amp;"&amp; ",IF($V7&gt;F$407,"",", ")))&amp;IF(F108,$A7,"")</f>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c>
      <c r="S413" t="str">
        <f>IF($V7&lt;=S$406,"",IF($V7=S$407,IF(ComCalc!AC$49=2," ",", ")&amp;"&amp; ",IF($V7&gt;S$407,"",", ")))&amp;IF(S108,$A7,"")</f>
        <v/>
      </c>
      <c r="T413" t="str">
        <f>IF($V7&lt;=T$406,"",IF($V7=T$407,IF(ComCalc!AD$49=2," ",", ")&amp;"&amp; ",IF($V7&gt;T$407,"",", ")))&amp;IF(T108,$A7,"")</f>
        <v/>
      </c>
      <c r="U413" t="str">
        <f>IF($V7&lt;=U$406,"",IF($V7=U$407,IF(ComCalc!AE$49=2," ",", ")&amp;"&amp; ",IF($V7&gt;U$407,"",", ")))&amp;IF(U108,$A7,"")</f>
        <v/>
      </c>
      <c r="AI413" s="24"/>
      <c r="AJ413" s="24"/>
      <c r="AK413" s="24"/>
      <c r="AL413" s="24"/>
      <c r="AM413" s="24"/>
      <c r="AN413" s="24"/>
      <c r="AO413" s="24"/>
      <c r="AP413" s="24"/>
      <c r="AQ413" s="24"/>
      <c r="AR413" s="24"/>
    </row>
    <row r="414" spans="1:44" x14ac:dyDescent="0.15">
      <c r="A414" t="str">
        <f t="shared" si="209"/>
        <v>Arithmetic</v>
      </c>
      <c r="B414" t="str">
        <f>IF($V8&lt;=B$406,"",IF($V8=B$407,IF(ComCalc!B$37=2," ",", ")&amp;"&amp; ",IF($V8&gt;B$407,"",", ")))&amp;IF(B109,$A8,"")</f>
        <v/>
      </c>
      <c r="C414" t="str">
        <f>IF($V8&lt;=C$406,"",IF($V8=C$407,IF(ComCalc!C$37=2," ",", ")&amp;"&amp; ",IF($V8&gt;C$407,"",", ")))&amp;IF(C109,$A8,"")</f>
        <v/>
      </c>
      <c r="D414" t="str">
        <f>IF($V8&lt;=D$406,"",IF($V8=D$407,IF(ComCalc!D$37=2," ",", ")&amp;"&amp; ",IF($V8&gt;D$407,"",", ")))&amp;IF(D109,$A8,"")</f>
        <v/>
      </c>
      <c r="E414" t="str">
        <f>IF($V8&lt;=E$406,"",IF($V8=E$407,IF(ComCalc!E$37=2," ",", ")&amp;"&amp; ",IF($V8&gt;E$407,"",", ")))&amp;IF(E109,$A8,"")</f>
        <v/>
      </c>
      <c r="F414" t="str">
        <f>IF($V8&lt;=F$406,"",IF($V8=F$407,IF(ComCalc!F$37=2," ",", ")&amp;"&amp; ",IF($V8&gt;F$407,"",", ")))&amp;IF(F109,$A8,"")</f>
        <v/>
      </c>
      <c r="G414" t="str">
        <f>IF($V8&lt;=G$406,"",IF($V8=G$407,IF(ComCalc!G$37=2," ",", ")&amp;"&amp; ",IF($V8&gt;G$407,"",", ")))&amp;IF(G109,$A8,"")</f>
        <v/>
      </c>
      <c r="H414" t="str">
        <f>IF($V8&lt;=H$406,"",IF($V8=H$407,IF(ComCalc!H$37=2," ",", ")&amp;"&amp; ",IF($V8&gt;H$407,"",", ")))&amp;IF(H109,$A8,"")</f>
        <v/>
      </c>
      <c r="I414" t="str">
        <f>IF($V8&lt;=I$406,"",IF($V8=I$407,IF(ComCalc!I$37=2," ",", ")&amp;"&amp; ",IF($V8&gt;I$407,"",", ")))&amp;IF(I109,$A8,"")</f>
        <v/>
      </c>
      <c r="J414" t="str">
        <f>IF($V8&lt;=J$406,"",IF($V8=J$407,IF(ComCalc!J$37=2," ",", ")&amp;"&amp; ",IF($V8&gt;J$407,"",", ")))&amp;IF(J109,$A8,"")</f>
        <v/>
      </c>
      <c r="K414" t="str">
        <f>IF($V8&lt;=K$406,"",IF($V8=K$407,IF(ComCalc!K$37=2," ",", ")&amp;"&amp; ",IF($V8&gt;K$407,"",", ")))&amp;IF(K109,$A8,"")</f>
        <v/>
      </c>
      <c r="L414" t="str">
        <f>IF($V8&lt;=L$406,"",IF($V8=L$407,IF(ComCalc!L$37=2," ",", ")&amp;"&amp; ",IF($V8&gt;L$407,"",", ")))&amp;IF(L109,$A8,"")</f>
        <v/>
      </c>
      <c r="M414" t="str">
        <f>IF($V8&lt;=M$406,"",IF($V8=M$407,IF(ComCalc!V$37=2," ",", ")&amp;"&amp; ",IF($V8&gt;M$407,"",", ")))&amp;IF(M109,$A8,"")</f>
        <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c>
      <c r="S414" t="str">
        <f>IF($V8&lt;=S$406,"",IF($V8=S$407,IF(ComCalc!AC$49=2," ",", ")&amp;"&amp; ",IF($V8&gt;S$407,"",", ")))&amp;IF(S109,$A8,"")</f>
        <v/>
      </c>
      <c r="T414" t="str">
        <f>IF($V8&lt;=T$406,"",IF($V8=T$407,IF(ComCalc!AD$49=2," ",", ")&amp;"&amp; ",IF($V8&gt;T$407,"",", ")))&amp;IF(T109,$A8,"")</f>
        <v/>
      </c>
      <c r="U414" t="str">
        <f>IF($V8&lt;=U$406,"",IF($V8=U$407,IF(ComCalc!AE$49=2," ",", ")&amp;"&amp; ",IF($V8&gt;U$407,"",", ")))&amp;IF(U109,$A8,"")</f>
        <v/>
      </c>
      <c r="AI414" s="24"/>
      <c r="AJ414" s="24"/>
      <c r="AK414" s="24"/>
      <c r="AL414" s="24"/>
      <c r="AM414" s="24"/>
      <c r="AN414" s="24"/>
      <c r="AO414" s="24"/>
      <c r="AP414" s="24"/>
      <c r="AQ414" s="24"/>
      <c r="AR414" s="24"/>
    </row>
    <row r="415" spans="1:44" x14ac:dyDescent="0.15">
      <c r="A415" t="str">
        <f t="shared" si="209"/>
        <v>Block Design</v>
      </c>
      <c r="B415" t="str">
        <f>IF($V9&lt;=B$406,"",IF($V9=B$407,IF(ComCalc!B$37=2," ",", ")&amp;"&amp; ",IF($V9&gt;B$407,"",", ")))&amp;IF(B110,$A9,"")</f>
        <v/>
      </c>
      <c r="C415" t="str">
        <f>IF($V9&lt;=C$406,"",IF($V9=C$407,IF(ComCalc!C$37=2," ",", ")&amp;"&amp; ",IF($V9&gt;C$407,"",", ")))&amp;IF(C110,$A9,"")</f>
        <v/>
      </c>
      <c r="D415" t="str">
        <f>IF($V9&lt;=D$406,"",IF($V9=D$407,IF(ComCalc!D$37=2," ",", ")&amp;"&amp; ",IF($V9&gt;D$407,"",", ")))&amp;IF(D110,$A9,"")</f>
        <v/>
      </c>
      <c r="E415" t="str">
        <f>IF($V9&lt;=E$406,"",IF($V9=E$407,IF(ComCalc!E$37=2," ",", ")&amp;"&amp; ",IF($V9&gt;E$407,"",", ")))&amp;IF(E110,$A9,"")</f>
        <v/>
      </c>
      <c r="F415" t="str">
        <f>IF($V9&lt;=F$406,"",IF($V9=F$407,IF(ComCalc!F$37=2," ",", ")&amp;"&amp; ",IF($V9&gt;F$407,"",", ")))&amp;IF(F110,$A9,"")</f>
        <v/>
      </c>
      <c r="G415" t="str">
        <f>IF($V9&lt;=G$406,"",IF($V9=G$407,IF(ComCalc!G$37=2," ",", ")&amp;"&amp; ",IF($V9&gt;G$407,"",", ")))&amp;IF(G110,$A9,"")</f>
        <v/>
      </c>
      <c r="H415" t="str">
        <f>IF($V9&lt;=H$406,"",IF($V9=H$407,IF(ComCalc!H$37=2," ",", ")&amp;"&amp; ",IF($V9&gt;H$407,"",", ")))&amp;IF(H110,$A9,"")</f>
        <v/>
      </c>
      <c r="I415" t="str">
        <f>IF($V9&lt;=I$406,"",IF($V9=I$407,IF(ComCalc!I$37=2," ",", ")&amp;"&amp; ",IF($V9&gt;I$407,"",", ")))&amp;IF(I110,$A9,"")</f>
        <v/>
      </c>
      <c r="J415" t="str">
        <f>IF($V9&lt;=J$406,"",IF($V9=J$407,IF(ComCalc!J$37=2," ",", ")&amp;"&amp; ",IF($V9&gt;J$407,"",", ")))&amp;IF(J110,$A9,"")</f>
        <v/>
      </c>
      <c r="K415" t="str">
        <f>IF($V9&lt;=K$406,"",IF($V9=K$407,IF(ComCalc!K$37=2," ",", ")&amp;"&amp; ",IF($V9&gt;K$407,"",", ")))&amp;IF(K110,$A9,"")</f>
        <v/>
      </c>
      <c r="L415" t="str">
        <f>IF($V9&lt;=L$406,"",IF($V9=L$407,IF(ComCalc!L$37=2," ",", ")&amp;"&amp; ",IF($V9&gt;L$407,"",", ")))&amp;IF(L110,$A9,"")</f>
        <v/>
      </c>
      <c r="M415" t="str">
        <f>IF($V9&lt;=M$406,"",IF($V9=M$407,IF(ComCalc!V$37=2," ",", ")&amp;"&amp; ",IF($V9&gt;M$407,"",", ")))&amp;IF(M110,$A9,"")</f>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c>
      <c r="S415" t="str">
        <f>IF($V9&lt;=S$406,"",IF($V9=S$407,IF(ComCalc!AC$49=2," ",", ")&amp;"&amp; ",IF($V9&gt;S$407,"",", ")))&amp;IF(S110,$A9,"")</f>
        <v/>
      </c>
      <c r="T415" t="str">
        <f>IF($V9&lt;=T$406,"",IF($V9=T$407,IF(ComCalc!AD$49=2," ",", ")&amp;"&amp; ",IF($V9&gt;T$407,"",", ")))&amp;IF(T110,$A9,"")</f>
        <v/>
      </c>
      <c r="U415" t="str">
        <f>IF($V9&lt;=U$406,"",IF($V9=U$407,IF(ComCalc!AE$49=2," ",", ")&amp;"&amp; ",IF($V9&gt;U$407,"",", ")))&amp;IF(U110,$A9,"")</f>
        <v/>
      </c>
      <c r="AI415" s="24"/>
      <c r="AJ415" s="24"/>
      <c r="AK415" s="24"/>
      <c r="AL415" s="24"/>
      <c r="AM415" s="24"/>
      <c r="AN415" s="24"/>
      <c r="AO415" s="24"/>
      <c r="AP415" s="24"/>
      <c r="AQ415" s="24"/>
      <c r="AR415" s="24"/>
    </row>
    <row r="416" spans="1:44" x14ac:dyDescent="0.15">
      <c r="A416" t="str">
        <f t="shared" si="209"/>
        <v>Visual Puzzles</v>
      </c>
      <c r="B416" t="str">
        <f>IF($V10&lt;=B$406,"",IF($V10=B$407,IF(ComCalc!B$37=2," ",", ")&amp;"&amp; ",IF($V10&gt;B$407,"",", ")))&amp;IF(B111,$A10,"")</f>
        <v/>
      </c>
      <c r="C416" t="str">
        <f>IF($V10&lt;=C$406,"",IF($V10=C$407,IF(ComCalc!C$37=2," ",", ")&amp;"&amp; ",IF($V10&gt;C$407,"",", ")))&amp;IF(C111,$A10,"")</f>
        <v/>
      </c>
      <c r="D416" t="str">
        <f>IF($V10&lt;=D$406,"",IF($V10=D$407,IF(ComCalc!D$37=2," ",", ")&amp;"&amp; ",IF($V10&gt;D$407,"",", ")))&amp;IF(D111,$A10,"")</f>
        <v/>
      </c>
      <c r="E416" t="str">
        <f>IF($V10&lt;=E$406,"",IF($V10=E$407,IF(ComCalc!E$37=2," ",", ")&amp;"&amp; ",IF($V10&gt;E$407,"",", ")))&amp;IF(E111,$A10,"")</f>
        <v/>
      </c>
      <c r="F416" t="str">
        <f>IF($V10&lt;=F$406,"",IF($V10=F$407,IF(ComCalc!F$37=2," ",", ")&amp;"&amp; ",IF($V10&gt;F$407,"",", ")))&amp;IF(F111,$A10,"")</f>
        <v/>
      </c>
      <c r="G416" t="str">
        <f>IF($V10&lt;=G$406,"",IF($V10=G$407,IF(ComCalc!G$37=2," ",", ")&amp;"&amp; ",IF($V10&gt;G$407,"",", ")))&amp;IF(G111,$A10,"")</f>
        <v/>
      </c>
      <c r="H416" t="str">
        <f>IF($V10&lt;=H$406,"",IF($V10=H$407,IF(ComCalc!H$37=2," ",", ")&amp;"&amp; ",IF($V10&gt;H$407,"",", ")))&amp;IF(H111,$A10,"")</f>
        <v/>
      </c>
      <c r="I416" t="str">
        <f>IF($V10&lt;=I$406,"",IF($V10=I$407,IF(ComCalc!I$37=2," ",", ")&amp;"&amp; ",IF($V10&gt;I$407,"",", ")))&amp;IF(I111,$A10,"")</f>
        <v/>
      </c>
      <c r="J416" t="str">
        <f>IF($V10&lt;=J$406,"",IF($V10=J$407,IF(ComCalc!J$37=2," ",", ")&amp;"&amp; ",IF($V10&gt;J$407,"",", ")))&amp;IF(J111,$A10,"")</f>
        <v/>
      </c>
      <c r="K416" t="str">
        <f>IF($V10&lt;=K$406,"",IF($V10=K$407,IF(ComCalc!K$37=2," ",", ")&amp;"&amp; ",IF($V10&gt;K$407,"",", ")))&amp;IF(K111,$A10,"")</f>
        <v/>
      </c>
      <c r="L416" t="str">
        <f>IF($V10&lt;=L$406,"",IF($V10=L$407,IF(ComCalc!L$37=2," ",", ")&amp;"&amp; ",IF($V10&gt;L$407,"",", ")))&amp;IF(L111,$A10,"")</f>
        <v/>
      </c>
      <c r="M416" t="str">
        <f>IF($V10&lt;=M$406,"",IF($V10=M$407,IF(ComCalc!V$37=2," ",", ")&amp;"&amp; ",IF($V10&gt;M$407,"",", ")))&amp;IF(M111,$A10,"")</f>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c>
      <c r="S416" t="str">
        <f>IF($V10&lt;=S$406,"",IF($V10=S$407,IF(ComCalc!AC$49=2," ",", ")&amp;"&amp; ",IF($V10&gt;S$407,"",", ")))&amp;IF(S111,$A10,"")</f>
        <v/>
      </c>
      <c r="T416" t="str">
        <f>IF($V10&lt;=T$406,"",IF($V10=T$407,IF(ComCalc!AD$49=2," ",", ")&amp;"&amp; ",IF($V10&gt;T$407,"",", ")))&amp;IF(T111,$A10,"")</f>
        <v/>
      </c>
      <c r="U416" t="str">
        <f>IF($V10&lt;=U$406,"",IF($V10=U$407,IF(ComCalc!AE$49=2," ",", ")&amp;"&amp; ",IF($V10&gt;U$407,"",", ")))&amp;IF(U111,$A10,"")</f>
        <v/>
      </c>
      <c r="AI416" s="24"/>
      <c r="AJ416" s="24"/>
      <c r="AK416" s="24"/>
      <c r="AL416" s="24"/>
      <c r="AM416" s="24"/>
      <c r="AN416" s="24"/>
      <c r="AO416" s="24"/>
      <c r="AP416" s="24"/>
      <c r="AQ416" s="24"/>
      <c r="AR416" s="24"/>
    </row>
    <row r="417" spans="1:44" x14ac:dyDescent="0.15">
      <c r="A417" t="str">
        <f t="shared" si="209"/>
        <v>Symbol Search</v>
      </c>
      <c r="B417" t="str">
        <f>IF($V11&lt;=B$406,"",IF($V11=B$407,IF(ComCalc!B$37=2," ",", ")&amp;"&amp; ",IF($V11&gt;B$407,"",", ")))&amp;IF(B112,$A11,"")</f>
        <v/>
      </c>
      <c r="C417" t="str">
        <f>IF($V11&lt;=C$406,"",IF($V11=C$407,IF(ComCalc!C$37=2," ",", ")&amp;"&amp; ",IF($V11&gt;C$407,"",", ")))&amp;IF(C112,$A11,"")</f>
        <v/>
      </c>
      <c r="D417" t="str">
        <f>IF($V11&lt;=D$406,"",IF($V11=D$407,IF(ComCalc!D$37=2," ",", ")&amp;"&amp; ",IF($V11&gt;D$407,"",", ")))&amp;IF(D112,$A11,"")</f>
        <v/>
      </c>
      <c r="E417" t="str">
        <f>IF($V11&lt;=E$406,"",IF($V11=E$407,IF(ComCalc!E$37=2," ",", ")&amp;"&amp; ",IF($V11&gt;E$407,"",", ")))&amp;IF(E112,$A11,"")</f>
        <v/>
      </c>
      <c r="F417" t="str">
        <f>IF($V11&lt;=F$406,"",IF($V11=F$407,IF(ComCalc!F$37=2," ",", ")&amp;"&amp; ",IF($V11&gt;F$407,"",", ")))&amp;IF(F112,$A11,"")</f>
        <v/>
      </c>
      <c r="G417" t="str">
        <f>IF($V11&lt;=G$406,"",IF($V11=G$407,IF(ComCalc!G$37=2," ",", ")&amp;"&amp; ",IF($V11&gt;G$407,"",", ")))&amp;IF(G112,$A11,"")</f>
        <v/>
      </c>
      <c r="H417" t="str">
        <f>IF($V11&lt;=H$406,"",IF($V11=H$407,IF(ComCalc!H$37=2," ",", ")&amp;"&amp; ",IF($V11&gt;H$407,"",", ")))&amp;IF(H112,$A11,"")</f>
        <v/>
      </c>
      <c r="I417" t="str">
        <f>IF($V11&lt;=I$406,"",IF($V11=I$407,IF(ComCalc!I$37=2," ",", ")&amp;"&amp; ",IF($V11&gt;I$407,"",", ")))&amp;IF(I112,$A11,"")</f>
        <v/>
      </c>
      <c r="J417" t="str">
        <f>IF($V11&lt;=J$406,"",IF($V11=J$407,IF(ComCalc!J$37=2," ",", ")&amp;"&amp; ",IF($V11&gt;J$407,"",", ")))&amp;IF(J112,$A11,"")</f>
        <v/>
      </c>
      <c r="K417" t="str">
        <f>IF($V11&lt;=K$406,"",IF($V11=K$407,IF(ComCalc!K$37=2," ",", ")&amp;"&amp; ",IF($V11&gt;K$407,"",", ")))&amp;IF(K112,$A11,"")</f>
        <v/>
      </c>
      <c r="L417" t="str">
        <f>IF($V11&lt;=L$406,"",IF($V11=L$407,IF(ComCalc!L$37=2," ",", ")&amp;"&amp; ",IF($V11&gt;L$407,"",", ")))&amp;IF(L112,$A11,"")</f>
        <v/>
      </c>
      <c r="M417" t="str">
        <f>IF($V11&lt;=M$406,"",IF($V11=M$407,IF(ComCalc!V$37=2," ",", ")&amp;"&amp; ",IF($V11&gt;M$407,"",", ")))&amp;IF(M112,$A11,"")</f>
        <v/>
      </c>
      <c r="N417" t="str">
        <f>IF($V11&lt;=N$406,"",IF($V11=N$407,IF(ComCalc!W$37=2," ",", ")&amp;"&amp; ",IF($V11&gt;N$407,"",", ")))&amp;IF(N112,$A11,"")</f>
        <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c>
      <c r="S417" t="str">
        <f>IF($V11&lt;=S$406,"",IF($V11=S$407,IF(ComCalc!AC$49=2," ",", ")&amp;"&amp; ",IF($V11&gt;S$407,"",", ")))&amp;IF(S112,$A11,"")</f>
        <v/>
      </c>
      <c r="T417" t="str">
        <f>IF($V11&lt;=T$406,"",IF($V11=T$407,IF(ComCalc!AD$49=2," ",", ")&amp;"&amp; ",IF($V11&gt;T$407,"",", ")))&amp;IF(T112,$A11,"")</f>
        <v/>
      </c>
      <c r="U417" t="str">
        <f>IF($V11&lt;=U$406,"",IF($V11=U$407,IF(ComCalc!AE$49=2," ",", ")&amp;"&amp; ",IF($V11&gt;U$407,"",", ")))&amp;IF(U112,$A11,"")</f>
        <v/>
      </c>
      <c r="AI417" s="24"/>
      <c r="AJ417" s="24"/>
      <c r="AK417" s="24"/>
      <c r="AL417" s="24"/>
      <c r="AM417" s="24"/>
      <c r="AN417" s="24"/>
      <c r="AO417" s="24"/>
      <c r="AP417" s="24"/>
      <c r="AQ417" s="24"/>
      <c r="AR417" s="24"/>
    </row>
    <row r="418" spans="1:44" x14ac:dyDescent="0.15">
      <c r="A418" t="str">
        <f t="shared" si="209"/>
        <v>Coding</v>
      </c>
      <c r="B418" t="str">
        <f>IF($V12&lt;=B$406,"",IF($V12=B$407,IF(ComCalc!B$37=2," ",", ")&amp;"&amp; ",IF($V12&gt;B$407,"",", ")))&amp;IF(B113,$A12,"")</f>
        <v/>
      </c>
      <c r="C418" t="str">
        <f>IF($V12&lt;=C$406,"",IF($V12=C$407,IF(ComCalc!C$37=2," ",", ")&amp;"&amp; ",IF($V12&gt;C$407,"",", ")))&amp;IF(C113,$A12,"")</f>
        <v/>
      </c>
      <c r="D418" t="str">
        <f>IF($V12&lt;=D$406,"",IF($V12=D$407,IF(ComCalc!D$37=2," ",", ")&amp;"&amp; ",IF($V12&gt;D$407,"",", ")))&amp;IF(D113,$A12,"")</f>
        <v/>
      </c>
      <c r="E418" t="str">
        <f>IF($V12&lt;=E$406,"",IF($V12=E$407,IF(ComCalc!E$37=2," ",", ")&amp;"&amp; ",IF($V12&gt;E$407,"",", ")))&amp;IF(E113,$A12,"")</f>
        <v/>
      </c>
      <c r="F418" t="str">
        <f>IF($V12&lt;=F$406,"",IF($V12=F$407,IF(ComCalc!F$37=2," ",", ")&amp;"&amp; ",IF($V12&gt;F$407,"",", ")))&amp;IF(F113,$A12,"")</f>
        <v/>
      </c>
      <c r="G418" t="str">
        <f>IF($V12&lt;=G$406,"",IF($V12=G$407,IF(ComCalc!G$37=2," ",", ")&amp;"&amp; ",IF($V12&gt;G$407,"",", ")))&amp;IF(G113,$A12,"")</f>
        <v>Coding</v>
      </c>
      <c r="H418" t="str">
        <f>IF($V12&lt;=H$406,"",IF($V12=H$407,IF(ComCalc!H$37=2," ",", ")&amp;"&amp; ",IF($V12&gt;H$407,"",", ")))&amp;IF(H113,$A12,"")</f>
        <v/>
      </c>
      <c r="I418" t="str">
        <f>IF($V12&lt;=I$406,"",IF($V12=I$407,IF(ComCalc!I$37=2," ",", ")&amp;"&amp; ",IF($V12&gt;I$407,"",", ")))&amp;IF(I113,$A12,"")</f>
        <v>Coding</v>
      </c>
      <c r="J418" t="str">
        <f>IF($V12&lt;=J$406,"",IF($V12=J$407,IF(ComCalc!J$37=2," ",", ")&amp;"&amp; ",IF($V12&gt;J$407,"",", ")))&amp;IF(J113,$A12,"")</f>
        <v>Coding</v>
      </c>
      <c r="K418" t="str">
        <f>IF($V12&lt;=K$406,"",IF($V12=K$407,IF(ComCalc!K$37=2," ",", ")&amp;"&amp; ",IF($V12&gt;K$407,"",", ")))&amp;IF(K113,$A12,"")</f>
        <v/>
      </c>
      <c r="L418" t="str">
        <f>IF($V12&lt;=L$406,"",IF($V12=L$407,IF(ComCalc!L$37=2," ",", ")&amp;"&amp; ",IF($V12&gt;L$407,"",", ")))&amp;IF(L113,$A12,"")</f>
        <v/>
      </c>
      <c r="M418" t="str">
        <f>IF($V12&lt;=M$406,"",IF($V12=M$407,IF(ComCalc!V$37=2," ",", ")&amp;"&amp; ",IF($V12&gt;M$407,"",", ")))&amp;IF(M113,$A12,"")</f>
        <v/>
      </c>
      <c r="N418" t="str">
        <f>IF($V12&lt;=N$406,"",IF($V12=N$407,IF(ComCalc!W$37=2," ",", ")&amp;"&amp; ",IF($V12&gt;N$407,"",", ")))&amp;IF(N113,$A12,"")</f>
        <v>Coding</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Coding</v>
      </c>
      <c r="S418" t="str">
        <f>IF($V12&lt;=S$406,"",IF($V12=S$407,IF(ComCalc!AC$49=2," ",", ")&amp;"&amp; ",IF($V12&gt;S$407,"",", ")))&amp;IF(S113,$A12,"")</f>
        <v/>
      </c>
      <c r="T418" t="str">
        <f>IF($V12&lt;=T$406,"",IF($V12=T$407,IF(ComCalc!AD$49=2," ",", ")&amp;"&amp; ",IF($V12&gt;T$407,"",", ")))&amp;IF(T113,$A12,"")</f>
        <v/>
      </c>
      <c r="U418" t="str">
        <f>IF($V12&lt;=U$406,"",IF($V12=U$407,IF(ComCalc!AE$49=2," ",", ")&amp;"&amp; ",IF($V12&gt;U$407,"",", ")))&amp;IF(U113,$A12,"")</f>
        <v/>
      </c>
      <c r="AI418" s="24"/>
      <c r="AJ418" s="24"/>
      <c r="AK418" s="24"/>
      <c r="AL418" s="24"/>
      <c r="AM418" s="24"/>
      <c r="AN418" s="24"/>
      <c r="AO418" s="24"/>
      <c r="AP418" s="24"/>
      <c r="AQ418" s="24"/>
      <c r="AR418" s="24"/>
    </row>
    <row r="419" spans="1:44" x14ac:dyDescent="0.15">
      <c r="A419" t="str">
        <f t="shared" si="209"/>
        <v>NAB Categories</v>
      </c>
      <c r="B419" t="str">
        <f>IF($V13&lt;=B$406,"",IF($V13=B$407,IF(ComCalc!B$37=2," ",", ")&amp;"&amp; ",IF($V13&gt;B$407,"",", ")))&amp;IF(B114,$A13,"")</f>
        <v/>
      </c>
      <c r="C419" t="str">
        <f>IF($V13&lt;=C$406,"",IF($V13=C$407,IF(ComCalc!C$37=2," ",", ")&amp;"&amp; ",IF($V13&gt;C$407,"",", ")))&amp;IF(C114,$A13,"")</f>
        <v/>
      </c>
      <c r="D419" t="str">
        <f>IF($V13&lt;=D$406,"",IF($V13=D$407,IF(ComCalc!D$37=2," ",", ")&amp;"&amp; ",IF($V13&gt;D$407,"",", ")))&amp;IF(D114,$A13,"")</f>
        <v/>
      </c>
      <c r="E419" t="str">
        <f>IF($V13&lt;=E$406,"",IF($V13=E$407,IF(ComCalc!E$37=2," ",", ")&amp;"&amp; ",IF($V13&gt;E$407,"",", ")))&amp;IF(E114,$A13,"")</f>
        <v/>
      </c>
      <c r="F419" t="str">
        <f>IF($V13&lt;=F$406,"",IF($V13=F$407,IF(ComCalc!F$37=2," ",", ")&amp;"&amp; ",IF($V13&gt;F$407,"",", ")))&amp;IF(F114,$A13,"")</f>
        <v/>
      </c>
      <c r="G419" t="str">
        <f>IF($V13&lt;=G$406,"",IF($V13=G$407,IF(ComCalc!G$37=2," ",", ")&amp;"&amp; ",IF($V13&gt;G$407,"",", ")))&amp;IF(G114,$A13,"")</f>
        <v xml:space="preserve">, </v>
      </c>
      <c r="H419" t="str">
        <f>IF($V13&lt;=H$406,"",IF($V13=H$407,IF(ComCalc!H$37=2," ",", ")&amp;"&amp; ",IF($V13&gt;H$407,"",", ")))&amp;IF(H114,$A13,"")</f>
        <v/>
      </c>
      <c r="I419" t="str">
        <f>IF($V13&lt;=I$406,"",IF($V13=I$407,IF(ComCalc!I$37=2," ",", ")&amp;"&amp; ",IF($V13&gt;I$407,"",", ")))&amp;IF(I114,$A13,"")</f>
        <v xml:space="preserve">, </v>
      </c>
      <c r="J419" t="str">
        <f>IF($V13&lt;=J$406,"",IF($V13=J$407,IF(ComCalc!J$37=2," ",", ")&amp;"&amp; ",IF($V13&gt;J$407,"",", ")))&amp;IF(J114,$A13,"")</f>
        <v xml:space="preserve">, </v>
      </c>
      <c r="K419" t="str">
        <f>IF($V13&lt;=K$406,"",IF($V13=K$407,IF(ComCalc!K$37=2," ",", ")&amp;"&amp; ",IF($V13&gt;K$407,"",", ")))&amp;IF(K114,$A13,"")</f>
        <v/>
      </c>
      <c r="L419" t="str">
        <f>IF($V13&lt;=L$406,"",IF($V13=L$407,IF(ComCalc!L$37=2," ",", ")&amp;"&amp; ",IF($V13&gt;L$407,"",", ")))&amp;IF(L114,$A13,"")</f>
        <v/>
      </c>
      <c r="M419" t="str">
        <f>IF($V13&lt;=M$406,"",IF($V13=M$407,IF(ComCalc!V$37=2," ",", ")&amp;"&amp; ",IF($V13&gt;M$407,"",", ")))&amp;IF(M114,$A13,"")</f>
        <v/>
      </c>
      <c r="N419" t="str">
        <f>IF($V13&lt;=N$406,"",IF($V13=N$407,IF(ComCalc!W$37=2," ",", ")&amp;"&amp; ",IF($V13&gt;N$407,"",", ")))&amp;IF(N114,$A13,"")</f>
        <v xml:space="preserve">,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xml:space="preserve">, </v>
      </c>
      <c r="S419" t="str">
        <f>IF($V13&lt;=S$406,"",IF($V13=S$407,IF(ComCalc!AC$49=2," ",", ")&amp;"&amp; ",IF($V13&gt;S$407,"",", ")))&amp;IF(S114,$A13,"")</f>
        <v/>
      </c>
      <c r="T419" t="str">
        <f>IF($V13&lt;=T$406,"",IF($V13=T$407,IF(ComCalc!AD$49=2," ",", ")&amp;"&amp; ",IF($V13&gt;T$407,"",", ")))&amp;IF(T114,$A13,"")</f>
        <v/>
      </c>
      <c r="U419" t="str">
        <f>IF($V13&lt;=U$406,"",IF($V13=U$407,IF(ComCalc!AE$49=2," ",", ")&amp;"&amp; ",IF($V13&gt;U$407,"",", ")))&amp;IF(U114,$A13,"")</f>
        <v/>
      </c>
      <c r="AI419" s="24"/>
      <c r="AJ419" s="24"/>
      <c r="AK419" s="24"/>
      <c r="AL419" s="24"/>
      <c r="AM419" s="24"/>
      <c r="AN419" s="24"/>
      <c r="AO419" s="24"/>
      <c r="AP419" s="24"/>
      <c r="AQ419" s="24"/>
      <c r="AR419" s="24"/>
    </row>
    <row r="420" spans="1:44" x14ac:dyDescent="0.15">
      <c r="A420" t="str">
        <f t="shared" si="209"/>
        <v>NAB Judgment</v>
      </c>
      <c r="B420" t="str">
        <f>IF($V14&lt;=B$406,"",IF($V14=B$407,IF(ComCalc!B$37=2," ",", ")&amp;"&amp; ",IF($V14&gt;B$407,"",", ")))&amp;IF(B115,$A14,"")</f>
        <v/>
      </c>
      <c r="C420" t="str">
        <f>IF($V14&lt;=C$406,"",IF($V14=C$407,IF(ComCalc!C$37=2," ",", ")&amp;"&amp; ",IF($V14&gt;C$407,"",", ")))&amp;IF(C115,$A14,"")</f>
        <v/>
      </c>
      <c r="D420" t="str">
        <f>IF($V14&lt;=D$406,"",IF($V14=D$407,IF(ComCalc!D$37=2," ",", ")&amp;"&amp; ",IF($V14&gt;D$407,"",", ")))&amp;IF(D115,$A14,"")</f>
        <v/>
      </c>
      <c r="E420" t="str">
        <f>IF($V14&lt;=E$406,"",IF($V14=E$407,IF(ComCalc!E$37=2," ",", ")&amp;"&amp; ",IF($V14&gt;E$407,"",", ")))&amp;IF(E115,$A14,"")</f>
        <v/>
      </c>
      <c r="F420" t="str">
        <f>IF($V14&lt;=F$406,"",IF($V14=F$407,IF(ComCalc!F$37=2," ",", ")&amp;"&amp; ",IF($V14&gt;F$407,"",", ")))&amp;IF(F115,$A14,"")</f>
        <v/>
      </c>
      <c r="G420" t="str">
        <f>IF($V14&lt;=G$406,"",IF($V14=G$407,IF(ComCalc!G$37=2," ",", ")&amp;"&amp; ",IF($V14&gt;G$407,"",", ")))&amp;IF(G115,$A14,"")</f>
        <v xml:space="preserve">, </v>
      </c>
      <c r="H420" t="str">
        <f>IF($V14&lt;=H$406,"",IF($V14=H$407,IF(ComCalc!H$37=2," ",", ")&amp;"&amp; ",IF($V14&gt;H$407,"",", ")))&amp;IF(H115,$A14,"")</f>
        <v/>
      </c>
      <c r="I420" t="str">
        <f>IF($V14&lt;=I$406,"",IF($V14=I$407,IF(ComCalc!I$37=2," ",", ")&amp;"&amp; ",IF($V14&gt;I$407,"",", ")))&amp;IF(I115,$A14,"")</f>
        <v xml:space="preserve">, </v>
      </c>
      <c r="J420" t="str">
        <f>IF($V14&lt;=J$406,"",IF($V14=J$407,IF(ComCalc!J$37=2," ",", ")&amp;"&amp; ",IF($V14&gt;J$407,"",", ")))&amp;IF(J115,$A14,"")</f>
        <v xml:space="preserve">, </v>
      </c>
      <c r="K420" t="str">
        <f>IF($V14&lt;=K$406,"",IF($V14=K$407,IF(ComCalc!K$37=2," ",", ")&amp;"&amp; ",IF($V14&gt;K$407,"",", ")))&amp;IF(K115,$A14,"")</f>
        <v/>
      </c>
      <c r="L420" t="str">
        <f>IF($V14&lt;=L$406,"",IF($V14=L$407,IF(ComCalc!L$37=2," ",", ")&amp;"&amp; ",IF($V14&gt;L$407,"",", ")))&amp;IF(L115,$A14,"")</f>
        <v/>
      </c>
      <c r="M420" t="str">
        <f>IF($V14&lt;=M$406,"",IF($V14=M$407,IF(ComCalc!V$37=2," ",", ")&amp;"&amp; ",IF($V14&gt;M$407,"",", ")))&amp;IF(M115,$A14,"")</f>
        <v/>
      </c>
      <c r="N420" t="str">
        <f>IF($V14&lt;=N$406,"",IF($V14=N$407,IF(ComCalc!W$37=2," ",", ")&amp;"&amp; ",IF($V14&gt;N$407,"",", ")))&amp;IF(N115,$A14,"")</f>
        <v xml:space="preserve">,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xml:space="preserve">, </v>
      </c>
      <c r="S420" t="str">
        <f>IF($V14&lt;=S$406,"",IF($V14=S$407,IF(ComCalc!AC$49=2," ",", ")&amp;"&amp; ",IF($V14&gt;S$407,"",", ")))&amp;IF(S115,$A14,"")</f>
        <v/>
      </c>
      <c r="T420" t="str">
        <f>IF($V14&lt;=T$406,"",IF($V14=T$407,IF(ComCalc!AD$49=2," ",", ")&amp;"&amp; ",IF($V14&gt;T$407,"",", ")))&amp;IF(T115,$A14,"")</f>
        <v/>
      </c>
      <c r="U420" t="str">
        <f>IF($V14&lt;=U$406,"",IF($V14=U$407,IF(ComCalc!AE$49=2," ",", ")&amp;"&amp; ",IF($V14&gt;U$407,"",", ")))&amp;IF(U115,$A14,"")</f>
        <v/>
      </c>
      <c r="AI420" s="24"/>
      <c r="AJ420" s="24"/>
      <c r="AK420" s="24"/>
      <c r="AL420" s="24"/>
      <c r="AM420" s="24"/>
      <c r="AN420" s="24"/>
      <c r="AO420" s="24"/>
      <c r="AP420" s="24"/>
      <c r="AQ420" s="24"/>
      <c r="AR420" s="24"/>
    </row>
    <row r="421" spans="1:44" x14ac:dyDescent="0.15">
      <c r="A421" t="str">
        <f t="shared" si="209"/>
        <v>NAB Mazes</v>
      </c>
      <c r="B421" t="str">
        <f>IF($V15&lt;=B$406,"",IF($V15=B$407,IF(ComCalc!B$37=2," ",", ")&amp;"&amp; ",IF($V15&gt;B$407,"",", ")))&amp;IF(B116,$A15,"")</f>
        <v/>
      </c>
      <c r="C421" t="str">
        <f>IF($V15&lt;=C$406,"",IF($V15=C$407,IF(ComCalc!C$37=2," ",", ")&amp;"&amp; ",IF($V15&gt;C$407,"",", ")))&amp;IF(C116,$A15,"")</f>
        <v/>
      </c>
      <c r="D421" t="str">
        <f>IF($V15&lt;=D$406,"",IF($V15=D$407,IF(ComCalc!D$37=2," ",", ")&amp;"&amp; ",IF($V15&gt;D$407,"",", ")))&amp;IF(D116,$A15,"")</f>
        <v/>
      </c>
      <c r="E421" t="str">
        <f>IF($V15&lt;=E$406,"",IF($V15=E$407,IF(ComCalc!E$37=2," ",", ")&amp;"&amp; ",IF($V15&gt;E$407,"",", ")))&amp;IF(E116,$A15,"")</f>
        <v/>
      </c>
      <c r="F421" t="str">
        <f>IF($V15&lt;=F$406,"",IF($V15=F$407,IF(ComCalc!F$37=2," ",", ")&amp;"&amp; ",IF($V15&gt;F$407,"",", ")))&amp;IF(F116,$A15,"")</f>
        <v/>
      </c>
      <c r="G421" t="str">
        <f>IF($V15&lt;=G$406,"",IF($V15=G$407,IF(ComCalc!G$37=2," ",", ")&amp;"&amp; ",IF($V15&gt;G$407,"",", ")))&amp;IF(G116,$A15,"")</f>
        <v xml:space="preserve">, </v>
      </c>
      <c r="H421" t="str">
        <f>IF($V15&lt;=H$406,"",IF($V15=H$407,IF(ComCalc!H$37=2," ",", ")&amp;"&amp; ",IF($V15&gt;H$407,"",", ")))&amp;IF(H116,$A15,"")</f>
        <v/>
      </c>
      <c r="I421" t="str">
        <f>IF($V15&lt;=I$406,"",IF($V15=I$407,IF(ComCalc!I$37=2," ",", ")&amp;"&amp; ",IF($V15&gt;I$407,"",", ")))&amp;IF(I116,$A15,"")</f>
        <v xml:space="preserve">, </v>
      </c>
      <c r="J421" t="str">
        <f>IF($V15&lt;=J$406,"",IF($V15=J$407,IF(ComCalc!J$37=2," ",", ")&amp;"&amp; ",IF($V15&gt;J$407,"",", ")))&amp;IF(J116,$A15,"")</f>
        <v xml:space="preserve">, </v>
      </c>
      <c r="K421" t="str">
        <f>IF($V15&lt;=K$406,"",IF($V15=K$407,IF(ComCalc!K$37=2," ",", ")&amp;"&amp; ",IF($V15&gt;K$407,"",", ")))&amp;IF(K116,$A15,"")</f>
        <v/>
      </c>
      <c r="L421" t="str">
        <f>IF($V15&lt;=L$406,"",IF($V15=L$407,IF(ComCalc!L$37=2," ",", ")&amp;"&amp; ",IF($V15&gt;L$407,"",", ")))&amp;IF(L116,$A15,"")</f>
        <v/>
      </c>
      <c r="M421" t="str">
        <f>IF($V15&lt;=M$406,"",IF($V15=M$407,IF(ComCalc!V$37=2," ",", ")&amp;"&amp; ",IF($V15&gt;M$407,"",", ")))&amp;IF(M116,$A15,"")</f>
        <v/>
      </c>
      <c r="N421" t="str">
        <f>IF($V15&lt;=N$406,"",IF($V15=N$407,IF(ComCalc!W$37=2," ",", ")&amp;"&amp; ",IF($V15&gt;N$407,"",", ")))&amp;IF(N116,$A15,"")</f>
        <v xml:space="preserve">,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xml:space="preserve">, </v>
      </c>
      <c r="S421" t="str">
        <f>IF($V15&lt;=S$406,"",IF($V15=S$407,IF(ComCalc!AC$49=2," ",", ")&amp;"&amp; ",IF($V15&gt;S$407,"",", ")))&amp;IF(S116,$A15,"")</f>
        <v/>
      </c>
      <c r="T421" t="str">
        <f>IF($V15&lt;=T$406,"",IF($V15=T$407,IF(ComCalc!AD$49=2," ",", ")&amp;"&amp; ",IF($V15&gt;T$407,"",", ")))&amp;IF(T116,$A15,"")</f>
        <v/>
      </c>
      <c r="U421" t="str">
        <f>IF($V15&lt;=U$406,"",IF($V15=U$407,IF(ComCalc!AE$49=2," ",", ")&amp;"&amp; ",IF($V15&gt;U$407,"",", ")))&amp;IF(U116,$A15,"")</f>
        <v/>
      </c>
      <c r="AI421" s="24"/>
      <c r="AJ421" s="24"/>
      <c r="AK421" s="24"/>
      <c r="AL421" s="24"/>
      <c r="AM421" s="24"/>
      <c r="AN421" s="24"/>
      <c r="AO421" s="24"/>
      <c r="AP421" s="24"/>
      <c r="AQ421" s="24"/>
      <c r="AR421" s="24"/>
    </row>
    <row r="422" spans="1:44" x14ac:dyDescent="0.15">
      <c r="A422" t="str">
        <f t="shared" si="209"/>
        <v>NAB Word Generation</v>
      </c>
      <c r="B422" t="str">
        <f>IF($V16&lt;=B$406,"",IF($V16=B$407,IF(ComCalc!B$37=2," ",", ")&amp;"&amp; ",IF($V16&gt;B$407,"",", ")))&amp;IF(B117,$A16,"")</f>
        <v/>
      </c>
      <c r="C422" t="str">
        <f>IF($V16&lt;=C$406,"",IF($V16=C$407,IF(ComCalc!C$37=2," ",", ")&amp;"&amp; ",IF($V16&gt;C$407,"",", ")))&amp;IF(C117,$A16,"")</f>
        <v/>
      </c>
      <c r="D422" t="str">
        <f>IF($V16&lt;=D$406,"",IF($V16=D$407,IF(ComCalc!D$37=2," ",", ")&amp;"&amp; ",IF($V16&gt;D$407,"",", ")))&amp;IF(D117,$A16,"")</f>
        <v/>
      </c>
      <c r="E422" t="str">
        <f>IF($V16&lt;=E$406,"",IF($V16=E$407,IF(ComCalc!E$37=2," ",", ")&amp;"&amp; ",IF($V16&gt;E$407,"",", ")))&amp;IF(E117,$A16,"")</f>
        <v/>
      </c>
      <c r="F422" t="str">
        <f>IF($V16&lt;=F$406,"",IF($V16=F$407,IF(ComCalc!F$37=2," ",", ")&amp;"&amp; ",IF($V16&gt;F$407,"",", ")))&amp;IF(F117,$A16,"")</f>
        <v/>
      </c>
      <c r="G422" t="str">
        <f>IF($V16&lt;=G$406,"",IF($V16=G$407,IF(ComCalc!G$37=2," ",", ")&amp;"&amp; ",IF($V16&gt;G$407,"",", ")))&amp;IF(G117,$A16,"")</f>
        <v xml:space="preserve">, </v>
      </c>
      <c r="H422" t="str">
        <f>IF($V16&lt;=H$406,"",IF($V16=H$407,IF(ComCalc!H$37=2," ",", ")&amp;"&amp; ",IF($V16&gt;H$407,"",", ")))&amp;IF(H117,$A16,"")</f>
        <v/>
      </c>
      <c r="I422" t="str">
        <f>IF($V16&lt;=I$406,"",IF($V16=I$407,IF(ComCalc!I$37=2," ",", ")&amp;"&amp; ",IF($V16&gt;I$407,"",", ")))&amp;IF(I117,$A16,"")</f>
        <v xml:space="preserve">, </v>
      </c>
      <c r="J422" t="str">
        <f>IF($V16&lt;=J$406,"",IF($V16=J$407,IF(ComCalc!J$37=2," ",", ")&amp;"&amp; ",IF($V16&gt;J$407,"",", ")))&amp;IF(J117,$A16,"")</f>
        <v xml:space="preserve">, </v>
      </c>
      <c r="K422" t="str">
        <f>IF($V16&lt;=K$406,"",IF($V16=K$407,IF(ComCalc!K$37=2," ",", ")&amp;"&amp; ",IF($V16&gt;K$407,"",", ")))&amp;IF(K117,$A16,"")</f>
        <v/>
      </c>
      <c r="L422" t="str">
        <f>IF($V16&lt;=L$406,"",IF($V16=L$407,IF(ComCalc!L$37=2," ",", ")&amp;"&amp; ",IF($V16&gt;L$407,"",", ")))&amp;IF(L117,$A16,"")</f>
        <v/>
      </c>
      <c r="M422" t="str">
        <f>IF($V16&lt;=M$406,"",IF($V16=M$407,IF(ComCalc!V$37=2," ",", ")&amp;"&amp; ",IF($V16&gt;M$407,"",", ")))&amp;IF(M117,$A16,"")</f>
        <v/>
      </c>
      <c r="N422" t="str">
        <f>IF($V16&lt;=N$406,"",IF($V16=N$407,IF(ComCalc!W$37=2," ",", ")&amp;"&amp; ",IF($V16&gt;N$407,"",", ")))&amp;IF(N117,$A16,"")</f>
        <v xml:space="preserve">,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xml:space="preserve">, </v>
      </c>
      <c r="S422" t="str">
        <f>IF($V16&lt;=S$406,"",IF($V16=S$407,IF(ComCalc!AC$49=2," ",", ")&amp;"&amp; ",IF($V16&gt;S$407,"",", ")))&amp;IF(S117,$A16,"")</f>
        <v/>
      </c>
      <c r="T422" t="str">
        <f>IF($V16&lt;=T$406,"",IF($V16=T$407,IF(ComCalc!AD$49=2," ",", ")&amp;"&amp; ",IF($V16&gt;T$407,"",", ")))&amp;IF(T117,$A16,"")</f>
        <v/>
      </c>
      <c r="U422" t="str">
        <f>IF($V16&lt;=U$406,"",IF($V16=U$407,IF(ComCalc!AE$49=2," ",", ")&amp;"&amp; ",IF($V16&gt;U$407,"",", ")))&amp;IF(U117,$A16,"")</f>
        <v/>
      </c>
      <c r="AI422" s="24"/>
      <c r="AJ422" s="24"/>
      <c r="AK422" s="24"/>
      <c r="AL422" s="24"/>
      <c r="AM422" s="24"/>
      <c r="AN422" s="24"/>
      <c r="AO422" s="24"/>
      <c r="AP422" s="24"/>
      <c r="AQ422" s="24"/>
      <c r="AR422" s="24"/>
    </row>
    <row r="423" spans="1:44" x14ac:dyDescent="0.15">
      <c r="A423" t="str">
        <f t="shared" si="209"/>
        <v>Digits Forward</v>
      </c>
      <c r="B423" t="str">
        <f>IF($V17&lt;=B$406,"",IF($V17=B$407,IF(ComCalc!B$37=2," ",", ")&amp;"&amp; ",IF($V17&gt;B$407,"",", ")))&amp;IF(B118,$A17,"")</f>
        <v/>
      </c>
      <c r="C423" t="str">
        <f>IF($V17&lt;=C$406,"",IF($V17=C$407,IF(ComCalc!C$37=2," ",", ")&amp;"&amp; ",IF($V17&gt;C$407,"",", ")))&amp;IF(C118,$A17,"")</f>
        <v/>
      </c>
      <c r="D423" t="str">
        <f>IF($V17&lt;=D$406,"",IF($V17=D$407,IF(ComCalc!D$37=2," ",", ")&amp;"&amp; ",IF($V17&gt;D$407,"",", ")))&amp;IF(D118,$A17,"")</f>
        <v/>
      </c>
      <c r="E423" t="str">
        <f>IF($V17&lt;=E$406,"",IF($V17=E$407,IF(ComCalc!E$37=2," ",", ")&amp;"&amp; ",IF($V17&gt;E$407,"",", ")))&amp;IF(E118,$A17,"")</f>
        <v/>
      </c>
      <c r="F423" t="str">
        <f>IF($V17&lt;=F$406,"",IF($V17=F$407,IF(ComCalc!F$37=2," ",", ")&amp;"&amp; ",IF($V17&gt;F$407,"",", ")))&amp;IF(F118,$A17,"")</f>
        <v/>
      </c>
      <c r="G423" t="str">
        <f>IF($V17&lt;=G$406,"",IF($V17=G$407,IF(ComCalc!G$37=2," ",", ")&amp;"&amp; ",IF($V17&gt;G$407,"",", ")))&amp;IF(G118,$A17,"")</f>
        <v>, Digits Forward</v>
      </c>
      <c r="H423" t="str">
        <f>IF($V17&lt;=H$406,"",IF($V17=H$407,IF(ComCalc!H$37=2," ",", ")&amp;"&amp; ",IF($V17&gt;H$407,"",", ")))&amp;IF(H118,$A17,"")</f>
        <v/>
      </c>
      <c r="I423" t="str">
        <f>IF($V17&lt;=I$406,"",IF($V17=I$407,IF(ComCalc!I$37=2," ",", ")&amp;"&amp; ",IF($V17&gt;I$407,"",", ")))&amp;IF(I118,$A17,"")</f>
        <v>, Digits Forward</v>
      </c>
      <c r="J423" t="str">
        <f>IF($V17&lt;=J$406,"",IF($V17=J$407,IF(ComCalc!J$37=2," ",", ")&amp;"&amp; ",IF($V17&gt;J$407,"",", ")))&amp;IF(J118,$A17,"")</f>
        <v xml:space="preserve">, </v>
      </c>
      <c r="K423" t="str">
        <f>IF($V17&lt;=K$406,"",IF($V17=K$407,IF(ComCalc!K$37=2," ",", ")&amp;"&amp; ",IF($V17&gt;K$407,"",", ")))&amp;IF(K118,$A17,"")</f>
        <v>Digits Forward</v>
      </c>
      <c r="L423" t="str">
        <f>IF($V17&lt;=L$406,"",IF($V17=L$407,IF(ComCalc!L$37=2," ",", ")&amp;"&amp; ",IF($V17&gt;L$407,"",", ")))&amp;IF(L118,$A17,"")</f>
        <v>Digits Forward</v>
      </c>
      <c r="M423" t="str">
        <f>IF($V17&lt;=M$406,"",IF($V17=M$407,IF(ComCalc!V$37=2," ",", ")&amp;"&amp; ",IF($V17&gt;M$407,"",", ")))&amp;IF(M118,$A17,"")</f>
        <v>Digits Forward</v>
      </c>
      <c r="N423" t="str">
        <f>IF($V17&lt;=N$406,"",IF($V17=N$407,IF(ComCalc!W$37=2," ",", ")&amp;"&amp; ",IF($V17&gt;N$407,"",", ")))&amp;IF(N118,$A17,"")</f>
        <v xml:space="preserve">,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Digits Forward</v>
      </c>
      <c r="S423" t="str">
        <f>IF($V17&lt;=S$406,"",IF($V17=S$407,IF(ComCalc!AC$49=2," ",", ")&amp;"&amp; ",IF($V17&gt;S$407,"",", ")))&amp;IF(S118,$A17,"")</f>
        <v/>
      </c>
      <c r="T423" t="str">
        <f>IF($V17&lt;=T$406,"",IF($V17=T$407,IF(ComCalc!AD$49=2," ",", ")&amp;"&amp; ",IF($V17&gt;T$407,"",", ")))&amp;IF(T118,$A17,"")</f>
        <v/>
      </c>
      <c r="U423" t="str">
        <f>IF($V17&lt;=U$406,"",IF($V17=U$407,IF(ComCalc!AE$49=2," ",", ")&amp;"&amp; ",IF($V17&gt;U$407,"",", ")))&amp;IF(U118,$A17,"")</f>
        <v/>
      </c>
      <c r="AI423" s="24"/>
      <c r="AJ423" s="24"/>
      <c r="AK423" s="24"/>
      <c r="AL423" s="24"/>
      <c r="AM423" s="24"/>
      <c r="AN423" s="24"/>
      <c r="AO423" s="24"/>
      <c r="AP423" s="24"/>
      <c r="AQ423" s="24"/>
      <c r="AR423" s="24"/>
    </row>
    <row r="424" spans="1:44" x14ac:dyDescent="0.15">
      <c r="A424" t="str">
        <f t="shared" si="209"/>
        <v>Digits Backward</v>
      </c>
      <c r="B424" t="str">
        <f>IF($V18&lt;=B$406,"",IF($V18=B$407,IF(ComCalc!B$37=2," ",", ")&amp;"&amp; ",IF($V18&gt;B$407,"",", ")))&amp;IF(B119,$A18,"")</f>
        <v/>
      </c>
      <c r="C424" t="str">
        <f>IF($V18&lt;=C$406,"",IF($V18=C$407,IF(ComCalc!C$37=2," ",", ")&amp;"&amp; ",IF($V18&gt;C$407,"",", ")))&amp;IF(C119,$A18,"")</f>
        <v/>
      </c>
      <c r="D424" t="str">
        <f>IF($V18&lt;=D$406,"",IF($V18=D$407,IF(ComCalc!D$37=2," ",", ")&amp;"&amp; ",IF($V18&gt;D$407,"",", ")))&amp;IF(D119,$A18,"")</f>
        <v/>
      </c>
      <c r="E424" t="str">
        <f>IF($V18&lt;=E$406,"",IF($V18=E$407,IF(ComCalc!E$37=2," ",", ")&amp;"&amp; ",IF($V18&gt;E$407,"",", ")))&amp;IF(E119,$A18,"")</f>
        <v/>
      </c>
      <c r="F424" t="str">
        <f>IF($V18&lt;=F$406,"",IF($V18=F$407,IF(ComCalc!F$37=2," ",", ")&amp;"&amp; ",IF($V18&gt;F$407,"",", ")))&amp;IF(F119,$A18,"")</f>
        <v/>
      </c>
      <c r="G424" t="str">
        <f>IF($V18&lt;=G$406,"",IF($V18=G$407,IF(ComCalc!G$37=2," ",", ")&amp;"&amp; ",IF($V18&gt;G$407,"",", ")))&amp;IF(G119,$A18,"")</f>
        <v>, Digits Backward</v>
      </c>
      <c r="H424" t="str">
        <f>IF($V18&lt;=H$406,"",IF($V18=H$407,IF(ComCalc!H$37=2," ",", ")&amp;"&amp; ",IF($V18&gt;H$407,"",", ")))&amp;IF(H119,$A18,"")</f>
        <v/>
      </c>
      <c r="I424" t="str">
        <f>IF($V18&lt;=I$406,"",IF($V18=I$407,IF(ComCalc!I$37=2," ",", ")&amp;"&amp; ",IF($V18&gt;I$407,"",", ")))&amp;IF(I119,$A18,"")</f>
        <v>, &amp; Digits Backward</v>
      </c>
      <c r="J424" t="str">
        <f>IF($V18&lt;=J$406,"",IF($V18=J$407,IF(ComCalc!J$37=2," ",", ")&amp;"&amp; ",IF($V18&gt;J$407,"",", ")))&amp;IF(J119,$A18,"")</f>
        <v xml:space="preserve">, </v>
      </c>
      <c r="K424" t="str">
        <f>IF($V18&lt;=K$406,"",IF($V18=K$407,IF(ComCalc!K$37=2," ",", ")&amp;"&amp; ",IF($V18&gt;K$407,"",", ")))&amp;IF(K119,$A18,"")</f>
        <v xml:space="preserve"> &amp; Digits Backward</v>
      </c>
      <c r="L424" t="str">
        <f>IF($V18&lt;=L$406,"",IF($V18=L$407,IF(ComCalc!L$37=2," ",", ")&amp;"&amp; ",IF($V18&gt;L$407,"",", ")))&amp;IF(L119,$A18,"")</f>
        <v xml:space="preserve">, </v>
      </c>
      <c r="M424" t="str">
        <f>IF($V18&lt;=M$406,"",IF($V18=M$407,IF(ComCalc!V$37=2," ",", ")&amp;"&amp; ",IF($V18&gt;M$407,"",", ")))&amp;IF(M119,$A18,"")</f>
        <v>, Digits Backward</v>
      </c>
      <c r="N424" t="str">
        <f>IF($V18&lt;=N$406,"",IF($V18=N$407,IF(ComCalc!W$37=2," ",", ")&amp;"&amp; ",IF($V18&gt;N$407,"",", ")))&amp;IF(N119,$A18,"")</f>
        <v xml:space="preserve">,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Digits Backward</v>
      </c>
      <c r="S424" t="str">
        <f>IF($V18&lt;=S$406,"",IF($V18=S$407,IF(ComCalc!AC$49=2," ",", ")&amp;"&amp; ",IF($V18&gt;S$407,"",", ")))&amp;IF(S119,$A18,"")</f>
        <v/>
      </c>
      <c r="T424" t="str">
        <f>IF($V18&lt;=T$406,"",IF($V18=T$407,IF(ComCalc!AD$49=2," ",", ")&amp;"&amp; ",IF($V18&gt;T$407,"",", ")))&amp;IF(T119,$A18,"")</f>
        <v/>
      </c>
      <c r="U424" t="str">
        <f>IF($V18&lt;=U$406,"",IF($V18=U$407,IF(ComCalc!AE$49=2," ",", ")&amp;"&amp; ",IF($V18&gt;U$407,"",", ")))&amp;IF(U119,$A18,"")</f>
        <v/>
      </c>
      <c r="AI424" s="24"/>
      <c r="AJ424" s="24"/>
      <c r="AK424" s="24"/>
      <c r="AL424" s="24"/>
      <c r="AM424" s="24"/>
      <c r="AN424" s="24"/>
      <c r="AO424" s="24"/>
      <c r="AP424" s="24"/>
      <c r="AQ424" s="24"/>
      <c r="AR424" s="24"/>
    </row>
    <row r="425" spans="1:44" x14ac:dyDescent="0.15">
      <c r="A425" t="str">
        <f t="shared" si="209"/>
        <v>Numbers &amp; Letters Speed A</v>
      </c>
      <c r="B425" t="str">
        <f>IF($V19&lt;=B$406,"",IF($V19=B$407,IF(ComCalc!B$37=2," ",", ")&amp;"&amp; ",IF($V19&gt;B$407,"",", ")))&amp;IF(B120,$A19,"")</f>
        <v/>
      </c>
      <c r="C425" t="str">
        <f>IF($V19&lt;=C$406,"",IF($V19=C$407,IF(ComCalc!C$37=2," ",", ")&amp;"&amp; ",IF($V19&gt;C$407,"",", ")))&amp;IF(C120,$A19,"")</f>
        <v/>
      </c>
      <c r="D425" t="str">
        <f>IF($V19&lt;=D$406,"",IF($V19=D$407,IF(ComCalc!D$37=2," ",", ")&amp;"&amp; ",IF($V19&gt;D$407,"",", ")))&amp;IF(D120,$A19,"")</f>
        <v/>
      </c>
      <c r="E425" t="str">
        <f>IF($V19&lt;=E$406,"",IF($V19=E$407,IF(ComCalc!E$37=2," ",", ")&amp;"&amp; ",IF($V19&gt;E$407,"",", ")))&amp;IF(E120,$A19,"")</f>
        <v/>
      </c>
      <c r="F425" t="str">
        <f>IF($V19&lt;=F$406,"",IF($V19=F$407,IF(ComCalc!F$37=2," ",", ")&amp;"&amp; ",IF($V19&gt;F$407,"",", ")))&amp;IF(F120,$A19,"")</f>
        <v/>
      </c>
      <c r="G425" t="str">
        <f>IF($V19&lt;=G$406,"",IF($V19=G$407,IF(ComCalc!G$37=2," ",", ")&amp;"&amp; ",IF($V19&gt;G$407,"",", ")))&amp;IF(G120,$A19,"")</f>
        <v>, Numbers &amp; Letters Speed A</v>
      </c>
      <c r="H425" t="str">
        <f>IF($V19&lt;=H$406,"",IF($V19=H$407,IF(ComCalc!H$37=2," ",", ")&amp;"&amp; ",IF($V19&gt;H$407,"",", ")))&amp;IF(H120,$A19,"")</f>
        <v/>
      </c>
      <c r="I425" t="str">
        <f>IF($V19&lt;=I$406,"",IF($V19=I$407,IF(ComCalc!I$37=2," ",", ")&amp;"&amp; ",IF($V19&gt;I$407,"",", ")))&amp;IF(I120,$A19,"")</f>
        <v/>
      </c>
      <c r="J425" t="str">
        <f>IF($V19&lt;=J$406,"",IF($V19=J$407,IF(ComCalc!J$37=2," ",", ")&amp;"&amp; ",IF($V19&gt;J$407,"",", ")))&amp;IF(J120,$A19,"")</f>
        <v>, Numbers &amp; Letters Speed A</v>
      </c>
      <c r="K425" t="str">
        <f>IF($V19&lt;=K$406,"",IF($V19=K$407,IF(ComCalc!K$37=2," ",", ")&amp;"&amp; ",IF($V19&gt;K$407,"",", ")))&amp;IF(K120,$A19,"")</f>
        <v/>
      </c>
      <c r="L425" t="str">
        <f>IF($V19&lt;=L$406,"",IF($V19=L$407,IF(ComCalc!L$37=2," ",", ")&amp;"&amp; ",IF($V19&gt;L$407,"",", ")))&amp;IF(L120,$A19,"")</f>
        <v xml:space="preserve">, </v>
      </c>
      <c r="M425" t="str">
        <f>IF($V19&lt;=M$406,"",IF($V19=M$407,IF(ComCalc!V$37=2," ",", ")&amp;"&amp; ",IF($V19&gt;M$407,"",", ")))&amp;IF(M120,$A19,"")</f>
        <v xml:space="preserve">, </v>
      </c>
      <c r="N425" t="str">
        <f>IF($V19&lt;=N$406,"",IF($V19=N$407,IF(ComCalc!W$37=2," ",", ")&amp;"&amp; ",IF($V19&gt;N$407,"",", ")))&amp;IF(N120,$A19,"")</f>
        <v xml:space="preserve">,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Numbers &amp; Letters Speed A</v>
      </c>
      <c r="S425" t="str">
        <f>IF($V19&lt;=S$406,"",IF($V19=S$407,IF(ComCalc!AC$49=2," ",", ")&amp;"&amp; ",IF($V19&gt;S$407,"",", ")))&amp;IF(S120,$A19,"")</f>
        <v/>
      </c>
      <c r="T425" t="str">
        <f>IF($V19&lt;=T$406,"",IF($V19=T$407,IF(ComCalc!AD$49=2," ",", ")&amp;"&amp; ",IF($V19&gt;T$407,"",", ")))&amp;IF(T120,$A19,"")</f>
        <v>Numbers &amp; Letters Speed A</v>
      </c>
      <c r="U425" t="str">
        <f>IF($V19&lt;=U$406,"",IF($V19=U$407,IF(ComCalc!AE$49=2," ",", ")&amp;"&amp; ",IF($V19&gt;U$407,"",", ")))&amp;IF(U120,$A19,"")</f>
        <v/>
      </c>
      <c r="AI425" s="24"/>
      <c r="AJ425" s="24"/>
      <c r="AK425" s="24"/>
      <c r="AL425" s="24"/>
      <c r="AM425" s="24"/>
      <c r="AN425" s="24"/>
      <c r="AO425" s="24"/>
      <c r="AP425" s="24"/>
      <c r="AQ425" s="24"/>
      <c r="AR425" s="24"/>
    </row>
    <row r="426" spans="1:44" x14ac:dyDescent="0.15">
      <c r="A426" t="str">
        <f t="shared" si="209"/>
        <v>Numbers &amp; Letters Accuracy A</v>
      </c>
      <c r="B426" t="str">
        <f>IF($V20&lt;=B$406,"",IF($V20=B$407,IF(ComCalc!B$37=2," ",", ")&amp;"&amp; ",IF($V20&gt;B$407,"",", ")))&amp;IF(B121,$A20,"")</f>
        <v/>
      </c>
      <c r="C426" t="str">
        <f>IF($V20&lt;=C$406,"",IF($V20=C$407,IF(ComCalc!C$37=2," ",", ")&amp;"&amp; ",IF($V20&gt;C$407,"",", ")))&amp;IF(C121,$A20,"")</f>
        <v/>
      </c>
      <c r="D426" t="str">
        <f>IF($V20&lt;=D$406,"",IF($V20=D$407,IF(ComCalc!D$37=2," ",", ")&amp;"&amp; ",IF($V20&gt;D$407,"",", ")))&amp;IF(D121,$A20,"")</f>
        <v/>
      </c>
      <c r="E426" t="str">
        <f>IF($V20&lt;=E$406,"",IF($V20=E$407,IF(ComCalc!E$37=2," ",", ")&amp;"&amp; ",IF($V20&gt;E$407,"",", ")))&amp;IF(E121,$A20,"")</f>
        <v/>
      </c>
      <c r="F426" t="str">
        <f>IF($V20&lt;=F$406,"",IF($V20=F$407,IF(ComCalc!F$37=2," ",", ")&amp;"&amp; ",IF($V20&gt;F$407,"",", ")))&amp;IF(F121,$A20,"")</f>
        <v/>
      </c>
      <c r="G426" t="str">
        <f>IF($V20&lt;=G$406,"",IF($V20=G$407,IF(ComCalc!G$37=2," ",", ")&amp;"&amp; ",IF($V20&gt;G$407,"",", ")))&amp;IF(G121,$A20,"")</f>
        <v>, Numbers &amp; Letters Accuracy A</v>
      </c>
      <c r="H426" t="str">
        <f>IF($V20&lt;=H$406,"",IF($V20=H$407,IF(ComCalc!H$37=2," ",", ")&amp;"&amp; ",IF($V20&gt;H$407,"",", ")))&amp;IF(H121,$A20,"")</f>
        <v/>
      </c>
      <c r="I426" t="str">
        <f>IF($V20&lt;=I$406,"",IF($V20=I$407,IF(ComCalc!I$37=2," ",", ")&amp;"&amp; ",IF($V20&gt;I$407,"",", ")))&amp;IF(I121,$A20,"")</f>
        <v/>
      </c>
      <c r="J426" t="str">
        <f>IF($V20&lt;=J$406,"",IF($V20=J$407,IF(ComCalc!J$37=2," ",", ")&amp;"&amp; ",IF($V20&gt;J$407,"",", ")))&amp;IF(J121,$A20,"")</f>
        <v xml:space="preserve">, </v>
      </c>
      <c r="K426" t="str">
        <f>IF($V20&lt;=K$406,"",IF($V20=K$407,IF(ComCalc!K$37=2," ",", ")&amp;"&amp; ",IF($V20&gt;K$407,"",", ")))&amp;IF(K121,$A20,"")</f>
        <v/>
      </c>
      <c r="L426" t="str">
        <f>IF($V20&lt;=L$406,"",IF($V20=L$407,IF(ComCalc!L$37=2," ",", ")&amp;"&amp; ",IF($V20&gt;L$407,"",", ")))&amp;IF(L121,$A20,"")</f>
        <v>, Numbers &amp; Letters Accuracy A</v>
      </c>
      <c r="M426" t="str">
        <f>IF($V20&lt;=M$406,"",IF($V20=M$407,IF(ComCalc!V$37=2," ",", ")&amp;"&amp; ",IF($V20&gt;M$407,"",", ")))&amp;IF(M121,$A20,"")</f>
        <v xml:space="preserve">, </v>
      </c>
      <c r="N426" t="str">
        <f>IF($V20&lt;=N$406,"",IF($V20=N$407,IF(ComCalc!W$37=2," ",", ")&amp;"&amp; ",IF($V20&gt;N$407,"",", ")))&amp;IF(N121,$A20,"")</f>
        <v xml:space="preserve">,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Numbers &amp; Letters Accuracy A</v>
      </c>
      <c r="S426" t="str">
        <f>IF($V20&lt;=S$406,"",IF($V20=S$407,IF(ComCalc!AC$49=2," ",", ")&amp;"&amp; ",IF($V20&gt;S$407,"",", ")))&amp;IF(S121,$A20,"")</f>
        <v/>
      </c>
      <c r="T426" t="str">
        <f>IF($V20&lt;=T$406,"",IF($V20=T$407,IF(ComCalc!AD$49=2," ",", ")&amp;"&amp; ",IF($V20&gt;T$407,"",", ")))&amp;IF(T121,$A20,"")</f>
        <v xml:space="preserve">, </v>
      </c>
      <c r="U426" t="str">
        <f>IF($V20&lt;=U$406,"",IF($V20=U$407,IF(ComCalc!AE$49=2," ",", ")&amp;"&amp; ",IF($V20&gt;U$407,"",", ")))&amp;IF(U121,$A20,"")</f>
        <v/>
      </c>
      <c r="AI426" s="24"/>
      <c r="AJ426" s="24"/>
      <c r="AK426" s="24"/>
      <c r="AL426" s="24"/>
      <c r="AM426" s="24"/>
      <c r="AN426" s="24"/>
      <c r="AO426" s="24"/>
      <c r="AP426" s="24"/>
      <c r="AQ426" s="24"/>
      <c r="AR426" s="24"/>
    </row>
    <row r="427" spans="1:44" x14ac:dyDescent="0.15">
      <c r="A427" t="str">
        <f t="shared" ref="A427:A490" si="210">A324</f>
        <v>Numbers &amp; Letters Efficiency A</v>
      </c>
      <c r="B427" t="str">
        <f>IF($V21&lt;=B$406,"",IF($V21=B$407,IF(ComCalc!B$37=2," ",", ")&amp;"&amp; ",IF($V21&gt;B$407,"",", ")))&amp;IF(B122,$A21,"")</f>
        <v/>
      </c>
      <c r="C427" t="str">
        <f>IF($V21&lt;=C$406,"",IF($V21=C$407,IF(ComCalc!C$37=2," ",", ")&amp;"&amp; ",IF($V21&gt;C$407,"",", ")))&amp;IF(C122,$A21,"")</f>
        <v/>
      </c>
      <c r="D427" t="str">
        <f>IF($V21&lt;=D$406,"",IF($V21=D$407,IF(ComCalc!D$37=2," ",", ")&amp;"&amp; ",IF($V21&gt;D$407,"",", ")))&amp;IF(D122,$A21,"")</f>
        <v/>
      </c>
      <c r="E427" t="str">
        <f>IF($V21&lt;=E$406,"",IF($V21=E$407,IF(ComCalc!E$37=2," ",", ")&amp;"&amp; ",IF($V21&gt;E$407,"",", ")))&amp;IF(E122,$A21,"")</f>
        <v/>
      </c>
      <c r="F427" t="str">
        <f>IF($V21&lt;=F$406,"",IF($V21=F$407,IF(ComCalc!F$37=2," ",", ")&amp;"&amp; ",IF($V21&gt;F$407,"",", ")))&amp;IF(F122,$A21,"")</f>
        <v/>
      </c>
      <c r="G427" t="str">
        <f>IF($V21&lt;=G$406,"",IF($V21=G$407,IF(ComCalc!G$37=2," ",", ")&amp;"&amp; ",IF($V21&gt;G$407,"",", ")))&amp;IF(G122,$A21,"")</f>
        <v>, Numbers &amp; Letters Efficiency A</v>
      </c>
      <c r="H427" t="str">
        <f>IF($V21&lt;=H$406,"",IF($V21=H$407,IF(ComCalc!H$37=2," ",", ")&amp;"&amp; ",IF($V21&gt;H$407,"",", ")))&amp;IF(H122,$A21,"")</f>
        <v/>
      </c>
      <c r="I427" t="str">
        <f>IF($V21&lt;=I$406,"",IF($V21=I$407,IF(ComCalc!I$37=2," ",", ")&amp;"&amp; ",IF($V21&gt;I$407,"",", ")))&amp;IF(I122,$A21,"")</f>
        <v/>
      </c>
      <c r="J427" t="str">
        <f>IF($V21&lt;=J$406,"",IF($V21=J$407,IF(ComCalc!J$37=2," ",", ")&amp;"&amp; ",IF($V21&gt;J$407,"",", ")))&amp;IF(J122,$A21,"")</f>
        <v>, Numbers &amp; Letters Efficiency A</v>
      </c>
      <c r="K427" t="str">
        <f>IF($V21&lt;=K$406,"",IF($V21=K$407,IF(ComCalc!K$37=2," ",", ")&amp;"&amp; ",IF($V21&gt;K$407,"",", ")))&amp;IF(K122,$A21,"")</f>
        <v/>
      </c>
      <c r="L427" t="str">
        <f>IF($V21&lt;=L$406,"",IF($V21=L$407,IF(ComCalc!L$37=2," ",", ")&amp;"&amp; ",IF($V21&gt;L$407,"",", ")))&amp;IF(L122,$A21,"")</f>
        <v xml:space="preserve">, </v>
      </c>
      <c r="M427" t="str">
        <f>IF($V21&lt;=M$406,"",IF($V21=M$407,IF(ComCalc!V$37=2," ",", ")&amp;"&amp; ",IF($V21&gt;M$407,"",", ")))&amp;IF(M122,$A21,"")</f>
        <v xml:space="preserve">, </v>
      </c>
      <c r="N427" t="str">
        <f>IF($V21&lt;=N$406,"",IF($V21=N$407,IF(ComCalc!W$37=2," ",", ")&amp;"&amp; ",IF($V21&gt;N$407,"",", ")))&amp;IF(N122,$A21,"")</f>
        <v>, Numbers &amp; Letters Efficiency A</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Numbers &amp; Letters Efficiency A</v>
      </c>
      <c r="S427" t="str">
        <f>IF($V21&lt;=S$406,"",IF($V21=S$407,IF(ComCalc!AC$49=2," ",", ")&amp;"&amp; ",IF($V21&gt;S$407,"",", ")))&amp;IF(S122,$A21,"")</f>
        <v/>
      </c>
      <c r="T427" t="str">
        <f>IF($V21&lt;=T$406,"",IF($V21=T$407,IF(ComCalc!AD$49=2," ",", ")&amp;"&amp; ",IF($V21&gt;T$407,"",", ")))&amp;IF(T122,$A21,"")</f>
        <v xml:space="preserve">, </v>
      </c>
      <c r="U427" t="str">
        <f>IF($V21&lt;=U$406,"",IF($V21=U$407,IF(ComCalc!AE$49=2," ",", ")&amp;"&amp; ",IF($V21&gt;U$407,"",", ")))&amp;IF(U122,$A21,"")</f>
        <v/>
      </c>
      <c r="AI427" s="24"/>
      <c r="AJ427" s="24"/>
      <c r="AK427" s="24"/>
      <c r="AL427" s="24"/>
      <c r="AM427" s="24"/>
      <c r="AN427" s="24"/>
      <c r="AO427" s="24"/>
      <c r="AP427" s="24"/>
      <c r="AQ427" s="24"/>
      <c r="AR427" s="24"/>
    </row>
    <row r="428" spans="1:44" x14ac:dyDescent="0.15">
      <c r="A428" t="str">
        <f t="shared" si="210"/>
        <v>Numbers &amp; Letters Efficiency B</v>
      </c>
      <c r="B428" t="str">
        <f>IF($V22&lt;=B$406,"",IF($V22=B$407,IF(ComCalc!B$37=2," ",", ")&amp;"&amp; ",IF($V22&gt;B$407,"",", ")))&amp;IF(B123,$A22,"")</f>
        <v/>
      </c>
      <c r="C428" t="str">
        <f>IF($V22&lt;=C$406,"",IF($V22=C$407,IF(ComCalc!C$37=2," ",", ")&amp;"&amp; ",IF($V22&gt;C$407,"",", ")))&amp;IF(C123,$A22,"")</f>
        <v/>
      </c>
      <c r="D428" t="str">
        <f>IF($V22&lt;=D$406,"",IF($V22=D$407,IF(ComCalc!D$37=2," ",", ")&amp;"&amp; ",IF($V22&gt;D$407,"",", ")))&amp;IF(D123,$A22,"")</f>
        <v/>
      </c>
      <c r="E428" t="str">
        <f>IF($V22&lt;=E$406,"",IF($V22=E$407,IF(ComCalc!E$37=2," ",", ")&amp;"&amp; ",IF($V22&gt;E$407,"",", ")))&amp;IF(E123,$A22,"")</f>
        <v/>
      </c>
      <c r="F428" t="str">
        <f>IF($V22&lt;=F$406,"",IF($V22=F$407,IF(ComCalc!F$37=2," ",", ")&amp;"&amp; ",IF($V22&gt;F$407,"",", ")))&amp;IF(F123,$A22,"")</f>
        <v/>
      </c>
      <c r="G428" t="str">
        <f>IF($V22&lt;=G$406,"",IF($V22=G$407,IF(ComCalc!G$37=2," ",", ")&amp;"&amp; ",IF($V22&gt;G$407,"",", ")))&amp;IF(G123,$A22,"")</f>
        <v>, Numbers &amp; Letters Efficiency B</v>
      </c>
      <c r="H428" t="str">
        <f>IF($V22&lt;=H$406,"",IF($V22=H$407,IF(ComCalc!H$37=2," ",", ")&amp;"&amp; ",IF($V22&gt;H$407,"",", ")))&amp;IF(H123,$A22,"")</f>
        <v/>
      </c>
      <c r="I428" t="str">
        <f>IF($V22&lt;=I$406,"",IF($V22=I$407,IF(ComCalc!I$37=2," ",", ")&amp;"&amp; ",IF($V22&gt;I$407,"",", ")))&amp;IF(I123,$A22,"")</f>
        <v/>
      </c>
      <c r="J428" t="str">
        <f>IF($V22&lt;=J$406,"",IF($V22=J$407,IF(ComCalc!J$37=2," ",", ")&amp;"&amp; ",IF($V22&gt;J$407,"",", ")))&amp;IF(J123,$A22,"")</f>
        <v xml:space="preserve">, </v>
      </c>
      <c r="K428" t="str">
        <f>IF($V22&lt;=K$406,"",IF($V22=K$407,IF(ComCalc!K$37=2," ",", ")&amp;"&amp; ",IF($V22&gt;K$407,"",", ")))&amp;IF(K123,$A22,"")</f>
        <v/>
      </c>
      <c r="L428" t="str">
        <f>IF($V22&lt;=L$406,"",IF($V22=L$407,IF(ComCalc!L$37=2," ",", ")&amp;"&amp; ",IF($V22&gt;L$407,"",", ")))&amp;IF(L123,$A22,"")</f>
        <v>, Numbers &amp; Letters Efficiency B</v>
      </c>
      <c r="M428" t="str">
        <f>IF($V22&lt;=M$406,"",IF($V22=M$407,IF(ComCalc!V$37=2," ",", ")&amp;"&amp; ",IF($V22&gt;M$407,"",", ")))&amp;IF(M123,$A22,"")</f>
        <v xml:space="preserve">, </v>
      </c>
      <c r="N428" t="str">
        <f>IF($V22&lt;=N$406,"",IF($V22=N$407,IF(ComCalc!W$37=2," ",", ")&amp;"&amp; ",IF($V22&gt;N$407,"",", ")))&amp;IF(N123,$A22,"")</f>
        <v xml:space="preserve">,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Numbers &amp; Letters Efficiency B</v>
      </c>
      <c r="S428" t="str">
        <f>IF($V22&lt;=S$406,"",IF($V22=S$407,IF(ComCalc!AC$49=2," ",", ")&amp;"&amp; ",IF($V22&gt;S$407,"",", ")))&amp;IF(S123,$A22,"")</f>
        <v/>
      </c>
      <c r="T428" t="str">
        <f>IF($V22&lt;=T$406,"",IF($V22=T$407,IF(ComCalc!AD$49=2," ",", ")&amp;"&amp; ",IF($V22&gt;T$407,"",", ")))&amp;IF(T123,$A22,"")</f>
        <v xml:space="preserve">, </v>
      </c>
      <c r="U428" t="str">
        <f>IF($V22&lt;=U$406,"",IF($V22=U$407,IF(ComCalc!AE$49=2," ",", ")&amp;"&amp; ",IF($V22&gt;U$407,"",", ")))&amp;IF(U123,$A22,"")</f>
        <v>Numbers &amp; Letters Efficiency B</v>
      </c>
      <c r="AI428" s="24"/>
      <c r="AJ428" s="24"/>
      <c r="AK428" s="24"/>
      <c r="AL428" s="24"/>
      <c r="AM428" s="24"/>
      <c r="AN428" s="24"/>
      <c r="AO428" s="24"/>
      <c r="AP428" s="24"/>
      <c r="AQ428" s="24"/>
      <c r="AR428" s="24"/>
    </row>
    <row r="429" spans="1:44" x14ac:dyDescent="0.15">
      <c r="A429" t="str">
        <f t="shared" si="210"/>
        <v>Auditory Comprehension</v>
      </c>
      <c r="B429" t="str">
        <f>IF($V23&lt;=B$406,"",IF($V23=B$407,IF(ComCalc!B$37=2," ",", ")&amp;"&amp; ",IF($V23&gt;B$407,"",", ")))&amp;IF(B124,$A23,"")</f>
        <v/>
      </c>
      <c r="C429" t="str">
        <f>IF($V23&lt;=C$406,"",IF($V23=C$407,IF(ComCalc!C$37=2," ",", ")&amp;"&amp; ",IF($V23&gt;C$407,"",", ")))&amp;IF(C124,$A23,"")</f>
        <v/>
      </c>
      <c r="D429" t="str">
        <f>IF($V23&lt;=D$406,"",IF($V23=D$407,IF(ComCalc!D$37=2," ",", ")&amp;"&amp; ",IF($V23&gt;D$407,"",", ")))&amp;IF(D124,$A23,"")</f>
        <v/>
      </c>
      <c r="E429" t="str">
        <f>IF($V23&lt;=E$406,"",IF($V23=E$407,IF(ComCalc!E$37=2," ",", ")&amp;"&amp; ",IF($V23&gt;E$407,"",", ")))&amp;IF(E124,$A23,"")</f>
        <v>Auditory Comprehension</v>
      </c>
      <c r="F429" t="str">
        <f>IF($V23&lt;=F$406,"",IF($V23=F$407,IF(ComCalc!F$37=2," ",", ")&amp;"&amp; ",IF($V23&gt;F$407,"",", ")))&amp;IF(F124,$A23,"")</f>
        <v/>
      </c>
      <c r="G429" t="str">
        <f>IF($V23&lt;=G$406,"",IF($V23=G$407,IF(ComCalc!G$37=2," ",", ")&amp;"&amp; ",IF($V23&gt;G$407,"",", ")))&amp;IF(G124,$A23,"")</f>
        <v xml:space="preserve">, </v>
      </c>
      <c r="H429" t="str">
        <f>IF($V23&lt;=H$406,"",IF($V23=H$407,IF(ComCalc!H$37=2," ",", ")&amp;"&amp; ",IF($V23&gt;H$407,"",", ")))&amp;IF(H124,$A23,"")</f>
        <v/>
      </c>
      <c r="I429" t="str">
        <f>IF($V23&lt;=I$406,"",IF($V23=I$407,IF(ComCalc!I$37=2," ",", ")&amp;"&amp; ",IF($V23&gt;I$407,"",", ")))&amp;IF(I124,$A23,"")</f>
        <v/>
      </c>
      <c r="J429" t="str">
        <f>IF($V23&lt;=J$406,"",IF($V23=J$407,IF(ComCalc!J$37=2," ",", ")&amp;"&amp; ",IF($V23&gt;J$407,"",", ")))&amp;IF(J124,$A23,"")</f>
        <v xml:space="preserve">, </v>
      </c>
      <c r="K429" t="str">
        <f>IF($V23&lt;=K$406,"",IF($V23=K$407,IF(ComCalc!K$37=2," ",", ")&amp;"&amp; ",IF($V23&gt;K$407,"",", ")))&amp;IF(K124,$A23,"")</f>
        <v/>
      </c>
      <c r="L429" t="str">
        <f>IF($V23&lt;=L$406,"",IF($V23=L$407,IF(ComCalc!L$37=2," ",", ")&amp;"&amp; ",IF($V23&gt;L$407,"",", ")))&amp;IF(L124,$A23,"")</f>
        <v xml:space="preserve">, </v>
      </c>
      <c r="M429" t="str">
        <f>IF($V23&lt;=M$406,"",IF($V23=M$407,IF(ComCalc!V$37=2," ",", ")&amp;"&amp; ",IF($V23&gt;M$407,"",", ")))&amp;IF(M124,$A23,"")</f>
        <v xml:space="preserve">, </v>
      </c>
      <c r="N429" t="str">
        <f>IF($V23&lt;=N$406,"",IF($V23=N$407,IF(ComCalc!W$37=2," ",", ")&amp;"&amp; ",IF($V23&gt;N$407,"",", ")))&amp;IF(N124,$A23,"")</f>
        <v xml:space="preserve">,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Auditory Comprehension</v>
      </c>
      <c r="S429" t="str">
        <f>IF($V23&lt;=S$406,"",IF($V23=S$407,IF(ComCalc!AC$49=2," ",", ")&amp;"&amp; ",IF($V23&gt;S$407,"",", ")))&amp;IF(S124,$A23,"")</f>
        <v/>
      </c>
      <c r="T429" t="str">
        <f>IF($V23&lt;=T$406,"",IF($V23=T$407,IF(ComCalc!AD$49=2," ",", ")&amp;"&amp; ",IF($V23&gt;T$407,"",", ")))&amp;IF(T124,$A23,"")</f>
        <v xml:space="preserve">, </v>
      </c>
      <c r="U429" t="str">
        <f>IF($V23&lt;=U$406,"",IF($V23=U$407,IF(ComCalc!AE$49=2," ",", ")&amp;"&amp; ",IF($V23&gt;U$407,"",", ")))&amp;IF(U124,$A23,"")</f>
        <v xml:space="preserve">, </v>
      </c>
      <c r="AI429" s="24"/>
      <c r="AJ429" s="24"/>
      <c r="AK429" s="24"/>
      <c r="AL429" s="24"/>
      <c r="AM429" s="24"/>
      <c r="AN429" s="24"/>
      <c r="AO429" s="24"/>
      <c r="AP429" s="24"/>
      <c r="AQ429" s="24"/>
      <c r="AR429" s="24"/>
    </row>
    <row r="430" spans="1:44" x14ac:dyDescent="0.15">
      <c r="A430" t="str">
        <f t="shared" si="210"/>
        <v>Naming</v>
      </c>
      <c r="B430" t="str">
        <f>IF($V24&lt;=B$406,"",IF($V24=B$407,IF(ComCalc!B$37=2," ",", ")&amp;"&amp; ",IF($V24&gt;B$407,"",", ")))&amp;IF(B125,$A24,"")</f>
        <v/>
      </c>
      <c r="C430" t="str">
        <f>IF($V24&lt;=C$406,"",IF($V24=C$407,IF(ComCalc!C$37=2," ",", ")&amp;"&amp; ",IF($V24&gt;C$407,"",", ")))&amp;IF(C125,$A24,"")</f>
        <v>Naming</v>
      </c>
      <c r="D430" t="str">
        <f>IF($V24&lt;=D$406,"",IF($V24=D$407,IF(ComCalc!D$37=2," ",", ")&amp;"&amp; ",IF($V24&gt;D$407,"",", ")))&amp;IF(D125,$A24,"")</f>
        <v/>
      </c>
      <c r="E430" t="str">
        <f>IF($V24&lt;=E$406,"",IF($V24=E$407,IF(ComCalc!E$37=2," ",", ")&amp;"&amp; ",IF($V24&gt;E$407,"",", ")))&amp;IF(E125,$A24,"")</f>
        <v>, Naming</v>
      </c>
      <c r="F430" t="str">
        <f>IF($V24&lt;=F$406,"",IF($V24=F$407,IF(ComCalc!F$37=2," ",", ")&amp;"&amp; ",IF($V24&gt;F$407,"",", ")))&amp;IF(F125,$A24,"")</f>
        <v/>
      </c>
      <c r="G430" t="str">
        <f>IF($V24&lt;=G$406,"",IF($V24=G$407,IF(ComCalc!G$37=2," ",", ")&amp;"&amp; ",IF($V24&gt;G$407,"",", ")))&amp;IF(G125,$A24,"")</f>
        <v xml:space="preserve">, </v>
      </c>
      <c r="H430" t="str">
        <f>IF($V24&lt;=H$406,"",IF($V24=H$407,IF(ComCalc!H$37=2," ",", ")&amp;"&amp; ",IF($V24&gt;H$407,"",", ")))&amp;IF(H125,$A24,"")</f>
        <v/>
      </c>
      <c r="I430" t="str">
        <f>IF($V24&lt;=I$406,"",IF($V24=I$407,IF(ComCalc!I$37=2," ",", ")&amp;"&amp; ",IF($V24&gt;I$407,"",", ")))&amp;IF(I125,$A24,"")</f>
        <v/>
      </c>
      <c r="J430" t="str">
        <f>IF($V24&lt;=J$406,"",IF($V24=J$407,IF(ComCalc!J$37=2," ",", ")&amp;"&amp; ",IF($V24&gt;J$407,"",", ")))&amp;IF(J125,$A24,"")</f>
        <v xml:space="preserve">, </v>
      </c>
      <c r="K430" t="str">
        <f>IF($V24&lt;=K$406,"",IF($V24=K$407,IF(ComCalc!K$37=2," ",", ")&amp;"&amp; ",IF($V24&gt;K$407,"",", ")))&amp;IF(K125,$A24,"")</f>
        <v/>
      </c>
      <c r="L430" t="str">
        <f>IF($V24&lt;=L$406,"",IF($V24=L$407,IF(ComCalc!L$37=2," ",", ")&amp;"&amp; ",IF($V24&gt;L$407,"",", ")))&amp;IF(L125,$A24,"")</f>
        <v xml:space="preserve">, </v>
      </c>
      <c r="M430" t="str">
        <f>IF($V24&lt;=M$406,"",IF($V24=M$407,IF(ComCalc!V$37=2," ",", ")&amp;"&amp; ",IF($V24&gt;M$407,"",", ")))&amp;IF(M125,$A24,"")</f>
        <v xml:space="preserve">, </v>
      </c>
      <c r="N430" t="str">
        <f>IF($V24&lt;=N$406,"",IF($V24=N$407,IF(ComCalc!W$37=2," ",", ")&amp;"&amp; ",IF($V24&gt;N$407,"",", ")))&amp;IF(N125,$A24,"")</f>
        <v xml:space="preserve">,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Naming</v>
      </c>
      <c r="S430" t="str">
        <f>IF($V24&lt;=S$406,"",IF($V24=S$407,IF(ComCalc!AC$49=2," ",", ")&amp;"&amp; ",IF($V24&gt;S$407,"",", ")))&amp;IF(S125,$A24,"")</f>
        <v/>
      </c>
      <c r="T430" t="str">
        <f>IF($V24&lt;=T$406,"",IF($V24=T$407,IF(ComCalc!AD$49=2," ",", ")&amp;"&amp; ",IF($V24&gt;T$407,"",", ")))&amp;IF(T125,$A24,"")</f>
        <v xml:space="preserve">, </v>
      </c>
      <c r="U430" t="str">
        <f>IF($V24&lt;=U$406,"",IF($V24=U$407,IF(ComCalc!AE$49=2," ",", ")&amp;"&amp; ",IF($V24&gt;U$407,"",", ")))&amp;IF(U125,$A24,"")</f>
        <v xml:space="preserve">, </v>
      </c>
      <c r="AI430" s="24"/>
      <c r="AJ430" s="24"/>
      <c r="AK430" s="24"/>
      <c r="AL430" s="24"/>
      <c r="AM430" s="24"/>
      <c r="AN430" s="24"/>
      <c r="AO430" s="24"/>
      <c r="AP430" s="24"/>
      <c r="AQ430" s="24"/>
      <c r="AR430" s="24"/>
    </row>
    <row r="431" spans="1:44" x14ac:dyDescent="0.15">
      <c r="A431" t="str">
        <f t="shared" si="210"/>
        <v>Shape Learning Immediate-Recognition</v>
      </c>
      <c r="B431" t="str">
        <f>IF($V25&lt;=B$406,"",IF($V25=B$407,IF(ComCalc!B$37=2," ",", ")&amp;"&amp; ",IF($V25&gt;B$407,"",", ")))&amp;IF(B126,$A25,"")</f>
        <v/>
      </c>
      <c r="C431" t="str">
        <f>IF($V25&lt;=C$406,"",IF($V25=C$407,IF(ComCalc!C$37=2," ",", ")&amp;"&amp; ",IF($V25&gt;C$407,"",", ")))&amp;IF(C126,$A25,"")</f>
        <v xml:space="preserve">, </v>
      </c>
      <c r="D431" t="str">
        <f>IF($V25&lt;=D$406,"",IF($V25=D$407,IF(ComCalc!D$37=2," ",", ")&amp;"&amp; ",IF($V25&gt;D$407,"",", ")))&amp;IF(D126,$A25,"")</f>
        <v/>
      </c>
      <c r="E431" t="str">
        <f>IF($V25&lt;=E$406,"",IF($V25=E$407,IF(ComCalc!E$37=2," ",", ")&amp;"&amp; ",IF($V25&gt;E$407,"",", ")))&amp;IF(E126,$A25,"")</f>
        <v xml:space="preserve">, </v>
      </c>
      <c r="F431" t="str">
        <f>IF($V25&lt;=F$406,"",IF($V25=F$407,IF(ComCalc!F$37=2," ",", ")&amp;"&amp; ",IF($V25&gt;F$407,"",", ")))&amp;IF(F126,$A25,"")</f>
        <v/>
      </c>
      <c r="G431" t="str">
        <f>IF($V25&lt;=G$406,"",IF($V25=G$407,IF(ComCalc!G$37=2," ",", ")&amp;"&amp; ",IF($V25&gt;G$407,"",", ")))&amp;IF(G126,$A25,"")</f>
        <v xml:space="preserve">, </v>
      </c>
      <c r="H431" t="str">
        <f>IF($V25&lt;=H$406,"",IF($V25=H$407,IF(ComCalc!H$37=2," ",", ")&amp;"&amp; ",IF($V25&gt;H$407,"",", ")))&amp;IF(H126,$A25,"")</f>
        <v>Shape Learning Immediate-Recognition</v>
      </c>
      <c r="I431" t="str">
        <f>IF($V25&lt;=I$406,"",IF($V25=I$407,IF(ComCalc!I$37=2," ",", ")&amp;"&amp; ",IF($V25&gt;I$407,"",", ")))&amp;IF(I126,$A25,"")</f>
        <v/>
      </c>
      <c r="J431" t="str">
        <f>IF($V25&lt;=J$406,"",IF($V25=J$407,IF(ComCalc!J$37=2," ",", ")&amp;"&amp; ",IF($V25&gt;J$407,"",", ")))&amp;IF(J126,$A25,"")</f>
        <v xml:space="preserve">, </v>
      </c>
      <c r="K431" t="str">
        <f>IF($V25&lt;=K$406,"",IF($V25=K$407,IF(ComCalc!K$37=2," ",", ")&amp;"&amp; ",IF($V25&gt;K$407,"",", ")))&amp;IF(K126,$A25,"")</f>
        <v/>
      </c>
      <c r="L431" t="str">
        <f>IF($V25&lt;=L$406,"",IF($V25=L$407,IF(ComCalc!L$37=2," ",", ")&amp;"&amp; ",IF($V25&gt;L$407,"",", ")))&amp;IF(L126,$A25,"")</f>
        <v xml:space="preserve">, </v>
      </c>
      <c r="M431" t="str">
        <f>IF($V25&lt;=M$406,"",IF($V25=M$407,IF(ComCalc!V$37=2," ",", ")&amp;"&amp; ",IF($V25&gt;M$407,"",", ")))&amp;IF(M126,$A25,"")</f>
        <v xml:space="preserve">, </v>
      </c>
      <c r="N431" t="str">
        <f>IF($V25&lt;=N$406,"",IF($V25=N$407,IF(ComCalc!W$37=2," ",", ")&amp;"&amp; ",IF($V25&gt;N$407,"",", ")))&amp;IF(N126,$A25,"")</f>
        <v xml:space="preserve">, </v>
      </c>
      <c r="O431" t="str">
        <f>IF($V25&lt;=O$406,"",IF($V25=O$407,IF(ComCalc!X$37=2," ",", ")&amp;"&amp; ",IF($V25&gt;O$407,"",", ")))&amp;IF(O126,$A25,"")</f>
        <v>Shape Learning Immediate-Recognition</v>
      </c>
      <c r="P431" t="str">
        <f>IF($V25&lt;=P$406,"",IF($V25=P$407,IF(ComCalc!Y$37=2," ",", ")&amp;"&amp; ",IF($V25&gt;P$407,"",", ")))&amp;IF(P126,$A25,"")</f>
        <v/>
      </c>
      <c r="Q431" t="str">
        <f>IF($V25&lt;=Q$406,"",IF($V25=Q$407,IF(ComCalc!AA$49=2," ",", ")&amp;"&amp; ",IF($V25&gt;Q$407,"",", ")))&amp;IF(Q126,$A25,"")</f>
        <v/>
      </c>
      <c r="R431" t="str">
        <f>IF($V25&lt;=R$406,"",IF($V25=R$407,IF(ComCalc!AB$49=2," ",", ")&amp;"&amp; ",IF($V25&gt;R$407,"",", ")))&amp;IF(R126,$A25,"")</f>
        <v>, Shape Learning Immediate-Recognition</v>
      </c>
      <c r="S431" t="str">
        <f>IF($V25&lt;=S$406,"",IF($V25=S$407,IF(ComCalc!AC$49=2," ",", ")&amp;"&amp; ",IF($V25&gt;S$407,"",", ")))&amp;IF(S126,$A25,"")</f>
        <v/>
      </c>
      <c r="T431" t="str">
        <f>IF($V25&lt;=T$406,"",IF($V25=T$407,IF(ComCalc!AD$49=2," ",", ")&amp;"&amp; ",IF($V25&gt;T$407,"",", ")))&amp;IF(T126,$A25,"")</f>
        <v xml:space="preserve">, </v>
      </c>
      <c r="U431" t="str">
        <f>IF($V25&lt;=U$406,"",IF($V25=U$407,IF(ComCalc!AE$49=2," ",", ")&amp;"&amp; ",IF($V25&gt;U$407,"",", ")))&amp;IF(U126,$A25,"")</f>
        <v xml:space="preserve">, </v>
      </c>
      <c r="AI431" s="24"/>
      <c r="AJ431" s="24"/>
      <c r="AK431" s="24"/>
      <c r="AL431" s="24"/>
      <c r="AM431" s="24"/>
      <c r="AN431" s="24"/>
      <c r="AO431" s="24"/>
      <c r="AP431" s="24"/>
      <c r="AQ431" s="24"/>
      <c r="AR431" s="24"/>
    </row>
    <row r="432" spans="1:44" x14ac:dyDescent="0.15">
      <c r="A432" t="str">
        <f t="shared" si="210"/>
        <v>Shape Learning Delayed-Recognition</v>
      </c>
      <c r="B432" t="str">
        <f>IF($V26&lt;=B$406,"",IF($V26=B$407,IF(ComCalc!B$37=2," ",", ")&amp;"&amp; ",IF($V26&gt;B$407,"",", ")))&amp;IF(B127,$A26,"")</f>
        <v/>
      </c>
      <c r="C432" t="str">
        <f>IF($V26&lt;=C$406,"",IF($V26=C$407,IF(ComCalc!C$37=2," ",", ")&amp;"&amp; ",IF($V26&gt;C$407,"",", ")))&amp;IF(C127,$A26,"")</f>
        <v xml:space="preserve">, </v>
      </c>
      <c r="D432" t="str">
        <f>IF($V26&lt;=D$406,"",IF($V26=D$407,IF(ComCalc!D$37=2," ",", ")&amp;"&amp; ",IF($V26&gt;D$407,"",", ")))&amp;IF(D127,$A26,"")</f>
        <v/>
      </c>
      <c r="E432" t="str">
        <f>IF($V26&lt;=E$406,"",IF($V26=E$407,IF(ComCalc!E$37=2," ",", ")&amp;"&amp; ",IF($V26&gt;E$407,"",", ")))&amp;IF(E127,$A26,"")</f>
        <v xml:space="preserve">, </v>
      </c>
      <c r="F432" t="str">
        <f>IF($V26&lt;=F$406,"",IF($V26=F$407,IF(ComCalc!F$37=2," ",", ")&amp;"&amp; ",IF($V26&gt;F$407,"",", ")))&amp;IF(F127,$A26,"")</f>
        <v/>
      </c>
      <c r="G432" t="str">
        <f>IF($V26&lt;=G$406,"",IF($V26=G$407,IF(ComCalc!G$37=2," ",", ")&amp;"&amp; ",IF($V26&gt;G$407,"",", ")))&amp;IF(G127,$A26,"")</f>
        <v xml:space="preserve">, </v>
      </c>
      <c r="H432" t="str">
        <f>IF($V26&lt;=H$406,"",IF($V26=H$407,IF(ComCalc!H$37=2," ",", ")&amp;"&amp; ",IF($V26&gt;H$407,"",", ")))&amp;IF(H127,$A26,"")</f>
        <v>, Shape Learning Delayed-Recognition</v>
      </c>
      <c r="I432" t="str">
        <f>IF($V26&lt;=I$406,"",IF($V26=I$407,IF(ComCalc!I$37=2," ",", ")&amp;"&amp; ",IF($V26&gt;I$407,"",", ")))&amp;IF(I127,$A26,"")</f>
        <v/>
      </c>
      <c r="J432" t="str">
        <f>IF($V26&lt;=J$406,"",IF($V26=J$407,IF(ComCalc!J$37=2," ",", ")&amp;"&amp; ",IF($V26&gt;J$407,"",", ")))&amp;IF(J127,$A26,"")</f>
        <v xml:space="preserve">, </v>
      </c>
      <c r="K432" t="str">
        <f>IF($V26&lt;=K$406,"",IF($V26=K$407,IF(ComCalc!K$37=2," ",", ")&amp;"&amp; ",IF($V26&gt;K$407,"",", ")))&amp;IF(K127,$A26,"")</f>
        <v/>
      </c>
      <c r="L432" t="str">
        <f>IF($V26&lt;=L$406,"",IF($V26=L$407,IF(ComCalc!L$37=2," ",", ")&amp;"&amp; ",IF($V26&gt;L$407,"",", ")))&amp;IF(L127,$A26,"")</f>
        <v xml:space="preserve">, </v>
      </c>
      <c r="M432" t="str">
        <f>IF($V26&lt;=M$406,"",IF($V26=M$407,IF(ComCalc!V$37=2," ",", ")&amp;"&amp; ",IF($V26&gt;M$407,"",", ")))&amp;IF(M127,$A26,"")</f>
        <v xml:space="preserve">, </v>
      </c>
      <c r="N432" t="str">
        <f>IF($V26&lt;=N$406,"",IF($V26=N$407,IF(ComCalc!W$37=2," ",", ")&amp;"&amp; ",IF($V26&gt;N$407,"",", ")))&amp;IF(N127,$A26,"")</f>
        <v xml:space="preserve">, </v>
      </c>
      <c r="O432" t="str">
        <f>IF($V26&lt;=O$406,"",IF($V26=O$407,IF(ComCalc!X$37=2," ",", ")&amp;"&amp; ",IF($V26&gt;O$407,"",", ")))&amp;IF(O127,$A26,"")</f>
        <v xml:space="preserve">, </v>
      </c>
      <c r="P432" t="str">
        <f>IF($V26&lt;=P$406,"",IF($V26=P$407,IF(ComCalc!Y$37=2," ",", ")&amp;"&amp; ",IF($V26&gt;P$407,"",", ")))&amp;IF(P127,$A26,"")</f>
        <v>Shape Learning Delayed-Recognition</v>
      </c>
      <c r="Q432" t="str">
        <f>IF($V26&lt;=Q$406,"",IF($V26=Q$407,IF(ComCalc!AA$49=2," ",", ")&amp;"&amp; ",IF($V26&gt;Q$407,"",", ")))&amp;IF(Q127,$A26,"")</f>
        <v/>
      </c>
      <c r="R432" t="str">
        <f>IF($V26&lt;=R$406,"",IF($V26=R$407,IF(ComCalc!AB$49=2," ",", ")&amp;"&amp; ",IF($V26&gt;R$407,"",", ")))&amp;IF(R127,$A26,"")</f>
        <v>, Shape Learning Delayed-Recognition</v>
      </c>
      <c r="S432" t="str">
        <f>IF($V26&lt;=S$406,"",IF($V26=S$407,IF(ComCalc!AC$49=2," ",", ")&amp;"&amp; ",IF($V26&gt;S$407,"",", ")))&amp;IF(S127,$A26,"")</f>
        <v/>
      </c>
      <c r="T432" t="str">
        <f>IF($V26&lt;=T$406,"",IF($V26=T$407,IF(ComCalc!AD$49=2," ",", ")&amp;"&amp; ",IF($V26&gt;T$407,"",", ")))&amp;IF(T127,$A26,"")</f>
        <v xml:space="preserve">, </v>
      </c>
      <c r="U432" t="str">
        <f>IF($V26&lt;=U$406,"",IF($V26=U$407,IF(ComCalc!AE$49=2," ",", ")&amp;"&amp; ",IF($V26&gt;U$407,"",", ")))&amp;IF(U127,$A26,"")</f>
        <v xml:space="preserve">, </v>
      </c>
      <c r="AI432" s="24"/>
      <c r="AJ432" s="24"/>
      <c r="AK432" s="24"/>
      <c r="AL432" s="24"/>
      <c r="AM432" s="24"/>
      <c r="AN432" s="24"/>
      <c r="AO432" s="24"/>
      <c r="AP432" s="24"/>
      <c r="AQ432" s="24"/>
      <c r="AR432" s="24"/>
    </row>
    <row r="433" spans="1:44" x14ac:dyDescent="0.15">
      <c r="A433" t="str">
        <f t="shared" si="210"/>
        <v>Story Learning Immediate-Recall</v>
      </c>
      <c r="B433" t="str">
        <f>IF($V27&lt;=B$406,"",IF($V27=B$407,IF(ComCalc!B$37=2," ",", ")&amp;"&amp; ",IF($V27&gt;B$407,"",", ")))&amp;IF(B128,$A27,"")</f>
        <v/>
      </c>
      <c r="C433" t="str">
        <f>IF($V27&lt;=C$406,"",IF($V27=C$407,IF(ComCalc!C$37=2," ",", ")&amp;"&amp; ",IF($V27&gt;C$407,"",", ")))&amp;IF(C128,$A27,"")</f>
        <v xml:space="preserve">, </v>
      </c>
      <c r="D433" t="str">
        <f>IF($V27&lt;=D$406,"",IF($V27=D$407,IF(ComCalc!D$37=2," ",", ")&amp;"&amp; ",IF($V27&gt;D$407,"",", ")))&amp;IF(D128,$A27,"")</f>
        <v/>
      </c>
      <c r="E433" t="str">
        <f>IF($V27&lt;=E$406,"",IF($V27=E$407,IF(ComCalc!E$37=2," ",", ")&amp;"&amp; ",IF($V27&gt;E$407,"",", ")))&amp;IF(E128,$A27,"")</f>
        <v xml:space="preserve">, </v>
      </c>
      <c r="F433" t="str">
        <f>IF($V27&lt;=F$406,"",IF($V27=F$407,IF(ComCalc!F$37=2," ",", ")&amp;"&amp; ",IF($V27&gt;F$407,"",", ")))&amp;IF(F128,$A27,"")</f>
        <v/>
      </c>
      <c r="G433" t="str">
        <f>IF($V27&lt;=G$406,"",IF($V27=G$407,IF(ComCalc!G$37=2," ",", ")&amp;"&amp; ",IF($V27&gt;G$407,"",", ")))&amp;IF(G128,$A27,"")</f>
        <v xml:space="preserve">, </v>
      </c>
      <c r="H433" t="str">
        <f>IF($V27&lt;=H$406,"",IF($V27=H$407,IF(ComCalc!H$37=2," ",", ")&amp;"&amp; ",IF($V27&gt;H$407,"",", ")))&amp;IF(H128,$A27,"")</f>
        <v>, Story Learning Immediate-Recall</v>
      </c>
      <c r="I433" t="str">
        <f>IF($V27&lt;=I$406,"",IF($V27=I$407,IF(ComCalc!I$37=2," ",", ")&amp;"&amp; ",IF($V27&gt;I$407,"",", ")))&amp;IF(I128,$A27,"")</f>
        <v/>
      </c>
      <c r="J433" t="str">
        <f>IF($V27&lt;=J$406,"",IF($V27=J$407,IF(ComCalc!J$37=2," ",", ")&amp;"&amp; ",IF($V27&gt;J$407,"",", ")))&amp;IF(J128,$A27,"")</f>
        <v xml:space="preserve">, </v>
      </c>
      <c r="K433" t="str">
        <f>IF($V27&lt;=K$406,"",IF($V27=K$407,IF(ComCalc!K$37=2," ",", ")&amp;"&amp; ",IF($V27&gt;K$407,"",", ")))&amp;IF(K128,$A27,"")</f>
        <v/>
      </c>
      <c r="L433" t="str">
        <f>IF($V27&lt;=L$406,"",IF($V27=L$407,IF(ComCalc!L$37=2," ",", ")&amp;"&amp; ",IF($V27&gt;L$407,"",", ")))&amp;IF(L128,$A27,"")</f>
        <v xml:space="preserve">, </v>
      </c>
      <c r="M433" t="str">
        <f>IF($V27&lt;=M$406,"",IF($V27=M$407,IF(ComCalc!V$37=2," ",", ")&amp;"&amp; ",IF($V27&gt;M$407,"",", ")))&amp;IF(M128,$A27,"")</f>
        <v xml:space="preserve">, </v>
      </c>
      <c r="N433" t="str">
        <f>IF($V27&lt;=N$406,"",IF($V27=N$407,IF(ComCalc!W$37=2," ",", ")&amp;"&amp; ",IF($V27&gt;N$407,"",", ")))&amp;IF(N128,$A27,"")</f>
        <v xml:space="preserve">, </v>
      </c>
      <c r="O433" t="str">
        <f>IF($V27&lt;=O$406,"",IF($V27=O$407,IF(ComCalc!X$37=2," ",", ")&amp;"&amp; ",IF($V27&gt;O$407,"",", ")))&amp;IF(O128,$A27,"")</f>
        <v>, &amp; Story Learning Immediate-Recall</v>
      </c>
      <c r="P433" t="str">
        <f>IF($V27&lt;=P$406,"",IF($V27=P$407,IF(ComCalc!Y$37=2," ",", ")&amp;"&amp; ",IF($V27&gt;P$407,"",", ")))&amp;IF(P128,$A27,"")</f>
        <v xml:space="preserve">, </v>
      </c>
      <c r="Q433" t="str">
        <f>IF($V27&lt;=Q$406,"",IF($V27=Q$407,IF(ComCalc!AA$49=2," ",", ")&amp;"&amp; ",IF($V27&gt;Q$407,"",", ")))&amp;IF(Q128,$A27,"")</f>
        <v/>
      </c>
      <c r="R433" t="str">
        <f>IF($V27&lt;=R$406,"",IF($V27=R$407,IF(ComCalc!AB$49=2," ",", ")&amp;"&amp; ",IF($V27&gt;R$407,"",", ")))&amp;IF(R128,$A27,"")</f>
        <v>, Story Learning Immediate-Recall</v>
      </c>
      <c r="S433" t="str">
        <f>IF($V27&lt;=S$406,"",IF($V27=S$407,IF(ComCalc!AC$49=2," ",", ")&amp;"&amp; ",IF($V27&gt;S$407,"",", ")))&amp;IF(S128,$A27,"")</f>
        <v/>
      </c>
      <c r="T433" t="str">
        <f>IF($V27&lt;=T$406,"",IF($V27=T$407,IF(ComCalc!AD$49=2," ",", ")&amp;"&amp; ",IF($V27&gt;T$407,"",", ")))&amp;IF(T128,$A27,"")</f>
        <v xml:space="preserve">, </v>
      </c>
      <c r="U433" t="str">
        <f>IF($V27&lt;=U$406,"",IF($V27=U$407,IF(ComCalc!AE$49=2," ",", ")&amp;"&amp; ",IF($V27&gt;U$407,"",", ")))&amp;IF(U128,$A27,"")</f>
        <v xml:space="preserve">, </v>
      </c>
      <c r="AI433" s="24"/>
      <c r="AJ433" s="24"/>
      <c r="AK433" s="24"/>
      <c r="AL433" s="24"/>
      <c r="AM433" s="24"/>
      <c r="AN433" s="24"/>
      <c r="AO433" s="24"/>
      <c r="AP433" s="24"/>
      <c r="AQ433" s="24"/>
      <c r="AR433" s="24"/>
    </row>
    <row r="434" spans="1:44" x14ac:dyDescent="0.15">
      <c r="A434" t="str">
        <f t="shared" si="210"/>
        <v>Story Learning Delayed-Recall</v>
      </c>
      <c r="B434" t="str">
        <f>IF($V28&lt;=B$406,"",IF($V28=B$407,IF(ComCalc!B$37=2," ",", ")&amp;"&amp; ",IF($V28&gt;B$407,"",", ")))&amp;IF(B129,$A28,"")</f>
        <v/>
      </c>
      <c r="C434" t="str">
        <f>IF($V28&lt;=C$406,"",IF($V28=C$407,IF(ComCalc!C$37=2," ",", ")&amp;"&amp; ",IF($V28&gt;C$407,"",", ")))&amp;IF(C129,$A28,"")</f>
        <v xml:space="preserve">, </v>
      </c>
      <c r="D434" t="str">
        <f>IF($V28&lt;=D$406,"",IF($V28=D$407,IF(ComCalc!D$37=2," ",", ")&amp;"&amp; ",IF($V28&gt;D$407,"",", ")))&amp;IF(D129,$A28,"")</f>
        <v/>
      </c>
      <c r="E434" t="str">
        <f>IF($V28&lt;=E$406,"",IF($V28=E$407,IF(ComCalc!E$37=2," ",", ")&amp;"&amp; ",IF($V28&gt;E$407,"",", ")))&amp;IF(E129,$A28,"")</f>
        <v xml:space="preserve">, </v>
      </c>
      <c r="F434" t="str">
        <f>IF($V28&lt;=F$406,"",IF($V28=F$407,IF(ComCalc!F$37=2," ",", ")&amp;"&amp; ",IF($V28&gt;F$407,"",", ")))&amp;IF(F129,$A28,"")</f>
        <v/>
      </c>
      <c r="G434" t="str">
        <f>IF($V28&lt;=G$406,"",IF($V28=G$407,IF(ComCalc!G$37=2," ",", ")&amp;"&amp; ",IF($V28&gt;G$407,"",", ")))&amp;IF(G129,$A28,"")</f>
        <v xml:space="preserve">, </v>
      </c>
      <c r="H434" t="str">
        <f>IF($V28&lt;=H$406,"",IF($V28=H$407,IF(ComCalc!H$37=2," ",", ")&amp;"&amp; ",IF($V28&gt;H$407,"",", ")))&amp;IF(H129,$A28,"")</f>
        <v>, Story Learning Delayed-Recall</v>
      </c>
      <c r="I434" t="str">
        <f>IF($V28&lt;=I$406,"",IF($V28=I$407,IF(ComCalc!I$37=2," ",", ")&amp;"&amp; ",IF($V28&gt;I$407,"",", ")))&amp;IF(I129,$A28,"")</f>
        <v/>
      </c>
      <c r="J434" t="str">
        <f>IF($V28&lt;=J$406,"",IF($V28=J$407,IF(ComCalc!J$37=2," ",", ")&amp;"&amp; ",IF($V28&gt;J$407,"",", ")))&amp;IF(J129,$A28,"")</f>
        <v xml:space="preserve">, </v>
      </c>
      <c r="K434" t="str">
        <f>IF($V28&lt;=K$406,"",IF($V28=K$407,IF(ComCalc!K$37=2," ",", ")&amp;"&amp; ",IF($V28&gt;K$407,"",", ")))&amp;IF(K129,$A28,"")</f>
        <v/>
      </c>
      <c r="L434" t="str">
        <f>IF($V28&lt;=L$406,"",IF($V28=L$407,IF(ComCalc!L$37=2," ",", ")&amp;"&amp; ",IF($V28&gt;L$407,"",", ")))&amp;IF(L129,$A28,"")</f>
        <v xml:space="preserve">, </v>
      </c>
      <c r="M434" t="str">
        <f>IF($V28&lt;=M$406,"",IF($V28=M$407,IF(ComCalc!V$37=2," ",", ")&amp;"&amp; ",IF($V28&gt;M$407,"",", ")))&amp;IF(M129,$A28,"")</f>
        <v xml:space="preserve">, </v>
      </c>
      <c r="N434" t="str">
        <f>IF($V28&lt;=N$406,"",IF($V28=N$407,IF(ComCalc!W$37=2," ",", ")&amp;"&amp; ",IF($V28&gt;N$407,"",", ")))&amp;IF(N129,$A28,"")</f>
        <v xml:space="preserve">, </v>
      </c>
      <c r="O434" t="str">
        <f>IF($V28&lt;=O$406,"",IF($V28=O$407,IF(ComCalc!X$37=2," ",", ")&amp;"&amp; ",IF($V28&gt;O$407,"",", ")))&amp;IF(O129,$A28,"")</f>
        <v/>
      </c>
      <c r="P434" t="str">
        <f>IF($V28&lt;=P$406,"",IF($V28=P$407,IF(ComCalc!Y$37=2," ",", ")&amp;"&amp; ",IF($V28&gt;P$407,"",", ")))&amp;IF(P129,$A28,"")</f>
        <v>, Story Learning Delayed-Recall</v>
      </c>
      <c r="Q434" t="str">
        <f>IF($V28&lt;=Q$406,"",IF($V28=Q$407,IF(ComCalc!AA$49=2," ",", ")&amp;"&amp; ",IF($V28&gt;Q$407,"",", ")))&amp;IF(Q129,$A28,"")</f>
        <v/>
      </c>
      <c r="R434" t="str">
        <f>IF($V28&lt;=R$406,"",IF($V28=R$407,IF(ComCalc!AB$49=2," ",", ")&amp;"&amp; ",IF($V28&gt;R$407,"",", ")))&amp;IF(R129,$A28,"")</f>
        <v>, Story Learning Delayed-Recall</v>
      </c>
      <c r="S434" t="str">
        <f>IF($V28&lt;=S$406,"",IF($V28=S$407,IF(ComCalc!AC$49=2," ",", ")&amp;"&amp; ",IF($V28&gt;S$407,"",", ")))&amp;IF(S129,$A28,"")</f>
        <v/>
      </c>
      <c r="T434" t="str">
        <f>IF($V28&lt;=T$406,"",IF($V28=T$407,IF(ComCalc!AD$49=2," ",", ")&amp;"&amp; ",IF($V28&gt;T$407,"",", ")))&amp;IF(T129,$A28,"")</f>
        <v xml:space="preserve">, </v>
      </c>
      <c r="U434" t="str">
        <f>IF($V28&lt;=U$406,"",IF($V28=U$407,IF(ComCalc!AE$49=2," ",", ")&amp;"&amp; ",IF($V28&gt;U$407,"",", ")))&amp;IF(U129,$A28,"")</f>
        <v xml:space="preserve">, </v>
      </c>
      <c r="AI434" s="24"/>
      <c r="AJ434" s="24"/>
      <c r="AK434" s="24"/>
      <c r="AL434" s="24"/>
      <c r="AM434" s="24"/>
      <c r="AN434" s="24"/>
      <c r="AO434" s="24"/>
      <c r="AP434" s="24"/>
      <c r="AQ434" s="24"/>
      <c r="AR434" s="24"/>
    </row>
    <row r="435" spans="1:44" x14ac:dyDescent="0.15">
      <c r="A435" t="str">
        <f t="shared" si="210"/>
        <v>Visual Discrimination</v>
      </c>
      <c r="B435" t="str">
        <f>IF($V29&lt;=B$406,"",IF($V29=B$407,IF(ComCalc!B$37=2," ",", ")&amp;"&amp; ",IF($V29&gt;B$407,"",", ")))&amp;IF(B130,$A29,"")</f>
        <v/>
      </c>
      <c r="C435" t="str">
        <f>IF($V29&lt;=C$406,"",IF($V29=C$407,IF(ComCalc!C$37=2," ",", ")&amp;"&amp; ",IF($V29&gt;C$407,"",", ")))&amp;IF(C130,$A29,"")</f>
        <v xml:space="preserve">, </v>
      </c>
      <c r="D435" t="str">
        <f>IF($V29&lt;=D$406,"",IF($V29=D$407,IF(ComCalc!D$37=2," ",", ")&amp;"&amp; ",IF($V29&gt;D$407,"",", ")))&amp;IF(D130,$A29,"")</f>
        <v/>
      </c>
      <c r="E435" t="str">
        <f>IF($V29&lt;=E$406,"",IF($V29=E$407,IF(ComCalc!E$37=2," ",", ")&amp;"&amp; ",IF($V29&gt;E$407,"",", ")))&amp;IF(E130,$A29,"")</f>
        <v xml:space="preserve">, </v>
      </c>
      <c r="F435" t="str">
        <f>IF($V29&lt;=F$406,"",IF($V29=F$407,IF(ComCalc!F$37=2," ",", ")&amp;"&amp; ",IF($V29&gt;F$407,"",", ")))&amp;IF(F130,$A29,"")</f>
        <v>Visual Discrimination</v>
      </c>
      <c r="G435" t="str">
        <f>IF($V29&lt;=G$406,"",IF($V29=G$407,IF(ComCalc!G$37=2," ",", ")&amp;"&amp; ",IF($V29&gt;G$407,"",", ")))&amp;IF(G130,$A29,"")</f>
        <v xml:space="preserve">, </v>
      </c>
      <c r="H435" t="str">
        <f>IF($V29&lt;=H$406,"",IF($V29=H$407,IF(ComCalc!H$37=2," ",", ")&amp;"&amp; ",IF($V29&gt;H$407,"",", ")))&amp;IF(H130,$A29,"")</f>
        <v xml:space="preserve">, </v>
      </c>
      <c r="I435" t="str">
        <f>IF($V29&lt;=I$406,"",IF($V29=I$407,IF(ComCalc!I$37=2," ",", ")&amp;"&amp; ",IF($V29&gt;I$407,"",", ")))&amp;IF(I130,$A29,"")</f>
        <v/>
      </c>
      <c r="J435" t="str">
        <f>IF($V29&lt;=J$406,"",IF($V29=J$407,IF(ComCalc!J$37=2," ",", ")&amp;"&amp; ",IF($V29&gt;J$407,"",", ")))&amp;IF(J130,$A29,"")</f>
        <v xml:space="preserve">, </v>
      </c>
      <c r="K435" t="str">
        <f>IF($V29&lt;=K$406,"",IF($V29=K$407,IF(ComCalc!K$37=2," ",", ")&amp;"&amp; ",IF($V29&gt;K$407,"",", ")))&amp;IF(K130,$A29,"")</f>
        <v/>
      </c>
      <c r="L435" t="str">
        <f>IF($V29&lt;=L$406,"",IF($V29=L$407,IF(ComCalc!L$37=2," ",", ")&amp;"&amp; ",IF($V29&gt;L$407,"",", ")))&amp;IF(L130,$A29,"")</f>
        <v xml:space="preserve">, </v>
      </c>
      <c r="M435" t="str">
        <f>IF($V29&lt;=M$406,"",IF($V29=M$407,IF(ComCalc!V$37=2," ",", ")&amp;"&amp; ",IF($V29&gt;M$407,"",", ")))&amp;IF(M130,$A29,"")</f>
        <v xml:space="preserve">, </v>
      </c>
      <c r="N435" t="str">
        <f>IF($V29&lt;=N$406,"",IF($V29=N$407,IF(ComCalc!W$37=2," ",", ")&amp;"&amp; ",IF($V29&gt;N$407,"",", ")))&amp;IF(N130,$A29,"")</f>
        <v xml:space="preserve">, </v>
      </c>
      <c r="O435" t="str">
        <f>IF($V29&lt;=O$406,"",IF($V29=O$407,IF(ComCalc!X$37=2," ",", ")&amp;"&amp; ",IF($V29&gt;O$407,"",", ")))&amp;IF(O130,$A29,"")</f>
        <v/>
      </c>
      <c r="P435" t="str">
        <f>IF($V29&lt;=P$406,"",IF($V29=P$407,IF(ComCalc!Y$37=2," ",", ")&amp;"&amp; ",IF($V29&gt;P$407,"",", ")))&amp;IF(P130,$A29,"")</f>
        <v xml:space="preserve">, </v>
      </c>
      <c r="Q435" t="str">
        <f>IF($V29&lt;=Q$406,"",IF($V29=Q$407,IF(ComCalc!AA$49=2," ",", ")&amp;"&amp; ",IF($V29&gt;Q$407,"",", ")))&amp;IF(Q130,$A29,"")</f>
        <v/>
      </c>
      <c r="R435" t="str">
        <f>IF($V29&lt;=R$406,"",IF($V29=R$407,IF(ComCalc!AB$49=2," ",", ")&amp;"&amp; ",IF($V29&gt;R$407,"",", ")))&amp;IF(R130,$A29,"")</f>
        <v>, Visual Discrimination</v>
      </c>
      <c r="S435" t="str">
        <f>IF($V29&lt;=S$406,"",IF($V29=S$407,IF(ComCalc!AC$49=2," ",", ")&amp;"&amp; ",IF($V29&gt;S$407,"",", ")))&amp;IF(S130,$A29,"")</f>
        <v/>
      </c>
      <c r="T435" t="str">
        <f>IF($V29&lt;=T$406,"",IF($V29=T$407,IF(ComCalc!AD$49=2," ",", ")&amp;"&amp; ",IF($V29&gt;T$407,"",", ")))&amp;IF(T130,$A29,"")</f>
        <v xml:space="preserve">, </v>
      </c>
      <c r="U435" t="str">
        <f>IF($V29&lt;=U$406,"",IF($V29=U$407,IF(ComCalc!AE$49=2," ",", ")&amp;"&amp; ",IF($V29&gt;U$407,"",", ")))&amp;IF(U130,$A29,"")</f>
        <v xml:space="preserve">, </v>
      </c>
      <c r="AI435" s="24"/>
      <c r="AJ435" s="24"/>
      <c r="AK435" s="24"/>
      <c r="AL435" s="24"/>
      <c r="AM435" s="24"/>
      <c r="AN435" s="24"/>
      <c r="AO435" s="24"/>
      <c r="AP435" s="24"/>
      <c r="AQ435" s="24"/>
      <c r="AR435" s="24"/>
    </row>
    <row r="436" spans="1:44" x14ac:dyDescent="0.15">
      <c r="A436" t="str">
        <f t="shared" si="210"/>
        <v>Design Construction</v>
      </c>
      <c r="B436" t="str">
        <f>IF($V30&lt;=B$406,"",IF($V30=B$407,IF(ComCalc!B$37=2," ",", ")&amp;"&amp; ",IF($V30&gt;B$407,"",", ")))&amp;IF(B131,$A30,"")</f>
        <v/>
      </c>
      <c r="C436" t="str">
        <f>IF($V30&lt;=C$406,"",IF($V30=C$407,IF(ComCalc!C$37=2," ",", ")&amp;"&amp; ",IF($V30&gt;C$407,"",", ")))&amp;IF(C131,$A30,"")</f>
        <v xml:space="preserve">, </v>
      </c>
      <c r="D436" t="str">
        <f>IF($V30&lt;=D$406,"",IF($V30=D$407,IF(ComCalc!D$37=2," ",", ")&amp;"&amp; ",IF($V30&gt;D$407,"",", ")))&amp;IF(D131,$A30,"")</f>
        <v>Design Construction</v>
      </c>
      <c r="E436" t="str">
        <f>IF($V30&lt;=E$406,"",IF($V30=E$407,IF(ComCalc!E$37=2," ",", ")&amp;"&amp; ",IF($V30&gt;E$407,"",", ")))&amp;IF(E131,$A30,"")</f>
        <v xml:space="preserve">, </v>
      </c>
      <c r="F436" t="str">
        <f>IF($V30&lt;=F$406,"",IF($V30=F$407,IF(ComCalc!F$37=2," ",", ")&amp;"&amp; ",IF($V30&gt;F$407,"",", ")))&amp;IF(F131,$A30,"")</f>
        <v xml:space="preserve"> &amp; Design Construction</v>
      </c>
      <c r="G436" t="str">
        <f>IF($V30&lt;=G$406,"",IF($V30=G$407,IF(ComCalc!G$37=2," ",", ")&amp;"&amp; ",IF($V30&gt;G$407,"",", ")))&amp;IF(G131,$A30,"")</f>
        <v xml:space="preserve">, </v>
      </c>
      <c r="H436" t="str">
        <f>IF($V30&lt;=H$406,"",IF($V30=H$407,IF(ComCalc!H$37=2," ",", ")&amp;"&amp; ",IF($V30&gt;H$407,"",", ")))&amp;IF(H131,$A30,"")</f>
        <v xml:space="preserve">, </v>
      </c>
      <c r="I436" t="str">
        <f>IF($V30&lt;=I$406,"",IF($V30=I$407,IF(ComCalc!I$37=2," ",", ")&amp;"&amp; ",IF($V30&gt;I$407,"",", ")))&amp;IF(I131,$A30,"")</f>
        <v/>
      </c>
      <c r="J436" t="str">
        <f>IF($V30&lt;=J$406,"",IF($V30=J$407,IF(ComCalc!J$37=2," ",", ")&amp;"&amp; ",IF($V30&gt;J$407,"",", ")))&amp;IF(J131,$A30,"")</f>
        <v xml:space="preserve">, </v>
      </c>
      <c r="K436" t="str">
        <f>IF($V30&lt;=K$406,"",IF($V30=K$407,IF(ComCalc!K$37=2," ",", ")&amp;"&amp; ",IF($V30&gt;K$407,"",", ")))&amp;IF(K131,$A30,"")</f>
        <v/>
      </c>
      <c r="L436" t="str">
        <f>IF($V30&lt;=L$406,"",IF($V30=L$407,IF(ComCalc!L$37=2," ",", ")&amp;"&amp; ",IF($V30&gt;L$407,"",", ")))&amp;IF(L131,$A30,"")</f>
        <v xml:space="preserve">, </v>
      </c>
      <c r="M436" t="str">
        <f>IF($V30&lt;=M$406,"",IF($V30=M$407,IF(ComCalc!V$37=2," ",", ")&amp;"&amp; ",IF($V30&gt;M$407,"",", ")))&amp;IF(M131,$A30,"")</f>
        <v xml:space="preserve">, </v>
      </c>
      <c r="N436" t="str">
        <f>IF($V30&lt;=N$406,"",IF($V30=N$407,IF(ComCalc!W$37=2," ",", ")&amp;"&amp; ",IF($V30&gt;N$407,"",", ")))&amp;IF(N131,$A30,"")</f>
        <v xml:space="preserve">, </v>
      </c>
      <c r="O436" t="str">
        <f>IF($V30&lt;=O$406,"",IF($V30=O$407,IF(ComCalc!X$37=2," ",", ")&amp;"&amp; ",IF($V30&gt;O$407,"",", ")))&amp;IF(O131,$A30,"")</f>
        <v/>
      </c>
      <c r="P436" t="str">
        <f>IF($V30&lt;=P$406,"",IF($V30=P$407,IF(ComCalc!Y$37=2," ",", ")&amp;"&amp; ",IF($V30&gt;P$407,"",", ")))&amp;IF(P131,$A30,"")</f>
        <v xml:space="preserve">, </v>
      </c>
      <c r="Q436" t="str">
        <f>IF($V30&lt;=Q$406,"",IF($V30=Q$407,IF(ComCalc!AA$49=2," ",", ")&amp;"&amp; ",IF($V30&gt;Q$407,"",", ")))&amp;IF(Q131,$A30,"")</f>
        <v/>
      </c>
      <c r="R436" t="str">
        <f>IF($V30&lt;=R$406,"",IF($V30=R$407,IF(ComCalc!AB$49=2," ",", ")&amp;"&amp; ",IF($V30&gt;R$407,"",", ")))&amp;IF(R131,$A30,"")</f>
        <v>, Design Construction</v>
      </c>
      <c r="S436" t="str">
        <f>IF($V30&lt;=S$406,"",IF($V30=S$407,IF(ComCalc!AC$49=2," ",", ")&amp;"&amp; ",IF($V30&gt;S$407,"",", ")))&amp;IF(S131,$A30,"")</f>
        <v/>
      </c>
      <c r="T436" t="str">
        <f>IF($V30&lt;=T$406,"",IF($V30=T$407,IF(ComCalc!AD$49=2," ",", ")&amp;"&amp; ",IF($V30&gt;T$407,"",", ")))&amp;IF(T131,$A30,"")</f>
        <v xml:space="preserve">, </v>
      </c>
      <c r="U436" t="str">
        <f>IF($V30&lt;=U$406,"",IF($V30=U$407,IF(ComCalc!AE$49=2," ",", ")&amp;"&amp; ",IF($V30&gt;U$407,"",", ")))&amp;IF(U131,$A30,"")</f>
        <v xml:space="preserve">, </v>
      </c>
      <c r="AI436" s="24"/>
      <c r="AJ436" s="24"/>
      <c r="AK436" s="24"/>
      <c r="AL436" s="24"/>
      <c r="AM436" s="24"/>
      <c r="AN436" s="24"/>
      <c r="AO436" s="24"/>
      <c r="AP436" s="24"/>
      <c r="AQ436" s="24"/>
      <c r="AR436" s="24"/>
    </row>
    <row r="437" spans="1:44" x14ac:dyDescent="0.15">
      <c r="A437" t="str">
        <f t="shared" si="210"/>
        <v>Mazes</v>
      </c>
      <c r="B437" t="str">
        <f>IF($V31&lt;=B$406,"",IF($V31=B$407,IF(ComCalc!B$37=2," ",", ")&amp;"&amp; ",IF($V31&gt;B$407,"",", ")))&amp;IF(B132,$A31,"")</f>
        <v/>
      </c>
      <c r="C437" t="str">
        <f>IF($V31&lt;=C$406,"",IF($V31=C$407,IF(ComCalc!C$37=2," ",", ")&amp;"&amp; ",IF($V31&gt;C$407,"",", ")))&amp;IF(C132,$A31,"")</f>
        <v xml:space="preserve">, </v>
      </c>
      <c r="D437" t="str">
        <f>IF($V31&lt;=D$406,"",IF($V31=D$407,IF(ComCalc!D$37=2," ",", ")&amp;"&amp; ",IF($V31&gt;D$407,"",", ")))&amp;IF(D132,$A31,"")</f>
        <v/>
      </c>
      <c r="E437" t="str">
        <f>IF($V31&lt;=E$406,"",IF($V31=E$407,IF(ComCalc!E$37=2," ",", ")&amp;"&amp; ",IF($V31&gt;E$407,"",", ")))&amp;IF(E132,$A31,"")</f>
        <v xml:space="preserve">, </v>
      </c>
      <c r="F437" t="str">
        <f>IF($V31&lt;=F$406,"",IF($V31=F$407,IF(ComCalc!F$37=2," ",", ")&amp;"&amp; ",IF($V31&gt;F$407,"",", ")))&amp;IF(F132,$A31,"")</f>
        <v/>
      </c>
      <c r="G437" t="str">
        <f>IF($V31&lt;=G$406,"",IF($V31=G$407,IF(ComCalc!G$37=2," ",", ")&amp;"&amp; ",IF($V31&gt;G$407,"",", ")))&amp;IF(G132,$A31,"")</f>
        <v>, Mazes</v>
      </c>
      <c r="H437" t="str">
        <f>IF($V31&lt;=H$406,"",IF($V31=H$407,IF(ComCalc!H$37=2," ",", ")&amp;"&amp; ",IF($V31&gt;H$407,"",", ")))&amp;IF(H132,$A31,"")</f>
        <v xml:space="preserve">, </v>
      </c>
      <c r="I437" t="str">
        <f>IF($V31&lt;=I$406,"",IF($V31=I$407,IF(ComCalc!I$37=2," ",", ")&amp;"&amp; ",IF($V31&gt;I$407,"",", ")))&amp;IF(I132,$A31,"")</f>
        <v/>
      </c>
      <c r="J437" t="str">
        <f>IF($V31&lt;=J$406,"",IF($V31=J$407,IF(ComCalc!J$37=2," ",", ")&amp;"&amp; ",IF($V31&gt;J$407,"",", ")))&amp;IF(J132,$A31,"")</f>
        <v xml:space="preserve">, </v>
      </c>
      <c r="K437" t="str">
        <f>IF($V31&lt;=K$406,"",IF($V31=K$407,IF(ComCalc!K$37=2," ",", ")&amp;"&amp; ",IF($V31&gt;K$407,"",", ")))&amp;IF(K132,$A31,"")</f>
        <v/>
      </c>
      <c r="L437" t="str">
        <f>IF($V31&lt;=L$406,"",IF($V31=L$407,IF(ComCalc!L$37=2," ",", ")&amp;"&amp; ",IF($V31&gt;L$407,"",", ")))&amp;IF(L132,$A31,"")</f>
        <v xml:space="preserve">, </v>
      </c>
      <c r="M437" t="str">
        <f>IF($V31&lt;=M$406,"",IF($V31=M$407,IF(ComCalc!V$37=2," ",", ")&amp;"&amp; ",IF($V31&gt;M$407,"",", ")))&amp;IF(M132,$A31,"")</f>
        <v>, Mazes</v>
      </c>
      <c r="N437" t="str">
        <f>IF($V31&lt;=N$406,"",IF($V31=N$407,IF(ComCalc!W$37=2," ",", ")&amp;"&amp; ",IF($V31&gt;N$407,"",", ")))&amp;IF(N132,$A31,"")</f>
        <v>, Mazes</v>
      </c>
      <c r="O437" t="str">
        <f>IF($V31&lt;=O$406,"",IF($V31=O$407,IF(ComCalc!X$37=2," ",", ")&amp;"&amp; ",IF($V31&gt;O$407,"",", ")))&amp;IF(O132,$A31,"")</f>
        <v/>
      </c>
      <c r="P437" t="str">
        <f>IF($V31&lt;=P$406,"",IF($V31=P$407,IF(ComCalc!Y$37=2," ",", ")&amp;"&amp; ",IF($V31&gt;P$407,"",", ")))&amp;IF(P132,$A31,"")</f>
        <v xml:space="preserve">, </v>
      </c>
      <c r="Q437" t="str">
        <f>IF($V31&lt;=Q$406,"",IF($V31=Q$407,IF(ComCalc!AA$49=2," ",", ")&amp;"&amp; ",IF($V31&gt;Q$407,"",", ")))&amp;IF(Q132,$A31,"")</f>
        <v>Mazes</v>
      </c>
      <c r="R437" t="str">
        <f>IF($V31&lt;=R$406,"",IF($V31=R$407,IF(ComCalc!AB$49=2," ",", ")&amp;"&amp; ",IF($V31&gt;R$407,"",", ")))&amp;IF(R132,$A31,"")</f>
        <v>, Mazes</v>
      </c>
      <c r="S437" t="str">
        <f>IF($V31&lt;=S$406,"",IF($V31=S$407,IF(ComCalc!AC$49=2," ",", ")&amp;"&amp; ",IF($V31&gt;S$407,"",", ")))&amp;IF(S132,$A31,"")</f>
        <v/>
      </c>
      <c r="T437" t="str">
        <f>IF($V31&lt;=T$406,"",IF($V31=T$407,IF(ComCalc!AD$49=2," ",", ")&amp;"&amp; ",IF($V31&gt;T$407,"",", ")))&amp;IF(T132,$A31,"")</f>
        <v xml:space="preserve">, </v>
      </c>
      <c r="U437" t="str">
        <f>IF($V31&lt;=U$406,"",IF($V31=U$407,IF(ComCalc!AE$49=2," ",", ")&amp;"&amp; ",IF($V31&gt;U$407,"",", ")))&amp;IF(U132,$A31,"")</f>
        <v xml:space="preserve">, </v>
      </c>
      <c r="AI437" s="24"/>
      <c r="AJ437" s="24"/>
      <c r="AK437" s="24"/>
      <c r="AL437" s="24"/>
      <c r="AM437" s="24"/>
      <c r="AN437" s="24"/>
      <c r="AO437" s="24"/>
      <c r="AP437" s="24"/>
      <c r="AQ437" s="24"/>
      <c r="AR437" s="24"/>
    </row>
    <row r="438" spans="1:44" x14ac:dyDescent="0.15">
      <c r="A438" t="str">
        <f t="shared" si="210"/>
        <v>Word Generation</v>
      </c>
      <c r="B438" t="str">
        <f>IF($V32&lt;=B$406,"",IF($V32=B$407,IF(ComCalc!B$37=2," ",", ")&amp;"&amp; ",IF($V32&gt;B$407,"",", ")))&amp;IF(B133,$A32,"")</f>
        <v/>
      </c>
      <c r="C438" t="str">
        <f>IF($V32&lt;=C$406,"",IF($V32=C$407,IF(ComCalc!C$37=2," ",", ")&amp;"&amp; ",IF($V32&gt;C$407,"",", ")))&amp;IF(C133,$A32,"")</f>
        <v xml:space="preserve">, </v>
      </c>
      <c r="D438" t="str">
        <f>IF($V32&lt;=D$406,"",IF($V32=D$407,IF(ComCalc!D$37=2," ",", ")&amp;"&amp; ",IF($V32&gt;D$407,"",", ")))&amp;IF(D133,$A32,"")</f>
        <v/>
      </c>
      <c r="E438" t="str">
        <f>IF($V32&lt;=E$406,"",IF($V32=E$407,IF(ComCalc!E$37=2," ",", ")&amp;"&amp; ",IF($V32&gt;E$407,"",", ")))&amp;IF(E133,$A32,"")</f>
        <v xml:space="preserve">, </v>
      </c>
      <c r="F438" t="str">
        <f>IF($V32&lt;=F$406,"",IF($V32=F$407,IF(ComCalc!F$37=2," ",", ")&amp;"&amp; ",IF($V32&gt;F$407,"",", ")))&amp;IF(F133,$A32,"")</f>
        <v/>
      </c>
      <c r="G438" t="str">
        <f>IF($V32&lt;=G$406,"",IF($V32=G$407,IF(ComCalc!G$37=2," ",", ")&amp;"&amp; ",IF($V32&gt;G$407,"",", ")))&amp;IF(G133,$A32,"")</f>
        <v>, Word Generation</v>
      </c>
      <c r="H438" t="str">
        <f>IF($V32&lt;=H$406,"",IF($V32=H$407,IF(ComCalc!H$37=2," ",", ")&amp;"&amp; ",IF($V32&gt;H$407,"",", ")))&amp;IF(H133,$A32,"")</f>
        <v xml:space="preserve">, </v>
      </c>
      <c r="I438" t="str">
        <f>IF($V32&lt;=I$406,"",IF($V32=I$407,IF(ComCalc!I$37=2," ",", ")&amp;"&amp; ",IF($V32&gt;I$407,"",", ")))&amp;IF(I133,$A32,"")</f>
        <v/>
      </c>
      <c r="J438" t="str">
        <f>IF($V32&lt;=J$406,"",IF($V32=J$407,IF(ComCalc!J$37=2," ",", ")&amp;"&amp; ",IF($V32&gt;J$407,"",", ")))&amp;IF(J133,$A32,"")</f>
        <v xml:space="preserve">, </v>
      </c>
      <c r="K438" t="str">
        <f>IF($V32&lt;=K$406,"",IF($V32=K$407,IF(ComCalc!K$37=2," ",", ")&amp;"&amp; ",IF($V32&gt;K$407,"",", ")))&amp;IF(K133,$A32,"")</f>
        <v/>
      </c>
      <c r="L438" t="str">
        <f>IF($V32&lt;=L$406,"",IF($V32=L$407,IF(ComCalc!L$37=2," ",", ")&amp;"&amp; ",IF($V32&gt;L$407,"",", ")))&amp;IF(L133,$A32,"")</f>
        <v xml:space="preserve">, </v>
      </c>
      <c r="M438" t="str">
        <f>IF($V32&lt;=M$406,"",IF($V32=M$407,IF(ComCalc!V$37=2," ",", ")&amp;"&amp; ",IF($V32&gt;M$407,"",", ")))&amp;IF(M133,$A32,"")</f>
        <v>, Word Generation</v>
      </c>
      <c r="N438" t="str">
        <f>IF($V32&lt;=N$406,"",IF($V32=N$407,IF(ComCalc!W$37=2," ",", ")&amp;"&amp; ",IF($V32&gt;N$407,"",", ")))&amp;IF(N133,$A32,"")</f>
        <v xml:space="preserve">, </v>
      </c>
      <c r="O438" t="str">
        <f>IF($V32&lt;=O$406,"",IF($V32=O$407,IF(ComCalc!X$37=2," ",", ")&amp;"&amp; ",IF($V32&gt;O$407,"",", ")))&amp;IF(O133,$A32,"")</f>
        <v/>
      </c>
      <c r="P438" t="str">
        <f>IF($V32&lt;=P$406,"",IF($V32=P$407,IF(ComCalc!Y$37=2," ",", ")&amp;"&amp; ",IF($V32&gt;P$407,"",", ")))&amp;IF(P133,$A32,"")</f>
        <v xml:space="preserve">, </v>
      </c>
      <c r="Q438" t="str">
        <f>IF($V32&lt;=Q$406,"",IF($V32=Q$407,IF(ComCalc!AA$49=2," ",", ")&amp;"&amp; ",IF($V32&gt;Q$407,"",", ")))&amp;IF(Q133,$A32,"")</f>
        <v xml:space="preserve">, </v>
      </c>
      <c r="R438" t="str">
        <f>IF($V32&lt;=R$406,"",IF($V32=R$407,IF(ComCalc!AB$49=2," ",", ")&amp;"&amp; ",IF($V32&gt;R$407,"",", ")))&amp;IF(R133,$A32,"")</f>
        <v>, Word Generation</v>
      </c>
      <c r="S438" t="str">
        <f>IF($V32&lt;=S$406,"",IF($V32=S$407,IF(ComCalc!AC$49=2," ",", ")&amp;"&amp; ",IF($V32&gt;S$407,"",", ")))&amp;IF(S133,$A32,"")</f>
        <v>Word Generation</v>
      </c>
      <c r="T438" t="str">
        <f>IF($V32&lt;=T$406,"",IF($V32=T$407,IF(ComCalc!AD$49=2," ",", ")&amp;"&amp; ",IF($V32&gt;T$407,"",", ")))&amp;IF(T133,$A32,"")</f>
        <v xml:space="preserve">, </v>
      </c>
      <c r="U438" t="str">
        <f>IF($V32&lt;=U$406,"",IF($V32=U$407,IF(ComCalc!AE$49=2," ",", ")&amp;"&amp; ",IF($V32&gt;U$407,"",", ")))&amp;IF(U133,$A32,"")</f>
        <v xml:space="preserve">, </v>
      </c>
      <c r="AI438" s="24"/>
      <c r="AJ438" s="24"/>
      <c r="AK438" s="24"/>
      <c r="AL438" s="24"/>
      <c r="AM438" s="24"/>
      <c r="AN438" s="24"/>
      <c r="AO438" s="24"/>
      <c r="AP438" s="24"/>
      <c r="AQ438" s="24"/>
      <c r="AR438" s="24"/>
    </row>
    <row r="439" spans="1:44" x14ac:dyDescent="0.15">
      <c r="A439" t="str">
        <f t="shared" si="210"/>
        <v>Letter Fluency</v>
      </c>
      <c r="B439" t="str">
        <f>IF($V33&lt;=B$406,"",IF($V33=B$407,IF(ComCalc!B$37=2," ",", ")&amp;"&amp; ",IF($V33&gt;B$407,"",", ")))&amp;IF(B134,$A33,"")</f>
        <v/>
      </c>
      <c r="C439" t="str">
        <f>IF($V33&lt;=C$406,"",IF($V33=C$407,IF(ComCalc!C$37=2," ",", ")&amp;"&amp; ",IF($V33&gt;C$407,"",", ")))&amp;IF(C134,$A33,"")</f>
        <v xml:space="preserve">, </v>
      </c>
      <c r="D439" t="str">
        <f>IF($V33&lt;=D$406,"",IF($V33=D$407,IF(ComCalc!D$37=2," ",", ")&amp;"&amp; ",IF($V33&gt;D$407,"",", ")))&amp;IF(D134,$A33,"")</f>
        <v/>
      </c>
      <c r="E439" t="str">
        <f>IF($V33&lt;=E$406,"",IF($V33=E$407,IF(ComCalc!E$37=2," ",", ")&amp;"&amp; ",IF($V33&gt;E$407,"",", ")))&amp;IF(E134,$A33,"")</f>
        <v>, Letter Fluency</v>
      </c>
      <c r="F439" t="str">
        <f>IF($V33&lt;=F$406,"",IF($V33=F$407,IF(ComCalc!F$37=2," ",", ")&amp;"&amp; ",IF($V33&gt;F$407,"",", ")))&amp;IF(F134,$A33,"")</f>
        <v/>
      </c>
      <c r="G439" t="str">
        <f>IF($V33&lt;=G$406,"",IF($V33=G$407,IF(ComCalc!G$37=2," ",", ")&amp;"&amp; ",IF($V33&gt;G$407,"",", ")))&amp;IF(G134,$A33,"")</f>
        <v xml:space="preserve">, </v>
      </c>
      <c r="H439" t="str">
        <f>IF($V33&lt;=H$406,"",IF($V33=H$407,IF(ComCalc!H$37=2," ",", ")&amp;"&amp; ",IF($V33&gt;H$407,"",", ")))&amp;IF(H134,$A33,"")</f>
        <v xml:space="preserve">, </v>
      </c>
      <c r="I439" t="str">
        <f>IF($V33&lt;=I$406,"",IF($V33=I$407,IF(ComCalc!I$37=2," ",", ")&amp;"&amp; ",IF($V33&gt;I$407,"",", ")))&amp;IF(I134,$A33,"")</f>
        <v/>
      </c>
      <c r="J439" t="str">
        <f>IF($V33&lt;=J$406,"",IF($V33=J$407,IF(ComCalc!J$37=2," ",", ")&amp;"&amp; ",IF($V33&gt;J$407,"",", ")))&amp;IF(J134,$A33,"")</f>
        <v xml:space="preserve">, </v>
      </c>
      <c r="K439" t="str">
        <f>IF($V33&lt;=K$406,"",IF($V33=K$407,IF(ComCalc!K$37=2," ",", ")&amp;"&amp; ",IF($V33&gt;K$407,"",", ")))&amp;IF(K134,$A33,"")</f>
        <v/>
      </c>
      <c r="L439" t="str">
        <f>IF($V33&lt;=L$406,"",IF($V33=L$407,IF(ComCalc!L$37=2," ",", ")&amp;"&amp; ",IF($V33&gt;L$407,"",", ")))&amp;IF(L134,$A33,"")</f>
        <v xml:space="preserve">, </v>
      </c>
      <c r="M439" t="str">
        <f>IF($V33&lt;=M$406,"",IF($V33=M$407,IF(ComCalc!V$37=2," ",", ")&amp;"&amp; ",IF($V33&gt;M$407,"",", ")))&amp;IF(M134,$A33,"")</f>
        <v xml:space="preserve">, </v>
      </c>
      <c r="N439" t="str">
        <f>IF($V33&lt;=N$406,"",IF($V33=N$407,IF(ComCalc!W$37=2," ",", ")&amp;"&amp; ",IF($V33&gt;N$407,"",", ")))&amp;IF(N134,$A33,"")</f>
        <v xml:space="preserve">, </v>
      </c>
      <c r="O439" t="str">
        <f>IF($V33&lt;=O$406,"",IF($V33=O$407,IF(ComCalc!X$37=2," ",", ")&amp;"&amp; ",IF($V33&gt;O$407,"",", ")))&amp;IF(O134,$A33,"")</f>
        <v/>
      </c>
      <c r="P439" t="str">
        <f>IF($V33&lt;=P$406,"",IF($V33=P$407,IF(ComCalc!Y$37=2," ",", ")&amp;"&amp; ",IF($V33&gt;P$407,"",", ")))&amp;IF(P134,$A33,"")</f>
        <v xml:space="preserve">, </v>
      </c>
      <c r="Q439" t="str">
        <f>IF($V33&lt;=Q$406,"",IF($V33=Q$407,IF(ComCalc!AA$49=2," ",", ")&amp;"&amp; ",IF($V33&gt;Q$407,"",", ")))&amp;IF(Q134,$A33,"")</f>
        <v xml:space="preserve">, </v>
      </c>
      <c r="R439" t="str">
        <f>IF($V33&lt;=R$406,"",IF($V33=R$407,IF(ComCalc!AB$49=2," ",", ")&amp;"&amp; ",IF($V33&gt;R$407,"",", ")))&amp;IF(R134,$A33,"")</f>
        <v>, Letter Fluency</v>
      </c>
      <c r="S439" t="str">
        <f>IF($V33&lt;=S$406,"",IF($V33=S$407,IF(ComCalc!AC$49=2," ",", ")&amp;"&amp; ",IF($V33&gt;S$407,"",", ")))&amp;IF(S134,$A33,"")</f>
        <v>, Letter Fluency</v>
      </c>
      <c r="T439" t="str">
        <f>IF($V33&lt;=T$406,"",IF($V33=T$407,IF(ComCalc!AD$49=2," ",", ")&amp;"&amp; ",IF($V33&gt;T$407,"",", ")))&amp;IF(T134,$A33,"")</f>
        <v xml:space="preserve">, </v>
      </c>
      <c r="U439" t="str">
        <f>IF($V33&lt;=U$406,"",IF($V33=U$407,IF(ComCalc!AE$49=2," ",", ")&amp;"&amp; ",IF($V33&gt;U$407,"",", ")))&amp;IF(U134,$A33,"")</f>
        <v xml:space="preserve">, </v>
      </c>
      <c r="AI439" s="24"/>
      <c r="AJ439" s="24"/>
      <c r="AK439" s="24"/>
      <c r="AL439" s="24"/>
      <c r="AM439" s="24"/>
      <c r="AN439" s="24"/>
      <c r="AO439" s="24"/>
      <c r="AP439" s="24"/>
      <c r="AQ439" s="24"/>
      <c r="AR439" s="24"/>
    </row>
    <row r="440" spans="1:44" x14ac:dyDescent="0.15">
      <c r="A440" t="str">
        <f t="shared" si="210"/>
        <v>Category Fluency</v>
      </c>
      <c r="B440" t="str">
        <f>IF($V34&lt;=B$406,"",IF($V34=B$407,IF(ComCalc!B$37=2," ",", ")&amp;"&amp; ",IF($V34&gt;B$407,"",", ")))&amp;IF(B135,$A34,"")</f>
        <v/>
      </c>
      <c r="C440" t="str">
        <f>IF($V34&lt;=C$406,"",IF($V34=C$407,IF(ComCalc!C$37=2," ",", ")&amp;"&amp; ",IF($V34&gt;C$407,"",", ")))&amp;IF(C135,$A34,"")</f>
        <v xml:space="preserve">, </v>
      </c>
      <c r="D440" t="str">
        <f>IF($V34&lt;=D$406,"",IF($V34=D$407,IF(ComCalc!D$37=2," ",", ")&amp;"&amp; ",IF($V34&gt;D$407,"",", ")))&amp;IF(D135,$A34,"")</f>
        <v/>
      </c>
      <c r="E440" t="str">
        <f>IF($V34&lt;=E$406,"",IF($V34=E$407,IF(ComCalc!E$37=2," ",", ")&amp;"&amp; ",IF($V34&gt;E$407,"",", ")))&amp;IF(E135,$A34,"")</f>
        <v>, &amp; Category Fluency</v>
      </c>
      <c r="F440" t="str">
        <f>IF($V34&lt;=F$406,"",IF($V34=F$407,IF(ComCalc!F$37=2," ",", ")&amp;"&amp; ",IF($V34&gt;F$407,"",", ")))&amp;IF(F135,$A34,"")</f>
        <v/>
      </c>
      <c r="G440" t="str">
        <f>IF($V34&lt;=G$406,"",IF($V34=G$407,IF(ComCalc!G$37=2," ",", ")&amp;"&amp; ",IF($V34&gt;G$407,"",", ")))&amp;IF(G135,$A34,"")</f>
        <v xml:space="preserve">, </v>
      </c>
      <c r="H440" t="str">
        <f>IF($V34&lt;=H$406,"",IF($V34=H$407,IF(ComCalc!H$37=2," ",", ")&amp;"&amp; ",IF($V34&gt;H$407,"",", ")))&amp;IF(H135,$A34,"")</f>
        <v xml:space="preserve">, </v>
      </c>
      <c r="I440" t="str">
        <f>IF($V34&lt;=I$406,"",IF($V34=I$407,IF(ComCalc!I$37=2," ",", ")&amp;"&amp; ",IF($V34&gt;I$407,"",", ")))&amp;IF(I135,$A34,"")</f>
        <v/>
      </c>
      <c r="J440" t="str">
        <f>IF($V34&lt;=J$406,"",IF($V34=J$407,IF(ComCalc!J$37=2," ",", ")&amp;"&amp; ",IF($V34&gt;J$407,"",", ")))&amp;IF(J135,$A34,"")</f>
        <v xml:space="preserve">, </v>
      </c>
      <c r="K440" t="str">
        <f>IF($V34&lt;=K$406,"",IF($V34=K$407,IF(ComCalc!K$37=2," ",", ")&amp;"&amp; ",IF($V34&gt;K$407,"",", ")))&amp;IF(K135,$A34,"")</f>
        <v/>
      </c>
      <c r="L440" t="str">
        <f>IF($V34&lt;=L$406,"",IF($V34=L$407,IF(ComCalc!L$37=2," ",", ")&amp;"&amp; ",IF($V34&gt;L$407,"",", ")))&amp;IF(L135,$A34,"")</f>
        <v xml:space="preserve">, </v>
      </c>
      <c r="M440" t="str">
        <f>IF($V34&lt;=M$406,"",IF($V34=M$407,IF(ComCalc!V$37=2," ",", ")&amp;"&amp; ",IF($V34&gt;M$407,"",", ")))&amp;IF(M135,$A34,"")</f>
        <v xml:space="preserve">, </v>
      </c>
      <c r="N440" t="str">
        <f>IF($V34&lt;=N$406,"",IF($V34=N$407,IF(ComCalc!W$37=2," ",", ")&amp;"&amp; ",IF($V34&gt;N$407,"",", ")))&amp;IF(N135,$A34,"")</f>
        <v xml:space="preserve">, </v>
      </c>
      <c r="O440" t="str">
        <f>IF($V34&lt;=O$406,"",IF($V34=O$407,IF(ComCalc!X$37=2," ",", ")&amp;"&amp; ",IF($V34&gt;O$407,"",", ")))&amp;IF(O135,$A34,"")</f>
        <v/>
      </c>
      <c r="P440" t="str">
        <f>IF($V34&lt;=P$406,"",IF($V34=P$407,IF(ComCalc!Y$37=2," ",", ")&amp;"&amp; ",IF($V34&gt;P$407,"",", ")))&amp;IF(P135,$A34,"")</f>
        <v xml:space="preserve">, </v>
      </c>
      <c r="Q440" t="str">
        <f>IF($V34&lt;=Q$406,"",IF($V34=Q$407,IF(ComCalc!AA$49=2," ",", ")&amp;"&amp; ",IF($V34&gt;Q$407,"",", ")))&amp;IF(Q135,$A34,"")</f>
        <v xml:space="preserve">, </v>
      </c>
      <c r="R440" t="str">
        <f>IF($V34&lt;=R$406,"",IF($V34=R$407,IF(ComCalc!AB$49=2," ",", ")&amp;"&amp; ",IF($V34&gt;R$407,"",", ")))&amp;IF(R135,$A34,"")</f>
        <v>, Category Fluency</v>
      </c>
      <c r="S440" t="str">
        <f>IF($V34&lt;=S$406,"",IF($V34=S$407,IF(ComCalc!AC$49=2," ",", ")&amp;"&amp; ",IF($V34&gt;S$407,"",", ")))&amp;IF(S135,$A34,"")</f>
        <v>, &amp; Category Fluency</v>
      </c>
      <c r="T440" t="str">
        <f>IF($V34&lt;=T$406,"",IF($V34=T$407,IF(ComCalc!AD$49=2," ",", ")&amp;"&amp; ",IF($V34&gt;T$407,"",", ")))&amp;IF(T135,$A34,"")</f>
        <v xml:space="preserve">, </v>
      </c>
      <c r="U440" t="str">
        <f>IF($V34&lt;=U$406,"",IF($V34=U$407,IF(ComCalc!AE$49=2," ",", ")&amp;"&amp; ",IF($V34&gt;U$407,"",", ")))&amp;IF(U135,$A34,"")</f>
        <v xml:space="preserve">, </v>
      </c>
      <c r="AI440" s="24"/>
      <c r="AJ440" s="24"/>
      <c r="AK440" s="24"/>
      <c r="AL440" s="24"/>
      <c r="AM440" s="24"/>
      <c r="AN440" s="24"/>
      <c r="AO440" s="24"/>
      <c r="AP440" s="24"/>
      <c r="AQ440" s="24"/>
      <c r="AR440" s="24"/>
    </row>
    <row r="441" spans="1:44" x14ac:dyDescent="0.15">
      <c r="A441" t="str">
        <f t="shared" si="210"/>
        <v>TOPF</v>
      </c>
      <c r="B441" t="str">
        <f>IF($V35&lt;=B$406,"",IF($V35=B$407,IF(ComCalc!B$37=2," ",", ")&amp;"&amp; ",IF($V35&gt;B$407,"",", ")))&amp;IF(B136,$A35,"")</f>
        <v/>
      </c>
      <c r="C441" t="str">
        <f>IF($V35&lt;=C$406,"",IF($V35=C$407,IF(ComCalc!C$37=2," ",", ")&amp;"&amp; ",IF($V35&gt;C$407,"",", ")))&amp;IF(C136,$A35,"")</f>
        <v xml:space="preserve">, </v>
      </c>
      <c r="D441" t="str">
        <f>IF($V35&lt;=D$406,"",IF($V35=D$407,IF(ComCalc!D$37=2," ",", ")&amp;"&amp; ",IF($V35&gt;D$407,"",", ")))&amp;IF(D136,$A35,"")</f>
        <v/>
      </c>
      <c r="E441" t="str">
        <f>IF($V35&lt;=E$406,"",IF($V35=E$407,IF(ComCalc!E$37=2," ",", ")&amp;"&amp; ",IF($V35&gt;E$407,"",", ")))&amp;IF(E136,$A35,"")</f>
        <v/>
      </c>
      <c r="F441" t="str">
        <f>IF($V35&lt;=F$406,"",IF($V35=F$407,IF(ComCalc!F$37=2," ",", ")&amp;"&amp; ",IF($V35&gt;F$407,"",", ")))&amp;IF(F136,$A35,"")</f>
        <v/>
      </c>
      <c r="G441" t="str">
        <f>IF($V35&lt;=G$406,"",IF($V35=G$407,IF(ComCalc!G$37=2," ",", ")&amp;"&amp; ",IF($V35&gt;G$407,"",", ")))&amp;IF(G136,$A35,"")</f>
        <v xml:space="preserve">, </v>
      </c>
      <c r="H441" t="str">
        <f>IF($V35&lt;=H$406,"",IF($V35=H$407,IF(ComCalc!H$37=2," ",", ")&amp;"&amp; ",IF($V35&gt;H$407,"",", ")))&amp;IF(H136,$A35,"")</f>
        <v xml:space="preserve">, </v>
      </c>
      <c r="I441" t="str">
        <f>IF($V35&lt;=I$406,"",IF($V35=I$407,IF(ComCalc!I$37=2," ",", ")&amp;"&amp; ",IF($V35&gt;I$407,"",", ")))&amp;IF(I136,$A35,"")</f>
        <v/>
      </c>
      <c r="J441" t="str">
        <f>IF($V35&lt;=J$406,"",IF($V35=J$407,IF(ComCalc!J$37=2," ",", ")&amp;"&amp; ",IF($V35&gt;J$407,"",", ")))&amp;IF(J136,$A35,"")</f>
        <v xml:space="preserve">, </v>
      </c>
      <c r="K441" t="str">
        <f>IF($V35&lt;=K$406,"",IF($V35=K$407,IF(ComCalc!K$37=2," ",", ")&amp;"&amp; ",IF($V35&gt;K$407,"",", ")))&amp;IF(K136,$A35,"")</f>
        <v/>
      </c>
      <c r="L441" t="str">
        <f>IF($V35&lt;=L$406,"",IF($V35=L$407,IF(ComCalc!L$37=2," ",", ")&amp;"&amp; ",IF($V35&gt;L$407,"",", ")))&amp;IF(L136,$A35,"")</f>
        <v xml:space="preserve">, </v>
      </c>
      <c r="M441" t="str">
        <f>IF($V35&lt;=M$406,"",IF($V35=M$407,IF(ComCalc!V$37=2," ",", ")&amp;"&amp; ",IF($V35&gt;M$407,"",", ")))&amp;IF(M136,$A35,"")</f>
        <v xml:space="preserve">, </v>
      </c>
      <c r="N441" t="str">
        <f>IF($V35&lt;=N$406,"",IF($V35=N$407,IF(ComCalc!W$37=2," ",", ")&amp;"&amp; ",IF($V35&gt;N$407,"",", ")))&amp;IF(N136,$A35,"")</f>
        <v xml:space="preserve">, </v>
      </c>
      <c r="O441" t="str">
        <f>IF($V35&lt;=O$406,"",IF($V35=O$407,IF(ComCalc!X$37=2," ",", ")&amp;"&amp; ",IF($V35&gt;O$407,"",", ")))&amp;IF(O136,$A35,"")</f>
        <v/>
      </c>
      <c r="P441" t="str">
        <f>IF($V35&lt;=P$406,"",IF($V35=P$407,IF(ComCalc!Y$37=2," ",", ")&amp;"&amp; ",IF($V35&gt;P$407,"",", ")))&amp;IF(P136,$A35,"")</f>
        <v xml:space="preserve">, </v>
      </c>
      <c r="Q441" t="str">
        <f>IF($V35&lt;=Q$406,"",IF($V35=Q$407,IF(ComCalc!AA$49=2," ",", ")&amp;"&amp; ",IF($V35&gt;Q$407,"",", ")))&amp;IF(Q136,$A35,"")</f>
        <v xml:space="preserve">, </v>
      </c>
      <c r="R441" t="str">
        <f>IF($V35&lt;=R$406,"",IF($V35=R$407,IF(ComCalc!AB$49=2," ",", ")&amp;"&amp; ",IF($V35&gt;R$407,"",", ")))&amp;IF(R136,$A35,"")</f>
        <v xml:space="preserve">, </v>
      </c>
      <c r="S441" t="str">
        <f>IF($V35&lt;=S$406,"",IF($V35=S$407,IF(ComCalc!AC$49=2," ",", ")&amp;"&amp; ",IF($V35&gt;S$407,"",", ")))&amp;IF(S136,$A35,"")</f>
        <v/>
      </c>
      <c r="T441" t="str">
        <f>IF($V35&lt;=T$406,"",IF($V35=T$407,IF(ComCalc!AD$49=2," ",", ")&amp;"&amp; ",IF($V35&gt;T$407,"",", ")))&amp;IF(T136,$A35,"")</f>
        <v xml:space="preserve">, </v>
      </c>
      <c r="U441" t="str">
        <f>IF($V35&lt;=U$406,"",IF($V35=U$407,IF(ComCalc!AE$49=2," ",", ")&amp;"&amp; ",IF($V35&gt;U$407,"",", ")))&amp;IF(U136,$A35,"")</f>
        <v xml:space="preserve">, </v>
      </c>
      <c r="AI441" s="24"/>
      <c r="AJ441" s="24"/>
      <c r="AK441" s="24"/>
      <c r="AL441" s="24"/>
      <c r="AM441" s="24"/>
      <c r="AN441" s="24"/>
      <c r="AO441" s="24"/>
      <c r="AP441" s="24"/>
      <c r="AQ441" s="24"/>
      <c r="AR441" s="24"/>
    </row>
    <row r="442" spans="1:44" x14ac:dyDescent="0.15">
      <c r="A442" t="str">
        <f t="shared" si="210"/>
        <v>Trails A</v>
      </c>
      <c r="B442" t="str">
        <f>IF($V36&lt;=B$406,"",IF($V36=B$407,IF(ComCalc!B$37=2," ",", ")&amp;"&amp; ",IF($V36&gt;B$407,"",", ")))&amp;IF(B137,$A36,"")</f>
        <v/>
      </c>
      <c r="C442" t="str">
        <f>IF($V36&lt;=C$406,"",IF($V36=C$407,IF(ComCalc!C$37=2," ",", ")&amp;"&amp; ",IF($V36&gt;C$407,"",", ")))&amp;IF(C137,$A36,"")</f>
        <v xml:space="preserve">, </v>
      </c>
      <c r="D442" t="str">
        <f>IF($V36&lt;=D$406,"",IF($V36=D$407,IF(ComCalc!D$37=2," ",", ")&amp;"&amp; ",IF($V36&gt;D$407,"",", ")))&amp;IF(D137,$A36,"")</f>
        <v/>
      </c>
      <c r="E442" t="str">
        <f>IF($V36&lt;=E$406,"",IF($V36=E$407,IF(ComCalc!E$37=2," ",", ")&amp;"&amp; ",IF($V36&gt;E$407,"",", ")))&amp;IF(E137,$A36,"")</f>
        <v/>
      </c>
      <c r="F442" t="str">
        <f>IF($V36&lt;=F$406,"",IF($V36=F$407,IF(ComCalc!F$37=2," ",", ")&amp;"&amp; ",IF($V36&gt;F$407,"",", ")))&amp;IF(F137,$A36,"")</f>
        <v/>
      </c>
      <c r="G442" t="str">
        <f>IF($V36&lt;=G$406,"",IF($V36=G$407,IF(ComCalc!G$37=2," ",", ")&amp;"&amp; ",IF($V36&gt;G$407,"",", ")))&amp;IF(G137,$A36,"")</f>
        <v>, Trails A</v>
      </c>
      <c r="H442" t="str">
        <f>IF($V36&lt;=H$406,"",IF($V36=H$407,IF(ComCalc!H$37=2," ",", ")&amp;"&amp; ",IF($V36&gt;H$407,"",", ")))&amp;IF(H137,$A36,"")</f>
        <v xml:space="preserve">, </v>
      </c>
      <c r="I442" t="str">
        <f>IF($V36&lt;=I$406,"",IF($V36=I$407,IF(ComCalc!I$37=2," ",", ")&amp;"&amp; ",IF($V36&gt;I$407,"",", ")))&amp;IF(I137,$A36,"")</f>
        <v/>
      </c>
      <c r="J442" t="str">
        <f>IF($V36&lt;=J$406,"",IF($V36=J$407,IF(ComCalc!J$37=2," ",", ")&amp;"&amp; ",IF($V36&gt;J$407,"",", ")))&amp;IF(J137,$A36,"")</f>
        <v>, &amp; Trails A</v>
      </c>
      <c r="K442" t="str">
        <f>IF($V36&lt;=K$406,"",IF($V36=K$407,IF(ComCalc!K$37=2," ",", ")&amp;"&amp; ",IF($V36&gt;K$407,"",", ")))&amp;IF(K137,$A36,"")</f>
        <v/>
      </c>
      <c r="L442" t="str">
        <f>IF($V36&lt;=L$406,"",IF($V36=L$407,IF(ComCalc!L$37=2," ",", ")&amp;"&amp; ",IF($V36&gt;L$407,"",", ")))&amp;IF(L137,$A36,"")</f>
        <v xml:space="preserve">, </v>
      </c>
      <c r="M442" t="str">
        <f>IF($V36&lt;=M$406,"",IF($V36=M$407,IF(ComCalc!V$37=2," ",", ")&amp;"&amp; ",IF($V36&gt;M$407,"",", ")))&amp;IF(M137,$A36,"")</f>
        <v xml:space="preserve">, </v>
      </c>
      <c r="N442" t="str">
        <f>IF($V36&lt;=N$406,"",IF($V36=N$407,IF(ComCalc!W$37=2," ",", ")&amp;"&amp; ",IF($V36&gt;N$407,"",", ")))&amp;IF(N137,$A36,"")</f>
        <v>, &amp; Trails A</v>
      </c>
      <c r="O442" t="str">
        <f>IF($V36&lt;=O$406,"",IF($V36=O$407,IF(ComCalc!X$37=2," ",", ")&amp;"&amp; ",IF($V36&gt;O$407,"",", ")))&amp;IF(O137,$A36,"")</f>
        <v/>
      </c>
      <c r="P442" t="str">
        <f>IF($V36&lt;=P$406,"",IF($V36=P$407,IF(ComCalc!Y$37=2," ",", ")&amp;"&amp; ",IF($V36&gt;P$407,"",", ")))&amp;IF(P137,$A36,"")</f>
        <v xml:space="preserve">, </v>
      </c>
      <c r="Q442" t="str">
        <f>IF($V36&lt;=Q$406,"",IF($V36=Q$407,IF(ComCalc!AA$49=2," ",", ")&amp;"&amp; ",IF($V36&gt;Q$407,"",", ")))&amp;IF(Q137,$A36,"")</f>
        <v xml:space="preserve">, </v>
      </c>
      <c r="R442" t="str">
        <f>IF($V36&lt;=R$406,"",IF($V36=R$407,IF(ComCalc!AB$49=2," ",", ")&amp;"&amp; ",IF($V36&gt;R$407,"",", ")))&amp;IF(R137,$A36,"")</f>
        <v>, Trails A</v>
      </c>
      <c r="S442" t="str">
        <f>IF($V36&lt;=S$406,"",IF($V36=S$407,IF(ComCalc!AC$49=2," ",", ")&amp;"&amp; ",IF($V36&gt;S$407,"",", ")))&amp;IF(S137,$A36,"")</f>
        <v/>
      </c>
      <c r="T442" t="str">
        <f>IF($V36&lt;=T$406,"",IF($V36=T$407,IF(ComCalc!AD$49=2," ",", ")&amp;"&amp; ",IF($V36&gt;T$407,"",", ")))&amp;IF(T137,$A36,"")</f>
        <v>, &amp; Trails A</v>
      </c>
      <c r="U442" t="str">
        <f>IF($V36&lt;=U$406,"",IF($V36=U$407,IF(ComCalc!AE$49=2," ",", ")&amp;"&amp; ",IF($V36&gt;U$407,"",", ")))&amp;IF(U137,$A36,"")</f>
        <v xml:space="preserve">, </v>
      </c>
      <c r="AI442" s="24"/>
      <c r="AJ442" s="24"/>
      <c r="AK442" s="24"/>
      <c r="AL442" s="24"/>
      <c r="AM442" s="24"/>
      <c r="AN442" s="24"/>
      <c r="AO442" s="24"/>
      <c r="AP442" s="24"/>
      <c r="AQ442" s="24"/>
      <c r="AR442" s="24"/>
    </row>
    <row r="443" spans="1:44" x14ac:dyDescent="0.15">
      <c r="A443" t="str">
        <f t="shared" si="210"/>
        <v>Trails B</v>
      </c>
      <c r="B443" t="str">
        <f>IF($V37&lt;=B$406,"",IF($V37=B$407,IF(ComCalc!B$37=2," ",", ")&amp;"&amp; ",IF($V37&gt;B$407,"",", ")))&amp;IF(B138,$A37,"")</f>
        <v/>
      </c>
      <c r="C443" t="str">
        <f>IF($V37&lt;=C$406,"",IF($V37=C$407,IF(ComCalc!C$37=2," ",", ")&amp;"&amp; ",IF($V37&gt;C$407,"",", ")))&amp;IF(C138,$A37,"")</f>
        <v xml:space="preserve">, </v>
      </c>
      <c r="D443" t="str">
        <f>IF($V37&lt;=D$406,"",IF($V37=D$407,IF(ComCalc!D$37=2," ",", ")&amp;"&amp; ",IF($V37&gt;D$407,"",", ")))&amp;IF(D138,$A37,"")</f>
        <v/>
      </c>
      <c r="E443" t="str">
        <f>IF($V37&lt;=E$406,"",IF($V37=E$407,IF(ComCalc!E$37=2," ",", ")&amp;"&amp; ",IF($V37&gt;E$407,"",", ")))&amp;IF(E138,$A37,"")</f>
        <v/>
      </c>
      <c r="F443" t="str">
        <f>IF($V37&lt;=F$406,"",IF($V37=F$407,IF(ComCalc!F$37=2," ",", ")&amp;"&amp; ",IF($V37&gt;F$407,"",", ")))&amp;IF(F138,$A37,"")</f>
        <v/>
      </c>
      <c r="G443" t="str">
        <f>IF($V37&lt;=G$406,"",IF($V37=G$407,IF(ComCalc!G$37=2," ",", ")&amp;"&amp; ",IF($V37&gt;G$407,"",", ")))&amp;IF(G138,$A37,"")</f>
        <v>, Trails B</v>
      </c>
      <c r="H443" t="str">
        <f>IF($V37&lt;=H$406,"",IF($V37=H$407,IF(ComCalc!H$37=2," ",", ")&amp;"&amp; ",IF($V37&gt;H$407,"",", ")))&amp;IF(H138,$A37,"")</f>
        <v xml:space="preserve">, </v>
      </c>
      <c r="I443" t="str">
        <f>IF($V37&lt;=I$406,"",IF($V37=I$407,IF(ComCalc!I$37=2," ",", ")&amp;"&amp; ",IF($V37&gt;I$407,"",", ")))&amp;IF(I138,$A37,"")</f>
        <v/>
      </c>
      <c r="J443" t="str">
        <f>IF($V37&lt;=J$406,"",IF($V37=J$407,IF(ComCalc!J$37=2," ",", ")&amp;"&amp; ",IF($V37&gt;J$407,"",", ")))&amp;IF(J138,$A37,"")</f>
        <v/>
      </c>
      <c r="K443" t="str">
        <f>IF($V37&lt;=K$406,"",IF($V37=K$407,IF(ComCalc!K$37=2," ",", ")&amp;"&amp; ",IF($V37&gt;K$407,"",", ")))&amp;IF(K138,$A37,"")</f>
        <v/>
      </c>
      <c r="L443" t="str">
        <f>IF($V37&lt;=L$406,"",IF($V37=L$407,IF(ComCalc!L$37=2," ",", ")&amp;"&amp; ",IF($V37&gt;L$407,"",", ")))&amp;IF(L138,$A37,"")</f>
        <v>, &amp; Trails B</v>
      </c>
      <c r="M443" t="str">
        <f>IF($V37&lt;=M$406,"",IF($V37=M$407,IF(ComCalc!V$37=2," ",", ")&amp;"&amp; ",IF($V37&gt;M$407,"",", ")))&amp;IF(M138,$A37,"")</f>
        <v xml:space="preserve">, </v>
      </c>
      <c r="N443" t="str">
        <f>IF($V37&lt;=N$406,"",IF($V37=N$407,IF(ComCalc!W$37=2," ",", ")&amp;"&amp; ",IF($V37&gt;N$407,"",", ")))&amp;IF(N138,$A37,"")</f>
        <v/>
      </c>
      <c r="O443" t="str">
        <f>IF($V37&lt;=O$406,"",IF($V37=O$407,IF(ComCalc!X$37=2," ",", ")&amp;"&amp; ",IF($V37&gt;O$407,"",", ")))&amp;IF(O138,$A37,"")</f>
        <v/>
      </c>
      <c r="P443" t="str">
        <f>IF($V37&lt;=P$406,"",IF($V37=P$407,IF(ComCalc!Y$37=2," ",", ")&amp;"&amp; ",IF($V37&gt;P$407,"",", ")))&amp;IF(P138,$A37,"")</f>
        <v xml:space="preserve">, </v>
      </c>
      <c r="Q443" t="str">
        <f>IF($V37&lt;=Q$406,"",IF($V37=Q$407,IF(ComCalc!AA$49=2," ",", ")&amp;"&amp; ",IF($V37&gt;Q$407,"",", ")))&amp;IF(Q138,$A37,"")</f>
        <v xml:space="preserve">, </v>
      </c>
      <c r="R443" t="str">
        <f>IF($V37&lt;=R$406,"",IF($V37=R$407,IF(ComCalc!AB$49=2," ",", ")&amp;"&amp; ",IF($V37&gt;R$407,"",", ")))&amp;IF(R138,$A37,"")</f>
        <v>, Trails B</v>
      </c>
      <c r="S443" t="str">
        <f>IF($V37&lt;=S$406,"",IF($V37=S$407,IF(ComCalc!AC$49=2," ",", ")&amp;"&amp; ",IF($V37&gt;S$407,"",", ")))&amp;IF(S138,$A37,"")</f>
        <v/>
      </c>
      <c r="T443" t="str">
        <f>IF($V37&lt;=T$406,"",IF($V37=T$407,IF(ComCalc!AD$49=2," ",", ")&amp;"&amp; ",IF($V37&gt;T$407,"",", ")))&amp;IF(T138,$A37,"")</f>
        <v/>
      </c>
      <c r="U443" t="str">
        <f>IF($V37&lt;=U$406,"",IF($V37=U$407,IF(ComCalc!AE$49=2," ",", ")&amp;"&amp; ",IF($V37&gt;U$407,"",", ")))&amp;IF(U138,$A37,"")</f>
        <v>, &amp; Trails B</v>
      </c>
      <c r="AI443" s="24"/>
      <c r="AJ443" s="24"/>
      <c r="AK443" s="24"/>
      <c r="AL443" s="24"/>
      <c r="AM443" s="24"/>
      <c r="AN443" s="24"/>
      <c r="AO443" s="24"/>
      <c r="AP443" s="24"/>
      <c r="AQ443" s="24"/>
      <c r="AR443" s="24"/>
    </row>
    <row r="444" spans="1:44" x14ac:dyDescent="0.15">
      <c r="A444" t="str">
        <f t="shared" si="210"/>
        <v>Unstructured Task (WT)</v>
      </c>
      <c r="B444" t="str">
        <f>IF($V38&lt;=B$406,"",IF($V38=B$407,IF(ComCalc!B$37=2," ",", ")&amp;"&amp; ",IF($V38&gt;B$407,"",", ")))&amp;IF(B139,$A38,"")</f>
        <v/>
      </c>
      <c r="C444" t="str">
        <f>IF($V38&lt;=C$406,"",IF($V38=C$407,IF(ComCalc!C$37=2," ",", ")&amp;"&amp; ",IF($V38&gt;C$407,"",", ")))&amp;IF(C139,$A38,"")</f>
        <v xml:space="preserve">, </v>
      </c>
      <c r="D444" t="str">
        <f>IF($V38&lt;=D$406,"",IF($V38=D$407,IF(ComCalc!D$37=2," ",", ")&amp;"&amp; ",IF($V38&gt;D$407,"",", ")))&amp;IF(D139,$A38,"")</f>
        <v/>
      </c>
      <c r="E444" t="str">
        <f>IF($V38&lt;=E$406,"",IF($V38=E$407,IF(ComCalc!E$37=2," ",", ")&amp;"&amp; ",IF($V38&gt;E$407,"",", ")))&amp;IF(E139,$A38,"")</f>
        <v/>
      </c>
      <c r="F444" t="str">
        <f>IF($V38&lt;=F$406,"",IF($V38=F$407,IF(ComCalc!F$37=2," ",", ")&amp;"&amp; ",IF($V38&gt;F$407,"",", ")))&amp;IF(F139,$A38,"")</f>
        <v/>
      </c>
      <c r="G444" t="str">
        <f>IF($V38&lt;=G$406,"",IF($V38=G$407,IF(ComCalc!G$37=2," ",", ")&amp;"&amp; ",IF($V38&gt;G$407,"",", ")))&amp;IF(G139,$A38,"")</f>
        <v xml:space="preserve">, </v>
      </c>
      <c r="H444" t="str">
        <f>IF($V38&lt;=H$406,"",IF($V38=H$407,IF(ComCalc!H$37=2," ",", ")&amp;"&amp; ",IF($V38&gt;H$407,"",", ")))&amp;IF(H139,$A38,"")</f>
        <v xml:space="preserve">, </v>
      </c>
      <c r="I444" t="str">
        <f>IF($V38&lt;=I$406,"",IF($V38=I$407,IF(ComCalc!I$37=2," ",", ")&amp;"&amp; ",IF($V38&gt;I$407,"",", ")))&amp;IF(I139,$A38,"")</f>
        <v/>
      </c>
      <c r="J444" t="str">
        <f>IF($V38&lt;=J$406,"",IF($V38=J$407,IF(ComCalc!J$37=2," ",", ")&amp;"&amp; ",IF($V38&gt;J$407,"",", ")))&amp;IF(J139,$A38,"")</f>
        <v/>
      </c>
      <c r="K444" t="str">
        <f>IF($V38&lt;=K$406,"",IF($V38=K$407,IF(ComCalc!K$37=2," ",", ")&amp;"&amp; ",IF($V38&gt;K$407,"",", ")))&amp;IF(K139,$A38,"")</f>
        <v/>
      </c>
      <c r="L444" t="str">
        <f>IF($V38&lt;=L$406,"",IF($V38=L$407,IF(ComCalc!L$37=2," ",", ")&amp;"&amp; ",IF($V38&gt;L$407,"",", ")))&amp;IF(L139,$A38,"")</f>
        <v/>
      </c>
      <c r="M444" t="str">
        <f>IF($V38&lt;=M$406,"",IF($V38=M$407,IF(ComCalc!V$37=2," ",", ")&amp;"&amp; ",IF($V38&gt;M$407,"",", ")))&amp;IF(M139,$A38,"")</f>
        <v xml:space="preserve">, </v>
      </c>
      <c r="N444" t="str">
        <f>IF($V38&lt;=N$406,"",IF($V38=N$407,IF(ComCalc!W$37=2," ",", ")&amp;"&amp; ",IF($V38&gt;N$407,"",", ")))&amp;IF(N139,$A38,"")</f>
        <v/>
      </c>
      <c r="O444" t="str">
        <f>IF($V38&lt;=O$406,"",IF($V38=O$407,IF(ComCalc!X$37=2," ",", ")&amp;"&amp; ",IF($V38&gt;O$407,"",", ")))&amp;IF(O139,$A38,"")</f>
        <v/>
      </c>
      <c r="P444" t="str">
        <f>IF($V38&lt;=P$406,"",IF($V38=P$407,IF(ComCalc!Y$37=2," ",", ")&amp;"&amp; ",IF($V38&gt;P$407,"",", ")))&amp;IF(P139,$A38,"")</f>
        <v xml:space="preserve">, </v>
      </c>
      <c r="Q444" t="str">
        <f>IF($V38&lt;=Q$406,"",IF($V38=Q$407,IF(ComCalc!AA$49=2," ",", ")&amp;"&amp; ",IF($V38&gt;Q$407,"",", ")))&amp;IF(Q139,$A38,"")</f>
        <v xml:space="preserve">, </v>
      </c>
      <c r="R444" t="str">
        <f>IF($V38&lt;=R$406,"",IF($V38=R$407,IF(ComCalc!AB$49=2," ",", ")&amp;"&amp; ",IF($V38&gt;R$407,"",", ")))&amp;IF(R139,$A38,"")</f>
        <v xml:space="preserve">, </v>
      </c>
      <c r="S444" t="str">
        <f>IF($V38&lt;=S$406,"",IF($V38=S$407,IF(ComCalc!AC$49=2," ",", ")&amp;"&amp; ",IF($V38&gt;S$407,"",", ")))&amp;IF(S139,$A38,"")</f>
        <v/>
      </c>
      <c r="T444" t="str">
        <f>IF($V38&lt;=T$406,"",IF($V38=T$407,IF(ComCalc!AD$49=2," ",", ")&amp;"&amp; ",IF($V38&gt;T$407,"",", ")))&amp;IF(T139,$A38,"")</f>
        <v/>
      </c>
      <c r="U444" t="str">
        <f>IF($V38&lt;=U$406,"",IF($V38=U$407,IF(ComCalc!AE$49=2," ",", ")&amp;"&amp; ",IF($V38&gt;U$407,"",", ")))&amp;IF(U139,$A38,"")</f>
        <v/>
      </c>
      <c r="AI444" s="24"/>
      <c r="AJ444" s="24"/>
      <c r="AK444" s="24"/>
      <c r="AL444" s="24"/>
      <c r="AM444" s="24"/>
      <c r="AN444" s="24"/>
      <c r="AO444" s="24"/>
      <c r="AP444" s="24"/>
      <c r="AQ444" s="24"/>
      <c r="AR444" s="24"/>
    </row>
    <row r="445" spans="1:44" x14ac:dyDescent="0.15">
      <c r="A445" t="str">
        <f t="shared" si="210"/>
        <v>ROCFT Copy</v>
      </c>
      <c r="B445" t="str">
        <f>IF($V39&lt;=B$406,"",IF($V39=B$407,IF(ComCalc!B$37=2," ",", ")&amp;"&amp; ",IF($V39&gt;B$407,"",", ")))&amp;IF(B140,$A39,"")</f>
        <v/>
      </c>
      <c r="C445" t="str">
        <f>IF($V39&lt;=C$406,"",IF($V39=C$407,IF(ComCalc!C$37=2," ",", ")&amp;"&amp; ",IF($V39&gt;C$407,"",", ")))&amp;IF(C140,$A39,"")</f>
        <v xml:space="preserve">, </v>
      </c>
      <c r="D445" t="str">
        <f>IF($V39&lt;=D$406,"",IF($V39=D$407,IF(ComCalc!D$37=2," ",", ")&amp;"&amp; ",IF($V39&gt;D$407,"",", ")))&amp;IF(D140,$A39,"")</f>
        <v/>
      </c>
      <c r="E445" t="str">
        <f>IF($V39&lt;=E$406,"",IF($V39=E$407,IF(ComCalc!E$37=2," ",", ")&amp;"&amp; ",IF($V39&gt;E$407,"",", ")))&amp;IF(E140,$A39,"")</f>
        <v/>
      </c>
      <c r="F445" t="str">
        <f>IF($V39&lt;=F$406,"",IF($V39=F$407,IF(ComCalc!F$37=2," ",", ")&amp;"&amp; ",IF($V39&gt;F$407,"",", ")))&amp;IF(F140,$A39,"")</f>
        <v/>
      </c>
      <c r="G445" t="str">
        <f>IF($V39&lt;=G$406,"",IF($V39=G$407,IF(ComCalc!G$37=2," ",", ")&amp;"&amp; ",IF($V39&gt;G$407,"",", ")))&amp;IF(G140,$A39,"")</f>
        <v>, &amp; ROCFT Copy</v>
      </c>
      <c r="H445" t="str">
        <f>IF($V39&lt;=H$406,"",IF($V39=H$407,IF(ComCalc!H$37=2," ",", ")&amp;"&amp; ",IF($V39&gt;H$407,"",", ")))&amp;IF(H140,$A39,"")</f>
        <v xml:space="preserve">, </v>
      </c>
      <c r="I445" t="str">
        <f>IF($V39&lt;=I$406,"",IF($V39=I$407,IF(ComCalc!I$37=2," ",", ")&amp;"&amp; ",IF($V39&gt;I$407,"",", ")))&amp;IF(I140,$A39,"")</f>
        <v/>
      </c>
      <c r="J445" t="str">
        <f>IF($V39&lt;=J$406,"",IF($V39=J$407,IF(ComCalc!J$37=2," ",", ")&amp;"&amp; ",IF($V39&gt;J$407,"",", ")))&amp;IF(J140,$A39,"")</f>
        <v/>
      </c>
      <c r="K445" t="str">
        <f>IF($V39&lt;=K$406,"",IF($V39=K$407,IF(ComCalc!K$37=2," ",", ")&amp;"&amp; ",IF($V39&gt;K$407,"",", ")))&amp;IF(K140,$A39,"")</f>
        <v/>
      </c>
      <c r="L445" t="str">
        <f>IF($V39&lt;=L$406,"",IF($V39=L$407,IF(ComCalc!L$37=2," ",", ")&amp;"&amp; ",IF($V39&gt;L$407,"",", ")))&amp;IF(L140,$A39,"")</f>
        <v/>
      </c>
      <c r="M445" t="str">
        <f>IF($V39&lt;=M$406,"",IF($V39=M$407,IF(ComCalc!V$37=2," ",", ")&amp;"&amp; ",IF($V39&gt;M$407,"",", ")))&amp;IF(M140,$A39,"")</f>
        <v>, &amp; ROCFT Copy</v>
      </c>
      <c r="N445" t="str">
        <f>IF($V39&lt;=N$406,"",IF($V39=N$407,IF(ComCalc!W$37=2," ",", ")&amp;"&amp; ",IF($V39&gt;N$407,"",", ")))&amp;IF(N140,$A39,"")</f>
        <v/>
      </c>
      <c r="O445" t="str">
        <f>IF($V39&lt;=O$406,"",IF($V39=O$407,IF(ComCalc!X$37=2," ",", ")&amp;"&amp; ",IF($V39&gt;O$407,"",", ")))&amp;IF(O140,$A39,"")</f>
        <v/>
      </c>
      <c r="P445" t="str">
        <f>IF($V39&lt;=P$406,"",IF($V39=P$407,IF(ComCalc!Y$37=2," ",", ")&amp;"&amp; ",IF($V39&gt;P$407,"",", ")))&amp;IF(P140,$A39,"")</f>
        <v xml:space="preserve">, </v>
      </c>
      <c r="Q445" t="str">
        <f>IF($V39&lt;=Q$406,"",IF($V39=Q$407,IF(ComCalc!AA$49=2," ",", ")&amp;"&amp; ",IF($V39&gt;Q$407,"",", ")))&amp;IF(Q140,$A39,"")</f>
        <v>, &amp; ROCFT Copy</v>
      </c>
      <c r="R445" t="str">
        <f>IF($V39&lt;=R$406,"",IF($V39=R$407,IF(ComCalc!AB$49=2," ",", ")&amp;"&amp; ",IF($V39&gt;R$407,"",", ")))&amp;IF(R140,$A39,"")</f>
        <v>, ROCFT Copy</v>
      </c>
      <c r="S445" t="str">
        <f>IF($V39&lt;=S$406,"",IF($V39=S$407,IF(ComCalc!AC$49=2," ",", ")&amp;"&amp; ",IF($V39&gt;S$407,"",", ")))&amp;IF(S140,$A39,"")</f>
        <v/>
      </c>
      <c r="T445" t="str">
        <f>IF($V39&lt;=T$406,"",IF($V39=T$407,IF(ComCalc!AD$49=2," ",", ")&amp;"&amp; ",IF($V39&gt;T$407,"",", ")))&amp;IF(T140,$A39,"")</f>
        <v/>
      </c>
      <c r="U445" t="str">
        <f>IF($V39&lt;=U$406,"",IF($V39=U$407,IF(ComCalc!AE$49=2," ",", ")&amp;"&amp; ",IF($V39&gt;U$407,"",", ")))&amp;IF(U140,$A39,"")</f>
        <v/>
      </c>
      <c r="AI445" s="24"/>
      <c r="AJ445" s="24"/>
      <c r="AK445" s="24"/>
      <c r="AL445" s="24"/>
      <c r="AM445" s="24"/>
      <c r="AN445" s="24"/>
      <c r="AO445" s="24"/>
      <c r="AP445" s="24"/>
      <c r="AQ445" s="24"/>
      <c r="AR445" s="24"/>
    </row>
    <row r="446" spans="1:44" x14ac:dyDescent="0.15">
      <c r="A446" t="str">
        <f t="shared" si="210"/>
        <v>ROCFT Recall</v>
      </c>
      <c r="B446" t="str">
        <f>IF($V40&lt;=B$406,"",IF($V40=B$407,IF(ComCalc!B$37=2," ",", ")&amp;"&amp; ",IF($V40&gt;B$407,"",", ")))&amp;IF(B141,$A40,"")</f>
        <v/>
      </c>
      <c r="C446" t="str">
        <f>IF($V40&lt;=C$406,"",IF($V40=C$407,IF(ComCalc!C$37=2," ",", ")&amp;"&amp; ",IF($V40&gt;C$407,"",", ")))&amp;IF(C141,$A40,"")</f>
        <v xml:space="preserve">, </v>
      </c>
      <c r="D446" t="str">
        <f>IF($V40&lt;=D$406,"",IF($V40=D$407,IF(ComCalc!D$37=2," ",", ")&amp;"&amp; ",IF($V40&gt;D$407,"",", ")))&amp;IF(D141,$A40,"")</f>
        <v/>
      </c>
      <c r="E446" t="str">
        <f>IF($V40&lt;=E$406,"",IF($V40=E$407,IF(ComCalc!E$37=2," ",", ")&amp;"&amp; ",IF($V40&gt;E$407,"",", ")))&amp;IF(E141,$A40,"")</f>
        <v/>
      </c>
      <c r="F446" t="str">
        <f>IF($V40&lt;=F$406,"",IF($V40=F$407,IF(ComCalc!F$37=2," ",", ")&amp;"&amp; ",IF($V40&gt;F$407,"",", ")))&amp;IF(F141,$A40,"")</f>
        <v/>
      </c>
      <c r="G446" t="str">
        <f>IF($V40&lt;=G$406,"",IF($V40=G$407,IF(ComCalc!G$37=2," ",", ")&amp;"&amp; ",IF($V40&gt;G$407,"",", ")))&amp;IF(G141,$A40,"")</f>
        <v/>
      </c>
      <c r="H446" t="str">
        <f>IF($V40&lt;=H$406,"",IF($V40=H$407,IF(ComCalc!H$37=2," ",", ")&amp;"&amp; ",IF($V40&gt;H$407,"",", ")))&amp;IF(H141,$A40,"")</f>
        <v>, &amp; ROCFT Recall</v>
      </c>
      <c r="I446" t="str">
        <f>IF($V40&lt;=I$406,"",IF($V40=I$407,IF(ComCalc!I$37=2," ",", ")&amp;"&amp; ",IF($V40&gt;I$407,"",", ")))&amp;IF(I141,$A40,"")</f>
        <v/>
      </c>
      <c r="J446" t="str">
        <f>IF($V40&lt;=J$406,"",IF($V40=J$407,IF(ComCalc!J$37=2," ",", ")&amp;"&amp; ",IF($V40&gt;J$407,"",", ")))&amp;IF(J141,$A40,"")</f>
        <v/>
      </c>
      <c r="K446" t="str">
        <f>IF($V40&lt;=K$406,"",IF($V40=K$407,IF(ComCalc!K$37=2," ",", ")&amp;"&amp; ",IF($V40&gt;K$407,"",", ")))&amp;IF(K141,$A40,"")</f>
        <v/>
      </c>
      <c r="L446" t="str">
        <f>IF($V40&lt;=L$406,"",IF($V40=L$407,IF(ComCalc!L$37=2," ",", ")&amp;"&amp; ",IF($V40&gt;L$407,"",", ")))&amp;IF(L141,$A40,"")</f>
        <v/>
      </c>
      <c r="M446" t="str">
        <f>IF($V40&lt;=M$406,"",IF($V40=M$407,IF(ComCalc!V$37=2," ",", ")&amp;"&amp; ",IF($V40&gt;M$407,"",", ")))&amp;IF(M141,$A40,"")</f>
        <v/>
      </c>
      <c r="N446" t="str">
        <f>IF($V40&lt;=N$406,"",IF($V40=N$407,IF(ComCalc!W$37=2," ",", ")&amp;"&amp; ",IF($V40&gt;N$407,"",", ")))&amp;IF(N141,$A40,"")</f>
        <v/>
      </c>
      <c r="O446" t="str">
        <f>IF($V40&lt;=O$406,"",IF($V40=O$407,IF(ComCalc!X$37=2," ",", ")&amp;"&amp; ",IF($V40&gt;O$407,"",", ")))&amp;IF(O141,$A40,"")</f>
        <v/>
      </c>
      <c r="P446" t="str">
        <f>IF($V40&lt;=P$406,"",IF($V40=P$407,IF(ComCalc!Y$37=2," ",", ")&amp;"&amp; ",IF($V40&gt;P$407,"",", ")))&amp;IF(P141,$A40,"")</f>
        <v>, &amp; ROCFT Recall</v>
      </c>
      <c r="Q446" t="str">
        <f>IF($V40&lt;=Q$406,"",IF($V40=Q$407,IF(ComCalc!AA$49=2," ",", ")&amp;"&amp; ",IF($V40&gt;Q$407,"",", ")))&amp;IF(Q141,$A40,"")</f>
        <v/>
      </c>
      <c r="R446" t="str">
        <f>IF($V40&lt;=R$406,"",IF($V40=R$407,IF(ComCalc!AB$49=2," ",", ")&amp;"&amp; ",IF($V40&gt;R$407,"",", ")))&amp;IF(R141,$A40,"")</f>
        <v>, ROCFT Recall</v>
      </c>
      <c r="S446" t="str">
        <f>IF($V40&lt;=S$406,"",IF($V40=S$407,IF(ComCalc!AC$49=2," ",", ")&amp;"&amp; ",IF($V40&gt;S$407,"",", ")))&amp;IF(S141,$A40,"")</f>
        <v/>
      </c>
      <c r="T446" t="str">
        <f>IF($V40&lt;=T$406,"",IF($V40=T$407,IF(ComCalc!AD$49=2," ",", ")&amp;"&amp; ",IF($V40&gt;T$407,"",", ")))&amp;IF(T141,$A40,"")</f>
        <v/>
      </c>
      <c r="U446" t="str">
        <f>IF($V40&lt;=U$406,"",IF($V40=U$407,IF(ComCalc!AE$49=2," ",", ")&amp;"&amp; ",IF($V40&gt;U$407,"",", ")))&amp;IF(U141,$A40,"")</f>
        <v/>
      </c>
      <c r="AI446" s="24"/>
      <c r="AJ446" s="24"/>
      <c r="AK446" s="24"/>
      <c r="AL446" s="24"/>
      <c r="AM446" s="24"/>
      <c r="AN446" s="24"/>
      <c r="AO446" s="24"/>
      <c r="AP446" s="24"/>
      <c r="AQ446" s="24"/>
      <c r="AR446" s="24"/>
    </row>
    <row r="447" spans="1:44" x14ac:dyDescent="0.15">
      <c r="A447" t="str">
        <f t="shared" si="210"/>
        <v>CVLT-3 Brief Trials 1-4</v>
      </c>
      <c r="B447" t="str">
        <f>IF($V41&lt;=B$406,"",IF($V41=B$407,IF(ComCalc!B$37=2," ",", ")&amp;"&amp; ",IF($V41&gt;B$407,"",", ")))&amp;IF(B142,$A41,"")</f>
        <v/>
      </c>
      <c r="C447" t="str">
        <f>IF($V41&lt;=C$406,"",IF($V41=C$407,IF(ComCalc!C$37=2," ",", ")&amp;"&amp; ",IF($V41&gt;C$407,"",", ")))&amp;IF(C142,$A41,"")</f>
        <v xml:space="preserve">, </v>
      </c>
      <c r="D447" t="str">
        <f>IF($V41&lt;=D$406,"",IF($V41=D$407,IF(ComCalc!D$37=2," ",", ")&amp;"&amp; ",IF($V41&gt;D$407,"",", ")))&amp;IF(D142,$A41,"")</f>
        <v/>
      </c>
      <c r="E447" t="str">
        <f>IF($V41&lt;=E$406,"",IF($V41=E$407,IF(ComCalc!E$37=2," ",", ")&amp;"&amp; ",IF($V41&gt;E$407,"",", ")))&amp;IF(E142,$A41,"")</f>
        <v/>
      </c>
      <c r="F447" t="str">
        <f>IF($V41&lt;=F$406,"",IF($V41=F$407,IF(ComCalc!F$37=2," ",", ")&amp;"&amp; ",IF($V41&gt;F$407,"",", ")))&amp;IF(F142,$A41,"")</f>
        <v/>
      </c>
      <c r="G447" t="str">
        <f>IF($V41&lt;=G$406,"",IF($V41=G$407,IF(ComCalc!G$37=2," ",", ")&amp;"&amp; ",IF($V41&gt;G$407,"",", ")))&amp;IF(G142,$A41,"")</f>
        <v/>
      </c>
      <c r="H447" t="str">
        <f>IF($V41&lt;=H$406,"",IF($V41=H$407,IF(ComCalc!H$37=2," ",", ")&amp;"&amp; ",IF($V41&gt;H$407,"",", ")))&amp;IF(H142,$A41,"")</f>
        <v/>
      </c>
      <c r="I447" t="str">
        <f>IF($V41&lt;=I$406,"",IF($V41=I$407,IF(ComCalc!I$37=2," ",", ")&amp;"&amp; ",IF($V41&gt;I$407,"",", ")))&amp;IF(I142,$A41,"")</f>
        <v/>
      </c>
      <c r="J447" t="str">
        <f>IF($V41&lt;=J$406,"",IF($V41=J$407,IF(ComCalc!J$37=2," ",", ")&amp;"&amp; ",IF($V41&gt;J$407,"",", ")))&amp;IF(J142,$A41,"")</f>
        <v/>
      </c>
      <c r="K447" t="str">
        <f>IF($V41&lt;=K$406,"",IF($V41=K$407,IF(ComCalc!K$37=2," ",", ")&amp;"&amp; ",IF($V41&gt;K$407,"",", ")))&amp;IF(K142,$A41,"")</f>
        <v/>
      </c>
      <c r="L447" t="str">
        <f>IF($V41&lt;=L$406,"",IF($V41=L$407,IF(ComCalc!L$37=2," ",", ")&amp;"&amp; ",IF($V41&gt;L$407,"",", ")))&amp;IF(L142,$A41,"")</f>
        <v/>
      </c>
      <c r="M447" t="str">
        <f>IF($V41&lt;=M$406,"",IF($V41=M$407,IF(ComCalc!V$37=2," ",", ")&amp;"&amp; ",IF($V41&gt;M$407,"",", ")))&amp;IF(M142,$A41,"")</f>
        <v/>
      </c>
      <c r="N447" t="str">
        <f>IF($V41&lt;=N$406,"",IF($V41=N$407,IF(ComCalc!W$37=2," ",", ")&amp;"&amp; ",IF($V41&gt;N$407,"",", ")))&amp;IF(N142,$A41,"")</f>
        <v/>
      </c>
      <c r="O447" t="str">
        <f>IF($V41&lt;=O$406,"",IF($V41=O$407,IF(ComCalc!X$37=2," ",", ")&amp;"&amp; ",IF($V41&gt;O$407,"",", ")))&amp;IF(O142,$A41,"")</f>
        <v/>
      </c>
      <c r="P447" t="str">
        <f>IF($V41&lt;=P$406,"",IF($V41=P$407,IF(ComCalc!Y$37=2," ",", ")&amp;"&amp; ",IF($V41&gt;P$407,"",", ")))&amp;IF(P142,$A41,"")</f>
        <v/>
      </c>
      <c r="Q447" t="str">
        <f>IF($V41&lt;=Q$406,"",IF($V41=Q$407,IF(ComCalc!AA$49=2," ",", ")&amp;"&amp; ",IF($V41&gt;Q$407,"",", ")))&amp;IF(Q142,$A41,"")</f>
        <v/>
      </c>
      <c r="R447" t="str">
        <f>IF($V41&lt;=R$406,"",IF($V41=R$407,IF(ComCalc!AB$49=2," ",", ")&amp;"&amp; ",IF($V41&gt;R$407,"",", ")))&amp;IF(R142,$A41,"")</f>
        <v xml:space="preserve">, </v>
      </c>
      <c r="S447" t="str">
        <f>IF($V41&lt;=S$406,"",IF($V41=S$407,IF(ComCalc!AC$49=2," ",", ")&amp;"&amp; ",IF($V41&gt;S$407,"",", ")))&amp;IF(S142,$A41,"")</f>
        <v/>
      </c>
      <c r="T447" t="str">
        <f>IF($V41&lt;=T$406,"",IF($V41=T$407,IF(ComCalc!AD$49=2," ",", ")&amp;"&amp; ",IF($V41&gt;T$407,"",", ")))&amp;IF(T142,$A41,"")</f>
        <v/>
      </c>
      <c r="U447" t="str">
        <f>IF($V41&lt;=U$406,"",IF($V41=U$407,IF(ComCalc!AE$49=2," ",", ")&amp;"&amp; ",IF($V41&gt;U$407,"",", ")))&amp;IF(U142,$A41,"")</f>
        <v/>
      </c>
      <c r="AI447" s="24"/>
      <c r="AJ447" s="24"/>
      <c r="AK447" s="24"/>
      <c r="AL447" s="24"/>
      <c r="AM447" s="24"/>
      <c r="AN447" s="24"/>
      <c r="AO447" s="24"/>
      <c r="AP447" s="24"/>
      <c r="AQ447" s="24"/>
      <c r="AR447" s="24"/>
    </row>
    <row r="448" spans="1:44" x14ac:dyDescent="0.15">
      <c r="A448" t="str">
        <f t="shared" si="210"/>
        <v>CVLT-3 Brief SDFR</v>
      </c>
      <c r="B448" t="str">
        <f>IF($V42&lt;=B$406,"",IF($V42=B$407,IF(ComCalc!B$37=2," ",", ")&amp;"&amp; ",IF($V42&gt;B$407,"",", ")))&amp;IF(B143,$A42,"")</f>
        <v/>
      </c>
      <c r="C448" t="str">
        <f>IF($V42&lt;=C$406,"",IF($V42=C$407,IF(ComCalc!C$37=2," ",", ")&amp;"&amp; ",IF($V42&gt;C$407,"",", ")))&amp;IF(C143,$A42,"")</f>
        <v xml:space="preserve">, </v>
      </c>
      <c r="D448" t="str">
        <f>IF($V42&lt;=D$406,"",IF($V42=D$407,IF(ComCalc!D$37=2," ",", ")&amp;"&amp; ",IF($V42&gt;D$407,"",", ")))&amp;IF(D143,$A42,"")</f>
        <v/>
      </c>
      <c r="E448" t="str">
        <f>IF($V42&lt;=E$406,"",IF($V42=E$407,IF(ComCalc!E$37=2," ",", ")&amp;"&amp; ",IF($V42&gt;E$407,"",", ")))&amp;IF(E143,$A42,"")</f>
        <v/>
      </c>
      <c r="F448" t="str">
        <f>IF($V42&lt;=F$406,"",IF($V42=F$407,IF(ComCalc!F$37=2," ",", ")&amp;"&amp; ",IF($V42&gt;F$407,"",", ")))&amp;IF(F143,$A42,"")</f>
        <v/>
      </c>
      <c r="G448" t="str">
        <f>IF($V42&lt;=G$406,"",IF($V42=G$407,IF(ComCalc!G$37=2," ",", ")&amp;"&amp; ",IF($V42&gt;G$407,"",", ")))&amp;IF(G143,$A42,"")</f>
        <v/>
      </c>
      <c r="H448" t="str">
        <f>IF($V42&lt;=H$406,"",IF($V42=H$407,IF(ComCalc!H$37=2," ",", ")&amp;"&amp; ",IF($V42&gt;H$407,"",", ")))&amp;IF(H143,$A42,"")</f>
        <v/>
      </c>
      <c r="I448" t="str">
        <f>IF($V42&lt;=I$406,"",IF($V42=I$407,IF(ComCalc!I$37=2," ",", ")&amp;"&amp; ",IF($V42&gt;I$407,"",", ")))&amp;IF(I143,$A42,"")</f>
        <v/>
      </c>
      <c r="J448" t="str">
        <f>IF($V42&lt;=J$406,"",IF($V42=J$407,IF(ComCalc!J$37=2," ",", ")&amp;"&amp; ",IF($V42&gt;J$407,"",", ")))&amp;IF(J143,$A42,"")</f>
        <v/>
      </c>
      <c r="K448" t="str">
        <f>IF($V42&lt;=K$406,"",IF($V42=K$407,IF(ComCalc!K$37=2," ",", ")&amp;"&amp; ",IF($V42&gt;K$407,"",", ")))&amp;IF(K143,$A42,"")</f>
        <v/>
      </c>
      <c r="L448" t="str">
        <f>IF($V42&lt;=L$406,"",IF($V42=L$407,IF(ComCalc!L$37=2," ",", ")&amp;"&amp; ",IF($V42&gt;L$407,"",", ")))&amp;IF(L143,$A42,"")</f>
        <v/>
      </c>
      <c r="M448" t="str">
        <f>IF($V42&lt;=M$406,"",IF($V42=M$407,IF(ComCalc!V$37=2," ",", ")&amp;"&amp; ",IF($V42&gt;M$407,"",", ")))&amp;IF(M143,$A42,"")</f>
        <v/>
      </c>
      <c r="N448" t="str">
        <f>IF($V42&lt;=N$406,"",IF($V42=N$407,IF(ComCalc!W$37=2," ",", ")&amp;"&amp; ",IF($V42&gt;N$407,"",", ")))&amp;IF(N143,$A42,"")</f>
        <v/>
      </c>
      <c r="O448" t="str">
        <f>IF($V42&lt;=O$406,"",IF($V42=O$407,IF(ComCalc!X$37=2," ",", ")&amp;"&amp; ",IF($V42&gt;O$407,"",", ")))&amp;IF(O143,$A42,"")</f>
        <v/>
      </c>
      <c r="P448" t="str">
        <f>IF($V42&lt;=P$406,"",IF($V42=P$407,IF(ComCalc!Y$37=2," ",", ")&amp;"&amp; ",IF($V42&gt;P$407,"",", ")))&amp;IF(P143,$A42,"")</f>
        <v/>
      </c>
      <c r="Q448" t="str">
        <f>IF($V42&lt;=Q$406,"",IF($V42=Q$407,IF(ComCalc!AA$49=2," ",", ")&amp;"&amp; ",IF($V42&gt;Q$407,"",", ")))&amp;IF(Q143,$A42,"")</f>
        <v/>
      </c>
      <c r="R448" t="str">
        <f>IF($V42&lt;=R$406,"",IF($V42=R$407,IF(ComCalc!AB$49=2," ",", ")&amp;"&amp; ",IF($V42&gt;R$407,"",", ")))&amp;IF(R143,$A42,"")</f>
        <v xml:space="preserve">, </v>
      </c>
      <c r="S448" t="str">
        <f>IF($V42&lt;=S$406,"",IF($V42=S$407,IF(ComCalc!AC$49=2," ",", ")&amp;"&amp; ",IF($V42&gt;S$407,"",", ")))&amp;IF(S143,$A42,"")</f>
        <v/>
      </c>
      <c r="T448" t="str">
        <f>IF($V42&lt;=T$406,"",IF($V42=T$407,IF(ComCalc!AD$49=2," ",", ")&amp;"&amp; ",IF($V42&gt;T$407,"",", ")))&amp;IF(T143,$A42,"")</f>
        <v/>
      </c>
      <c r="U448" t="str">
        <f>IF($V42&lt;=U$406,"",IF($V42=U$407,IF(ComCalc!AE$49=2," ",", ")&amp;"&amp; ",IF($V42&gt;U$407,"",", ")))&amp;IF(U143,$A42,"")</f>
        <v/>
      </c>
      <c r="AI448" s="24"/>
      <c r="AJ448" s="24"/>
      <c r="AK448" s="24"/>
      <c r="AL448" s="24"/>
      <c r="AM448" s="24"/>
      <c r="AN448" s="24"/>
      <c r="AO448" s="24"/>
      <c r="AP448" s="24"/>
      <c r="AQ448" s="24"/>
      <c r="AR448" s="24"/>
    </row>
    <row r="449" spans="1:44" x14ac:dyDescent="0.15">
      <c r="A449" t="str">
        <f t="shared" si="210"/>
        <v>CVLT-3 Brief LDFR</v>
      </c>
      <c r="B449" t="str">
        <f>IF($V43&lt;=B$406,"",IF($V43=B$407,IF(ComCalc!B$37=2," ",", ")&amp;"&amp; ",IF($V43&gt;B$407,"",", ")))&amp;IF(B144,$A43,"")</f>
        <v/>
      </c>
      <c r="C449" t="str">
        <f>IF($V43&lt;=C$406,"",IF($V43=C$407,IF(ComCalc!C$37=2," ",", ")&amp;"&amp; ",IF($V43&gt;C$407,"",", ")))&amp;IF(C144,$A43,"")</f>
        <v xml:space="preserve">, </v>
      </c>
      <c r="D449" t="str">
        <f>IF($V43&lt;=D$406,"",IF($V43=D$407,IF(ComCalc!D$37=2," ",", ")&amp;"&amp; ",IF($V43&gt;D$407,"",", ")))&amp;IF(D144,$A43,"")</f>
        <v/>
      </c>
      <c r="E449" t="str">
        <f>IF($V43&lt;=E$406,"",IF($V43=E$407,IF(ComCalc!E$37=2," ",", ")&amp;"&amp; ",IF($V43&gt;E$407,"",", ")))&amp;IF(E144,$A43,"")</f>
        <v/>
      </c>
      <c r="F449" t="str">
        <f>IF($V43&lt;=F$406,"",IF($V43=F$407,IF(ComCalc!F$37=2," ",", ")&amp;"&amp; ",IF($V43&gt;F$407,"",", ")))&amp;IF(F144,$A43,"")</f>
        <v/>
      </c>
      <c r="G449" t="str">
        <f>IF($V43&lt;=G$406,"",IF($V43=G$407,IF(ComCalc!G$37=2," ",", ")&amp;"&amp; ",IF($V43&gt;G$407,"",", ")))&amp;IF(G144,$A43,"")</f>
        <v/>
      </c>
      <c r="H449" t="str">
        <f>IF($V43&lt;=H$406,"",IF($V43=H$407,IF(ComCalc!H$37=2," ",", ")&amp;"&amp; ",IF($V43&gt;H$407,"",", ")))&amp;IF(H144,$A43,"")</f>
        <v/>
      </c>
      <c r="I449" t="str">
        <f>IF($V43&lt;=I$406,"",IF($V43=I$407,IF(ComCalc!I$37=2," ",", ")&amp;"&amp; ",IF($V43&gt;I$407,"",", ")))&amp;IF(I144,$A43,"")</f>
        <v/>
      </c>
      <c r="J449" t="str">
        <f>IF($V43&lt;=J$406,"",IF($V43=J$407,IF(ComCalc!J$37=2," ",", ")&amp;"&amp; ",IF($V43&gt;J$407,"",", ")))&amp;IF(J144,$A43,"")</f>
        <v/>
      </c>
      <c r="K449" t="str">
        <f>IF($V43&lt;=K$406,"",IF($V43=K$407,IF(ComCalc!K$37=2," ",", ")&amp;"&amp; ",IF($V43&gt;K$407,"",", ")))&amp;IF(K144,$A43,"")</f>
        <v/>
      </c>
      <c r="L449" t="str">
        <f>IF($V43&lt;=L$406,"",IF($V43=L$407,IF(ComCalc!L$37=2," ",", ")&amp;"&amp; ",IF($V43&gt;L$407,"",", ")))&amp;IF(L144,$A43,"")</f>
        <v/>
      </c>
      <c r="M449" t="str">
        <f>IF($V43&lt;=M$406,"",IF($V43=M$407,IF(ComCalc!V$37=2," ",", ")&amp;"&amp; ",IF($V43&gt;M$407,"",", ")))&amp;IF(M144,$A43,"")</f>
        <v/>
      </c>
      <c r="N449" t="str">
        <f>IF($V43&lt;=N$406,"",IF($V43=N$407,IF(ComCalc!W$37=2," ",", ")&amp;"&amp; ",IF($V43&gt;N$407,"",", ")))&amp;IF(N144,$A43,"")</f>
        <v/>
      </c>
      <c r="O449" t="str">
        <f>IF($V43&lt;=O$406,"",IF($V43=O$407,IF(ComCalc!X$37=2," ",", ")&amp;"&amp; ",IF($V43&gt;O$407,"",", ")))&amp;IF(O144,$A43,"")</f>
        <v/>
      </c>
      <c r="P449" t="str">
        <f>IF($V43&lt;=P$406,"",IF($V43=P$407,IF(ComCalc!Y$37=2," ",", ")&amp;"&amp; ",IF($V43&gt;P$407,"",", ")))&amp;IF(P144,$A43,"")</f>
        <v/>
      </c>
      <c r="Q449" t="str">
        <f>IF($V43&lt;=Q$406,"",IF($V43=Q$407,IF(ComCalc!AA$49=2," ",", ")&amp;"&amp; ",IF($V43&gt;Q$407,"",", ")))&amp;IF(Q144,$A43,"")</f>
        <v/>
      </c>
      <c r="R449" t="str">
        <f>IF($V43&lt;=R$406,"",IF($V43=R$407,IF(ComCalc!AB$49=2," ",", ")&amp;"&amp; ",IF($V43&gt;R$407,"",", ")))&amp;IF(R144,$A43,"")</f>
        <v xml:space="preserve">, </v>
      </c>
      <c r="S449" t="str">
        <f>IF($V43&lt;=S$406,"",IF($V43=S$407,IF(ComCalc!AC$49=2," ",", ")&amp;"&amp; ",IF($V43&gt;S$407,"",", ")))&amp;IF(S144,$A43,"")</f>
        <v/>
      </c>
      <c r="T449" t="str">
        <f>IF($V43&lt;=T$406,"",IF($V43=T$407,IF(ComCalc!AD$49=2," ",", ")&amp;"&amp; ",IF($V43&gt;T$407,"",", ")))&amp;IF(T144,$A43,"")</f>
        <v/>
      </c>
      <c r="U449" t="str">
        <f>IF($V43&lt;=U$406,"",IF($V43=U$407,IF(ComCalc!AE$49=2," ",", ")&amp;"&amp; ",IF($V43&gt;U$407,"",", ")))&amp;IF(U144,$A43,"")</f>
        <v/>
      </c>
      <c r="AI449" s="24"/>
      <c r="AJ449" s="24"/>
      <c r="AK449" s="24"/>
      <c r="AL449" s="24"/>
      <c r="AM449" s="24"/>
      <c r="AN449" s="24"/>
      <c r="AO449" s="24"/>
      <c r="AP449" s="24"/>
      <c r="AQ449" s="24"/>
      <c r="AR449" s="24"/>
    </row>
    <row r="450" spans="1:44" x14ac:dyDescent="0.15">
      <c r="A450" t="str">
        <f t="shared" si="210"/>
        <v>Figure Weights</v>
      </c>
      <c r="B450" t="str">
        <f>IF($V44&lt;=B$406,"",IF($V44=B$407,IF(ComCalc!B$37=2," ",", ")&amp;"&amp; ",IF($V44&gt;B$407,"",", ")))&amp;IF(B145,$A44,"")</f>
        <v/>
      </c>
      <c r="C450" t="str">
        <f>IF($V44&lt;=C$406,"",IF($V44=C$407,IF(ComCalc!C$37=2," ",", ")&amp;"&amp; ",IF($V44&gt;C$407,"",", ")))&amp;IF(C145,$A44,"")</f>
        <v xml:space="preserve">, </v>
      </c>
      <c r="D450" t="str">
        <f>IF($V44&lt;=D$406,"",IF($V44=D$407,IF(ComCalc!D$37=2," ",", ")&amp;"&amp; ",IF($V44&gt;D$407,"",", ")))&amp;IF(D145,$A44,"")</f>
        <v/>
      </c>
      <c r="E450" t="str">
        <f>IF($V44&lt;=E$406,"",IF($V44=E$407,IF(ComCalc!E$37=2," ",", ")&amp;"&amp; ",IF($V44&gt;E$407,"",", ")))&amp;IF(E145,$A44,"")</f>
        <v/>
      </c>
      <c r="F450" t="str">
        <f>IF($V44&lt;=F$406,"",IF($V44=F$407,IF(ComCalc!F$37=2," ",", ")&amp;"&amp; ",IF($V44&gt;F$407,"",", ")))&amp;IF(F145,$A44,"")</f>
        <v/>
      </c>
      <c r="G450" t="str">
        <f>IF($V44&lt;=G$406,"",IF($V44=G$407,IF(ComCalc!G$37=2," ",", ")&amp;"&amp; ",IF($V44&gt;G$407,"",", ")))&amp;IF(G145,$A44,"")</f>
        <v/>
      </c>
      <c r="H450" t="str">
        <f>IF($V44&lt;=H$406,"",IF($V44=H$407,IF(ComCalc!H$37=2," ",", ")&amp;"&amp; ",IF($V44&gt;H$407,"",", ")))&amp;IF(H145,$A44,"")</f>
        <v/>
      </c>
      <c r="I450" t="str">
        <f>IF($V44&lt;=I$406,"",IF($V44=I$407,IF(ComCalc!I$37=2," ",", ")&amp;"&amp; ",IF($V44&gt;I$407,"",", ")))&amp;IF(I145,$A44,"")</f>
        <v/>
      </c>
      <c r="J450" t="str">
        <f>IF($V44&lt;=J$406,"",IF($V44=J$407,IF(ComCalc!J$37=2," ",", ")&amp;"&amp; ",IF($V44&gt;J$407,"",", ")))&amp;IF(J145,$A44,"")</f>
        <v/>
      </c>
      <c r="K450" t="str">
        <f>IF($V44&lt;=K$406,"",IF($V44=K$407,IF(ComCalc!K$37=2," ",", ")&amp;"&amp; ",IF($V44&gt;K$407,"",", ")))&amp;IF(K145,$A44,"")</f>
        <v/>
      </c>
      <c r="L450" t="str">
        <f>IF($V44&lt;=L$406,"",IF($V44=L$407,IF(ComCalc!L$37=2," ",", ")&amp;"&amp; ",IF($V44&gt;L$407,"",", ")))&amp;IF(L145,$A44,"")</f>
        <v/>
      </c>
      <c r="M450" t="str">
        <f>IF($V44&lt;=M$406,"",IF($V44=M$407,IF(ComCalc!V$37=2," ",", ")&amp;"&amp; ",IF($V44&gt;M$407,"",", ")))&amp;IF(M145,$A44,"")</f>
        <v/>
      </c>
      <c r="N450" t="str">
        <f>IF($V44&lt;=N$406,"",IF($V44=N$407,IF(ComCalc!W$37=2," ",", ")&amp;"&amp; ",IF($V44&gt;N$407,"",", ")))&amp;IF(N145,$A44,"")</f>
        <v/>
      </c>
      <c r="O450" t="str">
        <f>IF($V44&lt;=O$406,"",IF($V44=O$407,IF(ComCalc!X$37=2," ",", ")&amp;"&amp; ",IF($V44&gt;O$407,"",", ")))&amp;IF(O145,$A44,"")</f>
        <v/>
      </c>
      <c r="P450" t="str">
        <f>IF($V44&lt;=P$406,"",IF($V44=P$407,IF(ComCalc!Y$37=2," ",", ")&amp;"&amp; ",IF($V44&gt;P$407,"",", ")))&amp;IF(P145,$A44,"")</f>
        <v/>
      </c>
      <c r="Q450" t="str">
        <f>IF($V44&lt;=Q$406,"",IF($V44=Q$407,IF(ComCalc!AA$49=2," ",", ")&amp;"&amp; ",IF($V44&gt;Q$407,"",", ")))&amp;IF(Q145,$A44,"")</f>
        <v/>
      </c>
      <c r="R450" t="str">
        <f>IF($V44&lt;=R$406,"",IF($V44=R$407,IF(ComCalc!AB$49=2," ",", ")&amp;"&amp; ",IF($V44&gt;R$407,"",", ")))&amp;IF(R145,$A44,"")</f>
        <v xml:space="preserve">, </v>
      </c>
      <c r="S450" t="str">
        <f>IF($V44&lt;=S$406,"",IF($V44=S$407,IF(ComCalc!AC$49=2," ",", ")&amp;"&amp; ",IF($V44&gt;S$407,"",", ")))&amp;IF(S145,$A44,"")</f>
        <v/>
      </c>
      <c r="T450" t="str">
        <f>IF($V44&lt;=T$406,"",IF($V44=T$407,IF(ComCalc!AD$49=2," ",", ")&amp;"&amp; ",IF($V44&gt;T$407,"",", ")))&amp;IF(T145,$A44,"")</f>
        <v/>
      </c>
      <c r="U450" t="str">
        <f>IF($V44&lt;=U$406,"",IF($V44=U$407,IF(ComCalc!AE$49=2," ",", ")&amp;"&amp; ",IF($V44&gt;U$407,"",", ")))&amp;IF(U145,$A44,"")</f>
        <v/>
      </c>
      <c r="AI450" s="24"/>
      <c r="AJ450" s="24"/>
      <c r="AK450" s="24"/>
      <c r="AL450" s="24"/>
      <c r="AM450" s="24"/>
      <c r="AN450" s="24"/>
      <c r="AO450" s="24"/>
      <c r="AP450" s="24"/>
      <c r="AQ450" s="24"/>
      <c r="AR450" s="24"/>
    </row>
    <row r="451" spans="1:44" x14ac:dyDescent="0.15">
      <c r="A451" t="str">
        <f t="shared" si="210"/>
        <v>Letter-Number Sequencing</v>
      </c>
      <c r="B451" t="str">
        <f>IF($V45&lt;=B$406,"",IF($V45=B$407,IF(ComCalc!B$37=2," ",", ")&amp;"&amp; ",IF($V45&gt;B$407,"",", ")))&amp;IF(B146,$A45,"")</f>
        <v/>
      </c>
      <c r="C451" t="str">
        <f>IF($V45&lt;=C$406,"",IF($V45=C$407,IF(ComCalc!C$37=2," ",", ")&amp;"&amp; ",IF($V45&gt;C$407,"",", ")))&amp;IF(C146,$A45,"")</f>
        <v xml:space="preserve">, </v>
      </c>
      <c r="D451" t="str">
        <f>IF($V45&lt;=D$406,"",IF($V45=D$407,IF(ComCalc!D$37=2," ",", ")&amp;"&amp; ",IF($V45&gt;D$407,"",", ")))&amp;IF(D146,$A45,"")</f>
        <v/>
      </c>
      <c r="E451" t="str">
        <f>IF($V45&lt;=E$406,"",IF($V45=E$407,IF(ComCalc!E$37=2," ",", ")&amp;"&amp; ",IF($V45&gt;E$407,"",", ")))&amp;IF(E146,$A45,"")</f>
        <v/>
      </c>
      <c r="F451" t="str">
        <f>IF($V45&lt;=F$406,"",IF($V45=F$407,IF(ComCalc!F$37=2," ",", ")&amp;"&amp; ",IF($V45&gt;F$407,"",", ")))&amp;IF(F146,$A45,"")</f>
        <v/>
      </c>
      <c r="G451" t="str">
        <f>IF($V45&lt;=G$406,"",IF($V45=G$407,IF(ComCalc!G$37=2," ",", ")&amp;"&amp; ",IF($V45&gt;G$407,"",", ")))&amp;IF(G146,$A45,"")</f>
        <v/>
      </c>
      <c r="H451" t="str">
        <f>IF($V45&lt;=H$406,"",IF($V45=H$407,IF(ComCalc!H$37=2," ",", ")&amp;"&amp; ",IF($V45&gt;H$407,"",", ")))&amp;IF(H146,$A45,"")</f>
        <v/>
      </c>
      <c r="I451" t="str">
        <f>IF($V45&lt;=I$406,"",IF($V45=I$407,IF(ComCalc!I$37=2," ",", ")&amp;"&amp; ",IF($V45&gt;I$407,"",", ")))&amp;IF(I146,$A45,"")</f>
        <v/>
      </c>
      <c r="J451" t="str">
        <f>IF($V45&lt;=J$406,"",IF($V45=J$407,IF(ComCalc!J$37=2," ",", ")&amp;"&amp; ",IF($V45&gt;J$407,"",", ")))&amp;IF(J146,$A45,"")</f>
        <v/>
      </c>
      <c r="K451" t="str">
        <f>IF($V45&lt;=K$406,"",IF($V45=K$407,IF(ComCalc!K$37=2," ",", ")&amp;"&amp; ",IF($V45&gt;K$407,"",", ")))&amp;IF(K146,$A45,"")</f>
        <v/>
      </c>
      <c r="L451" t="str">
        <f>IF($V45&lt;=L$406,"",IF($V45=L$407,IF(ComCalc!L$37=2," ",", ")&amp;"&amp; ",IF($V45&gt;L$407,"",", ")))&amp;IF(L146,$A45,"")</f>
        <v/>
      </c>
      <c r="M451" t="str">
        <f>IF($V45&lt;=M$406,"",IF($V45=M$407,IF(ComCalc!V$37=2," ",", ")&amp;"&amp; ",IF($V45&gt;M$407,"",", ")))&amp;IF(M146,$A45,"")</f>
        <v/>
      </c>
      <c r="N451" t="str">
        <f>IF($V45&lt;=N$406,"",IF($V45=N$407,IF(ComCalc!W$37=2," ",", ")&amp;"&amp; ",IF($V45&gt;N$407,"",", ")))&amp;IF(N146,$A45,"")</f>
        <v/>
      </c>
      <c r="O451" t="str">
        <f>IF($V45&lt;=O$406,"",IF($V45=O$407,IF(ComCalc!X$37=2," ",", ")&amp;"&amp; ",IF($V45&gt;O$407,"",", ")))&amp;IF(O146,$A45,"")</f>
        <v/>
      </c>
      <c r="P451" t="str">
        <f>IF($V45&lt;=P$406,"",IF($V45=P$407,IF(ComCalc!Y$37=2," ",", ")&amp;"&amp; ",IF($V45&gt;P$407,"",", ")))&amp;IF(P146,$A45,"")</f>
        <v/>
      </c>
      <c r="Q451" t="str">
        <f>IF($V45&lt;=Q$406,"",IF($V45=Q$407,IF(ComCalc!AA$49=2," ",", ")&amp;"&amp; ",IF($V45&gt;Q$407,"",", ")))&amp;IF(Q146,$A45,"")</f>
        <v/>
      </c>
      <c r="R451" t="str">
        <f>IF($V45&lt;=R$406,"",IF($V45=R$407,IF(ComCalc!AB$49=2," ",", ")&amp;"&amp; ",IF($V45&gt;R$407,"",", ")))&amp;IF(R146,$A45,"")</f>
        <v xml:space="preserve">, </v>
      </c>
      <c r="S451" t="str">
        <f>IF($V45&lt;=S$406,"",IF($V45=S$407,IF(ComCalc!AC$49=2," ",", ")&amp;"&amp; ",IF($V45&gt;S$407,"",", ")))&amp;IF(S146,$A45,"")</f>
        <v/>
      </c>
      <c r="T451" t="str">
        <f>IF($V45&lt;=T$406,"",IF($V45=T$407,IF(ComCalc!AD$49=2," ",", ")&amp;"&amp; ",IF($V45&gt;T$407,"",", ")))&amp;IF(T146,$A45,"")</f>
        <v/>
      </c>
      <c r="U451" t="str">
        <f>IF($V45&lt;=U$406,"",IF($V45=U$407,IF(ComCalc!AE$49=2," ",", ")&amp;"&amp; ",IF($V45&gt;U$407,"",", ")))&amp;IF(U146,$A45,"")</f>
        <v/>
      </c>
      <c r="AI451" s="24"/>
      <c r="AJ451" s="24"/>
      <c r="AK451" s="24"/>
      <c r="AL451" s="24"/>
      <c r="AM451" s="24"/>
      <c r="AN451" s="24"/>
      <c r="AO451" s="24"/>
      <c r="AP451" s="24"/>
      <c r="AQ451" s="24"/>
      <c r="AR451" s="24"/>
    </row>
    <row r="452" spans="1:44" x14ac:dyDescent="0.15">
      <c r="A452" t="str">
        <f t="shared" si="210"/>
        <v>Cancellation</v>
      </c>
      <c r="B452" t="str">
        <f>IF($V46&lt;=B$406,"",IF($V46=B$407,IF(ComCalc!B$37=2," ",", ")&amp;"&amp; ",IF($V46&gt;B$407,"",", ")))&amp;IF(B147,$A46,"")</f>
        <v/>
      </c>
      <c r="C452" t="str">
        <f>IF($V46&lt;=C$406,"",IF($V46=C$407,IF(ComCalc!C$37=2," ",", ")&amp;"&amp; ",IF($V46&gt;C$407,"",", ")))&amp;IF(C147,$A46,"")</f>
        <v xml:space="preserve">, </v>
      </c>
      <c r="D452" t="str">
        <f>IF($V46&lt;=D$406,"",IF($V46=D$407,IF(ComCalc!D$37=2," ",", ")&amp;"&amp; ",IF($V46&gt;D$407,"",", ")))&amp;IF(D147,$A46,"")</f>
        <v/>
      </c>
      <c r="E452" t="str">
        <f>IF($V46&lt;=E$406,"",IF($V46=E$407,IF(ComCalc!E$37=2," ",", ")&amp;"&amp; ",IF($V46&gt;E$407,"",", ")))&amp;IF(E147,$A46,"")</f>
        <v/>
      </c>
      <c r="F452" t="str">
        <f>IF($V46&lt;=F$406,"",IF($V46=F$407,IF(ComCalc!F$37=2," ",", ")&amp;"&amp; ",IF($V46&gt;F$407,"",", ")))&amp;IF(F147,$A46,"")</f>
        <v/>
      </c>
      <c r="G452" t="str">
        <f>IF($V46&lt;=G$406,"",IF($V46=G$407,IF(ComCalc!G$37=2," ",", ")&amp;"&amp; ",IF($V46&gt;G$407,"",", ")))&amp;IF(G147,$A46,"")</f>
        <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c>
      <c r="L452" t="str">
        <f>IF($V46&lt;=L$406,"",IF($V46=L$407,IF(ComCalc!L$37=2," ",", ")&amp;"&amp; ",IF($V46&gt;L$407,"",", ")))&amp;IF(L147,$A46,"")</f>
        <v/>
      </c>
      <c r="M452" t="str">
        <f>IF($V46&lt;=M$406,"",IF($V46=M$407,IF(ComCalc!V$37=2," ",", ")&amp;"&amp; ",IF($V46&gt;M$407,"",", ")))&amp;IF(M147,$A46,"")</f>
        <v/>
      </c>
      <c r="N452" t="str">
        <f>IF($V46&lt;=N$406,"",IF($V46=N$407,IF(ComCalc!W$37=2," ",", ")&amp;"&amp; ",IF($V46&gt;N$407,"",", ")))&amp;IF(N147,$A46,"")</f>
        <v/>
      </c>
      <c r="O452" t="str">
        <f>IF($V46&lt;=O$406,"",IF($V46=O$407,IF(ComCalc!X$37=2," ",", ")&amp;"&amp; ",IF($V46&gt;O$407,"",", ")))&amp;IF(O147,$A46,"")</f>
        <v/>
      </c>
      <c r="P452" t="str">
        <f>IF($V46&lt;=P$406,"",IF($V46=P$407,IF(ComCalc!Y$37=2," ",", ")&amp;"&amp; ",IF($V46&gt;P$407,"",", ")))&amp;IF(P147,$A46,"")</f>
        <v/>
      </c>
      <c r="Q452" t="str">
        <f>IF($V46&lt;=Q$406,"",IF($V46=Q$407,IF(ComCalc!AA$49=2," ",", ")&amp;"&amp; ",IF($V46&gt;Q$407,"",", ")))&amp;IF(Q147,$A46,"")</f>
        <v/>
      </c>
      <c r="R452" t="str">
        <f>IF($V46&lt;=R$406,"",IF($V46=R$407,IF(ComCalc!AB$49=2," ",", ")&amp;"&amp; ",IF($V46&gt;R$407,"",", ")))&amp;IF(R147,$A46,"")</f>
        <v xml:space="preserve">, </v>
      </c>
      <c r="S452" t="str">
        <f>IF($V46&lt;=S$406,"",IF($V46=S$407,IF(ComCalc!AC$49=2," ",", ")&amp;"&amp; ",IF($V46&gt;S$407,"",", ")))&amp;IF(S147,$A46,"")</f>
        <v/>
      </c>
      <c r="T452" t="str">
        <f>IF($V46&lt;=T$406,"",IF($V46=T$407,IF(ComCalc!AD$49=2," ",", ")&amp;"&amp; ",IF($V46&gt;T$407,"",", ")))&amp;IF(T147,$A46,"")</f>
        <v/>
      </c>
      <c r="U452" t="str">
        <f>IF($V46&lt;=U$406,"",IF($V46=U$407,IF(ComCalc!AE$49=2," ",", ")&amp;"&amp; ",IF($V46&gt;U$407,"",", ")))&amp;IF(U147,$A46,"")</f>
        <v/>
      </c>
      <c r="AI452" s="24"/>
      <c r="AJ452" s="24"/>
      <c r="AK452" s="24"/>
      <c r="AL452" s="24"/>
      <c r="AM452" s="24"/>
      <c r="AN452" s="24"/>
      <c r="AO452" s="24"/>
      <c r="AP452" s="24"/>
      <c r="AQ452" s="24"/>
      <c r="AR452" s="24"/>
    </row>
    <row r="453" spans="1:44" x14ac:dyDescent="0.15">
      <c r="A453" t="str">
        <f t="shared" si="210"/>
        <v>Grooved Pegboard-Dominant</v>
      </c>
      <c r="B453" t="str">
        <f>IF($V47&lt;=B$406,"",IF($V47=B$407,IF(ComCalc!B$37=2," ",", ")&amp;"&amp; ",IF($V47&gt;B$407,"",", ")))&amp;IF(B148,$A47,"")</f>
        <v/>
      </c>
      <c r="C453" t="str">
        <f>IF($V47&lt;=C$406,"",IF($V47=C$407,IF(ComCalc!C$37=2," ",", ")&amp;"&amp; ",IF($V47&gt;C$407,"",", ")))&amp;IF(C148,$A47,"")</f>
        <v xml:space="preserve">, </v>
      </c>
      <c r="D453" t="str">
        <f>IF($V47&lt;=D$406,"",IF($V47=D$407,IF(ComCalc!D$37=2," ",", ")&amp;"&amp; ",IF($V47&gt;D$407,"",", ")))&amp;IF(D148,$A47,"")</f>
        <v/>
      </c>
      <c r="E453" t="str">
        <f>IF($V47&lt;=E$406,"",IF($V47=E$407,IF(ComCalc!E$37=2," ",", ")&amp;"&amp; ",IF($V47&gt;E$407,"",", ")))&amp;IF(E148,$A47,"")</f>
        <v/>
      </c>
      <c r="F453" t="str">
        <f>IF($V47&lt;=F$406,"",IF($V47=F$407,IF(ComCalc!F$37=2," ",", ")&amp;"&amp; ",IF($V47&gt;F$407,"",", ")))&amp;IF(F148,$A47,"")</f>
        <v/>
      </c>
      <c r="G453" t="str">
        <f>IF($V47&lt;=G$406,"",IF($V47=G$407,IF(ComCalc!G$37=2," ",", ")&amp;"&amp; ",IF($V47&gt;G$407,"",", ")))&amp;IF(G148,$A47,"")</f>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c>
      <c r="L453" t="str">
        <f>IF($V47&lt;=L$406,"",IF($V47=L$407,IF(ComCalc!L$37=2," ",", ")&amp;"&amp; ",IF($V47&gt;L$407,"",", ")))&amp;IF(L148,$A47,"")</f>
        <v/>
      </c>
      <c r="M453" t="str">
        <f>IF($V47&lt;=M$406,"",IF($V47=M$407,IF(ComCalc!V$37=2," ",", ")&amp;"&amp; ",IF($V47&gt;M$407,"",", ")))&amp;IF(M148,$A47,"")</f>
        <v/>
      </c>
      <c r="N453" t="str">
        <f>IF($V47&lt;=N$406,"",IF($V47=N$407,IF(ComCalc!W$37=2," ",", ")&amp;"&amp; ",IF($V47&gt;N$407,"",", ")))&amp;IF(N148,$A47,"")</f>
        <v/>
      </c>
      <c r="O453" t="str">
        <f>IF($V47&lt;=O$406,"",IF($V47=O$407,IF(ComCalc!X$37=2," ",", ")&amp;"&amp; ",IF($V47&gt;O$407,"",", ")))&amp;IF(O148,$A47,"")</f>
        <v/>
      </c>
      <c r="P453" t="str">
        <f>IF($V47&lt;=P$406,"",IF($V47=P$407,IF(ComCalc!Y$37=2," ",", ")&amp;"&amp; ",IF($V47&gt;P$407,"",", ")))&amp;IF(P148,$A47,"")</f>
        <v/>
      </c>
      <c r="Q453" t="str">
        <f>IF($V47&lt;=Q$406,"",IF($V47=Q$407,IF(ComCalc!AA$49=2," ",", ")&amp;"&amp; ",IF($V47&gt;Q$407,"",", ")))&amp;IF(Q148,$A47,"")</f>
        <v/>
      </c>
      <c r="R453" t="str">
        <f>IF($V47&lt;=R$406,"",IF($V47=R$407,IF(ComCalc!AB$49=2," ",", ")&amp;"&amp; ",IF($V47&gt;R$407,"",", ")))&amp;IF(R148,$A47,"")</f>
        <v xml:space="preserve">, </v>
      </c>
      <c r="S453" t="str">
        <f>IF($V47&lt;=S$406,"",IF($V47=S$407,IF(ComCalc!AC$49=2," ",", ")&amp;"&amp; ",IF($V47&gt;S$407,"",", ")))&amp;IF(S148,$A47,"")</f>
        <v/>
      </c>
      <c r="T453" t="str">
        <f>IF($V47&lt;=T$406,"",IF($V47=T$407,IF(ComCalc!AD$49=2," ",", ")&amp;"&amp; ",IF($V47&gt;T$407,"",", ")))&amp;IF(T148,$A47,"")</f>
        <v/>
      </c>
      <c r="U453" t="str">
        <f>IF($V47&lt;=U$406,"",IF($V47=U$407,IF(ComCalc!AE$49=2," ",", ")&amp;"&amp; ",IF($V47&gt;U$407,"",", ")))&amp;IF(U148,$A47,"")</f>
        <v/>
      </c>
      <c r="AI453" s="24"/>
      <c r="AJ453" s="24"/>
      <c r="AK453" s="24"/>
      <c r="AL453" s="24"/>
      <c r="AM453" s="24"/>
      <c r="AN453" s="24"/>
      <c r="AO453" s="24"/>
      <c r="AP453" s="24"/>
      <c r="AQ453" s="24"/>
      <c r="AR453" s="24"/>
    </row>
    <row r="454" spans="1:44" x14ac:dyDescent="0.15">
      <c r="A454" t="str">
        <f t="shared" si="210"/>
        <v>Grooved Pegboard-Nondominant</v>
      </c>
      <c r="B454" t="str">
        <f>IF($V48&lt;=B$406,"",IF($V48=B$407,IF(ComCalc!B$37=2," ",", ")&amp;"&amp; ",IF($V48&gt;B$407,"",", ")))&amp;IF(B149,$A48,"")</f>
        <v/>
      </c>
      <c r="C454" t="str">
        <f>IF($V48&lt;=C$406,"",IF($V48=C$407,IF(ComCalc!C$37=2," ",", ")&amp;"&amp; ",IF($V48&gt;C$407,"",", ")))&amp;IF(C149,$A48,"")</f>
        <v xml:space="preserve">, </v>
      </c>
      <c r="D454" t="str">
        <f>IF($V48&lt;=D$406,"",IF($V48=D$407,IF(ComCalc!D$37=2," ",", ")&amp;"&amp; ",IF($V48&gt;D$407,"",", ")))&amp;IF(D149,$A48,"")</f>
        <v/>
      </c>
      <c r="E454" t="str">
        <f>IF($V48&lt;=E$406,"",IF($V48=E$407,IF(ComCalc!E$37=2," ",", ")&amp;"&amp; ",IF($V48&gt;E$407,"",", ")))&amp;IF(E149,$A48,"")</f>
        <v/>
      </c>
      <c r="F454" t="str">
        <f>IF($V48&lt;=F$406,"",IF($V48=F$407,IF(ComCalc!F$37=2," ",", ")&amp;"&amp; ",IF($V48&gt;F$407,"",", ")))&amp;IF(F149,$A48,"")</f>
        <v/>
      </c>
      <c r="G454" t="str">
        <f>IF($V48&lt;=G$406,"",IF($V48=G$407,IF(ComCalc!G$37=2," ",", ")&amp;"&amp; ",IF($V48&gt;G$407,"",", ")))&amp;IF(G149,$A48,"")</f>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c>
      <c r="L454" t="str">
        <f>IF($V48&lt;=L$406,"",IF($V48=L$407,IF(ComCalc!L$37=2," ",", ")&amp;"&amp; ",IF($V48&gt;L$407,"",", ")))&amp;IF(L149,$A48,"")</f>
        <v/>
      </c>
      <c r="M454" t="str">
        <f>IF($V48&lt;=M$406,"",IF($V48=M$407,IF(ComCalc!V$37=2," ",", ")&amp;"&amp; ",IF($V48&gt;M$407,"",", ")))&amp;IF(M149,$A48,"")</f>
        <v/>
      </c>
      <c r="N454" t="str">
        <f>IF($V48&lt;=N$406,"",IF($V48=N$407,IF(ComCalc!W$37=2," ",", ")&amp;"&amp; ",IF($V48&gt;N$407,"",", ")))&amp;IF(N149,$A48,"")</f>
        <v/>
      </c>
      <c r="O454" t="str">
        <f>IF($V48&lt;=O$406,"",IF($V48=O$407,IF(ComCalc!X$37=2," ",", ")&amp;"&amp; ",IF($V48&gt;O$407,"",", ")))&amp;IF(O149,$A48,"")</f>
        <v/>
      </c>
      <c r="P454" t="str">
        <f>IF($V48&lt;=P$406,"",IF($V48=P$407,IF(ComCalc!Y$37=2," ",", ")&amp;"&amp; ",IF($V48&gt;P$407,"",", ")))&amp;IF(P149,$A48,"")</f>
        <v/>
      </c>
      <c r="Q454" t="str">
        <f>IF($V48&lt;=Q$406,"",IF($V48=Q$407,IF(ComCalc!AA$49=2," ",", ")&amp;"&amp; ",IF($V48&gt;Q$407,"",", ")))&amp;IF(Q149,$A48,"")</f>
        <v/>
      </c>
      <c r="R454" t="str">
        <f>IF($V48&lt;=R$406,"",IF($V48=R$407,IF(ComCalc!AB$49=2," ",", ")&amp;"&amp; ",IF($V48&gt;R$407,"",", ")))&amp;IF(R149,$A48,"")</f>
        <v xml:space="preserve">, </v>
      </c>
      <c r="S454" t="str">
        <f>IF($V48&lt;=S$406,"",IF($V48=S$407,IF(ComCalc!AC$49=2," ",", ")&amp;"&amp; ",IF($V48&gt;S$407,"",", ")))&amp;IF(S149,$A48,"")</f>
        <v/>
      </c>
      <c r="T454" t="str">
        <f>IF($V48&lt;=T$406,"",IF($V48=T$407,IF(ComCalc!AD$49=2," ",", ")&amp;"&amp; ",IF($V48&gt;T$407,"",", ")))&amp;IF(T149,$A48,"")</f>
        <v/>
      </c>
      <c r="U454" t="str">
        <f>IF($V48&lt;=U$406,"",IF($V48=U$407,IF(ComCalc!AE$49=2," ",", ")&amp;"&amp; ",IF($V48&gt;U$407,"",", ")))&amp;IF(U149,$A48,"")</f>
        <v/>
      </c>
      <c r="AI454" s="24"/>
      <c r="AJ454" s="24"/>
      <c r="AK454" s="24"/>
      <c r="AL454" s="24"/>
      <c r="AM454" s="24"/>
      <c r="AN454" s="24"/>
      <c r="AO454" s="24"/>
      <c r="AP454" s="24"/>
      <c r="AQ454" s="24"/>
      <c r="AR454" s="24"/>
    </row>
    <row r="455" spans="1:44" x14ac:dyDescent="0.15">
      <c r="A455" t="str">
        <f t="shared" si="210"/>
        <v>Behavior Rating Scale</v>
      </c>
      <c r="B455" t="str">
        <f>IF($V49&lt;=B$406,"",IF($V49=B$407,IF(ComCalc!B$37=2," ",", ")&amp;"&amp; ",IF($V49&gt;B$407,"",", ")))&amp;IF(B150,$A49,"")</f>
        <v/>
      </c>
      <c r="C455" t="str">
        <f>IF($V49&lt;=C$406,"",IF($V49=C$407,IF(ComCalc!C$37=2," ",", ")&amp;"&amp; ",IF($V49&gt;C$407,"",", ")))&amp;IF(C150,$A49,"")</f>
        <v xml:space="preserve">, </v>
      </c>
      <c r="D455" t="str">
        <f>IF($V49&lt;=D$406,"",IF($V49=D$407,IF(ComCalc!D$37=2," ",", ")&amp;"&amp; ",IF($V49&gt;D$407,"",", ")))&amp;IF(D150,$A49,"")</f>
        <v/>
      </c>
      <c r="E455" t="str">
        <f>IF($V49&lt;=E$406,"",IF($V49=E$407,IF(ComCalc!E$37=2," ",", ")&amp;"&amp; ",IF($V49&gt;E$407,"",", ")))&amp;IF(E150,$A49,"")</f>
        <v/>
      </c>
      <c r="F455" t="str">
        <f>IF($V49&lt;=F$406,"",IF($V49=F$407,IF(ComCalc!F$37=2," ",", ")&amp;"&amp; ",IF($V49&gt;F$407,"",", ")))&amp;IF(F150,$A49,"")</f>
        <v/>
      </c>
      <c r="G455" t="str">
        <f>IF($V49&lt;=G$406,"",IF($V49=G$407,IF(ComCalc!G$37=2," ",", ")&amp;"&amp; ",IF($V49&gt;G$407,"",", ")))&amp;IF(G150,$A49,"")</f>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c>
      <c r="L455" t="str">
        <f>IF($V49&lt;=L$406,"",IF($V49=L$407,IF(ComCalc!L$37=2," ",", ")&amp;"&amp; ",IF($V49&gt;L$407,"",", ")))&amp;IF(L150,$A49,"")</f>
        <v/>
      </c>
      <c r="M455" t="str">
        <f>IF($V49&lt;=M$406,"",IF($V49=M$407,IF(ComCalc!V$37=2," ",", ")&amp;"&amp; ",IF($V49&gt;M$407,"",", ")))&amp;IF(M150,$A49,"")</f>
        <v/>
      </c>
      <c r="N455" t="str">
        <f>IF($V49&lt;=N$406,"",IF($V49=N$407,IF(ComCalc!W$37=2," ",", ")&amp;"&amp; ",IF($V49&gt;N$407,"",", ")))&amp;IF(N150,$A49,"")</f>
        <v/>
      </c>
      <c r="O455" t="str">
        <f>IF($V49&lt;=O$406,"",IF($V49=O$407,IF(ComCalc!X$37=2," ",", ")&amp;"&amp; ",IF($V49&gt;O$407,"",", ")))&amp;IF(O150,$A49,"")</f>
        <v/>
      </c>
      <c r="P455" t="str">
        <f>IF($V49&lt;=P$406,"",IF($V49=P$407,IF(ComCalc!Y$37=2," ",", ")&amp;"&amp; ",IF($V49&gt;P$407,"",", ")))&amp;IF(P150,$A49,"")</f>
        <v/>
      </c>
      <c r="Q455" t="str">
        <f>IF($V49&lt;=Q$406,"",IF($V49=Q$407,IF(ComCalc!AA$49=2," ",", ")&amp;"&amp; ",IF($V49&gt;Q$407,"",", ")))&amp;IF(Q150,$A49,"")</f>
        <v/>
      </c>
      <c r="R455" t="str">
        <f>IF($V49&lt;=R$406,"",IF($V49=R$407,IF(ComCalc!AB$49=2," ",", ")&amp;"&amp; ",IF($V49&gt;R$407,"",", ")))&amp;IF(R150,$A49,"")</f>
        <v xml:space="preserve">, </v>
      </c>
      <c r="S455" t="str">
        <f>IF($V49&lt;=S$406,"",IF($V49=S$407,IF(ComCalc!AC$49=2," ",", ")&amp;"&amp; ",IF($V49&gt;S$407,"",", ")))&amp;IF(S150,$A49,"")</f>
        <v/>
      </c>
      <c r="T455" t="str">
        <f>IF($V49&lt;=T$406,"",IF($V49=T$407,IF(ComCalc!AD$49=2," ",", ")&amp;"&amp; ",IF($V49&gt;T$407,"",", ")))&amp;IF(T150,$A49,"")</f>
        <v/>
      </c>
      <c r="U455" t="str">
        <f>IF($V49&lt;=U$406,"",IF($V49=U$407,IF(ComCalc!AE$49=2," ",", ")&amp;"&amp; ",IF($V49&gt;U$407,"",", ")))&amp;IF(U150,$A49,"")</f>
        <v/>
      </c>
      <c r="AI455" s="24"/>
      <c r="AJ455" s="24"/>
      <c r="AK455" s="24"/>
      <c r="AL455" s="24"/>
      <c r="AM455" s="24"/>
      <c r="AN455" s="24"/>
      <c r="AO455" s="24"/>
      <c r="AP455" s="24"/>
      <c r="AQ455" s="24"/>
      <c r="AR455" s="24"/>
    </row>
    <row r="456" spans="1:44" x14ac:dyDescent="0.15">
      <c r="A456" t="str">
        <f t="shared" si="210"/>
        <v>KTEA-3 Nonsense Word Decoding</v>
      </c>
      <c r="B456" t="str">
        <f>IF($V50&lt;=B$406,"",IF($V50=B$407,IF(ComCalc!B$37=2," ",", ")&amp;"&amp; ",IF($V50&gt;B$407,"",", ")))&amp;IF(B151,$A50,"")</f>
        <v/>
      </c>
      <c r="C456" t="str">
        <f>IF($V50&lt;=C$406,"",IF($V50=C$407,IF(ComCalc!C$37=2," ",", ")&amp;"&amp; ",IF($V50&gt;C$407,"",", ")))&amp;IF(C151,$A50,"")</f>
        <v xml:space="preserve">, </v>
      </c>
      <c r="D456" t="str">
        <f>IF($V50&lt;=D$406,"",IF($V50=D$407,IF(ComCalc!D$37=2," ",", ")&amp;"&amp; ",IF($V50&gt;D$407,"",", ")))&amp;IF(D151,$A50,"")</f>
        <v/>
      </c>
      <c r="E456" t="str">
        <f>IF($V50&lt;=E$406,"",IF($V50=E$407,IF(ComCalc!E$37=2," ",", ")&amp;"&amp; ",IF($V50&gt;E$407,"",", ")))&amp;IF(E151,$A50,"")</f>
        <v/>
      </c>
      <c r="F456" t="str">
        <f>IF($V50&lt;=F$406,"",IF($V50=F$407,IF(ComCalc!F$37=2," ",", ")&amp;"&amp; ",IF($V50&gt;F$407,"",", ")))&amp;IF(F151,$A50,"")</f>
        <v/>
      </c>
      <c r="G456" t="str">
        <f>IF($V50&lt;=G$406,"",IF($V50=G$407,IF(ComCalc!G$37=2," ",", ")&amp;"&amp; ",IF($V50&gt;G$407,"",", ")))&amp;IF(G151,$A50,"")</f>
        <v/>
      </c>
      <c r="H456" t="str">
        <f>IF($V50&lt;=H$406,"",IF($V50=H$407,IF(ComCalc!H$37=2," ",", ")&amp;"&amp; ",IF($V50&gt;H$407,"",", ")))&amp;IF(H151,$A50,"")</f>
        <v/>
      </c>
      <c r="I456" t="str">
        <f>IF($V50&lt;=I$406,"",IF($V50=I$407,IF(ComCalc!I$37=2," ",", ")&amp;"&amp; ",IF($V50&gt;I$407,"",", ")))&amp;IF(I151,$A50,"")</f>
        <v/>
      </c>
      <c r="J456" t="str">
        <f>IF($V50&lt;=J$406,"",IF($V50=J$407,IF(ComCalc!J$37=2," ",", ")&amp;"&amp; ",IF($V50&gt;J$407,"",", ")))&amp;IF(J151,$A50,"")</f>
        <v/>
      </c>
      <c r="K456" t="str">
        <f>IF($V50&lt;=K$406,"",IF($V50=K$407,IF(ComCalc!K$37=2," ",", ")&amp;"&amp; ",IF($V50&gt;K$407,"",", ")))&amp;IF(K151,$A50,"")</f>
        <v/>
      </c>
      <c r="L456" t="str">
        <f>IF($V50&lt;=L$406,"",IF($V50=L$407,IF(ComCalc!L$37=2," ",", ")&amp;"&amp; ",IF($V50&gt;L$407,"",", ")))&amp;IF(L151,$A50,"")</f>
        <v/>
      </c>
      <c r="M456" t="str">
        <f>IF($V50&lt;=M$406,"",IF($V50=M$407,IF(ComCalc!V$37=2," ",", ")&amp;"&amp; ",IF($V50&gt;M$407,"",", ")))&amp;IF(M151,$A50,"")</f>
        <v/>
      </c>
      <c r="N456" t="str">
        <f>IF($V50&lt;=N$406,"",IF($V50=N$407,IF(ComCalc!W$37=2," ",", ")&amp;"&amp; ",IF($V50&gt;N$407,"",", ")))&amp;IF(N151,$A50,"")</f>
        <v/>
      </c>
      <c r="O456" t="str">
        <f>IF($V50&lt;=O$406,"",IF($V50=O$407,IF(ComCalc!X$37=2," ",", ")&amp;"&amp; ",IF($V50&gt;O$407,"",", ")))&amp;IF(O151,$A50,"")</f>
        <v/>
      </c>
      <c r="P456" t="str">
        <f>IF($V50&lt;=P$406,"",IF($V50=P$407,IF(ComCalc!Y$37=2," ",", ")&amp;"&amp; ",IF($V50&gt;P$407,"",", ")))&amp;IF(P151,$A50,"")</f>
        <v/>
      </c>
      <c r="Q456" t="str">
        <f>IF($V50&lt;=Q$406,"",IF($V50=Q$407,IF(ComCalc!AA$49=2," ",", ")&amp;"&amp; ",IF($V50&gt;Q$407,"",", ")))&amp;IF(Q151,$A50,"")</f>
        <v/>
      </c>
      <c r="R456" t="str">
        <f>IF($V50&lt;=R$406,"",IF($V50=R$407,IF(ComCalc!AB$49=2," ",", ")&amp;"&amp; ",IF($V50&gt;R$407,"",", ")))&amp;IF(R151,$A50,"")</f>
        <v xml:space="preserve">, </v>
      </c>
      <c r="S456" t="str">
        <f>IF($V50&lt;=S$406,"",IF($V50=S$407,IF(ComCalc!AC$49=2," ",", ")&amp;"&amp; ",IF($V50&gt;S$407,"",", ")))&amp;IF(S151,$A50,"")</f>
        <v/>
      </c>
      <c r="T456" t="str">
        <f>IF($V50&lt;=T$406,"",IF($V50=T$407,IF(ComCalc!AD$49=2," ",", ")&amp;"&amp; ",IF($V50&gt;T$407,"",", ")))&amp;IF(T151,$A50,"")</f>
        <v/>
      </c>
      <c r="U456" t="str">
        <f>IF($V50&lt;=U$406,"",IF($V50=U$407,IF(ComCalc!AE$49=2," ",", ")&amp;"&amp; ",IF($V50&gt;U$407,"",", ")))&amp;IF(U151,$A50,"")</f>
        <v/>
      </c>
      <c r="AI456" s="24"/>
      <c r="AJ456" s="24"/>
      <c r="AK456" s="24"/>
      <c r="AL456" s="24"/>
      <c r="AM456" s="24"/>
      <c r="AN456" s="24"/>
      <c r="AO456" s="24"/>
      <c r="AP456" s="24"/>
      <c r="AQ456" s="24"/>
      <c r="AR456" s="24"/>
    </row>
    <row r="457" spans="1:44" x14ac:dyDescent="0.15">
      <c r="A457" t="str">
        <f t="shared" si="210"/>
        <v>KTEA-3 Decoding Fluency</v>
      </c>
      <c r="B457" t="str">
        <f>IF($V51&lt;=B$406,"",IF($V51=B$407,IF(ComCalc!B$37=2," ",", ")&amp;"&amp; ",IF($V51&gt;B$407,"",", ")))&amp;IF(B152,$A51,"")</f>
        <v/>
      </c>
      <c r="C457" t="str">
        <f>IF($V51&lt;=C$406,"",IF($V51=C$407,IF(ComCalc!C$37=2," ",", ")&amp;"&amp; ",IF($V51&gt;C$407,"",", ")))&amp;IF(C152,$A51,"")</f>
        <v xml:space="preserve">, </v>
      </c>
      <c r="D457" t="str">
        <f>IF($V51&lt;=D$406,"",IF($V51=D$407,IF(ComCalc!D$37=2," ",", ")&amp;"&amp; ",IF($V51&gt;D$407,"",", ")))&amp;IF(D152,$A51,"")</f>
        <v/>
      </c>
      <c r="E457" t="str">
        <f>IF($V51&lt;=E$406,"",IF($V51=E$407,IF(ComCalc!E$37=2," ",", ")&amp;"&amp; ",IF($V51&gt;E$407,"",", ")))&amp;IF(E152,$A51,"")</f>
        <v/>
      </c>
      <c r="F457" t="str">
        <f>IF($V51&lt;=F$406,"",IF($V51=F$407,IF(ComCalc!F$37=2," ",", ")&amp;"&amp; ",IF($V51&gt;F$407,"",", ")))&amp;IF(F152,$A51,"")</f>
        <v/>
      </c>
      <c r="G457" t="str">
        <f>IF($V51&lt;=G$406,"",IF($V51=G$407,IF(ComCalc!G$37=2," ",", ")&amp;"&amp; ",IF($V51&gt;G$407,"",", ")))&amp;IF(G152,$A51,"")</f>
        <v/>
      </c>
      <c r="H457" t="str">
        <f>IF($V51&lt;=H$406,"",IF($V51=H$407,IF(ComCalc!H$37=2," ",", ")&amp;"&amp; ",IF($V51&gt;H$407,"",", ")))&amp;IF(H152,$A51,"")</f>
        <v/>
      </c>
      <c r="I457" t="str">
        <f>IF($V51&lt;=I$406,"",IF($V51=I$407,IF(ComCalc!I$37=2," ",", ")&amp;"&amp; ",IF($V51&gt;I$407,"",", ")))&amp;IF(I152,$A51,"")</f>
        <v/>
      </c>
      <c r="J457" t="str">
        <f>IF($V51&lt;=J$406,"",IF($V51=J$407,IF(ComCalc!J$37=2," ",", ")&amp;"&amp; ",IF($V51&gt;J$407,"",", ")))&amp;IF(J152,$A51,"")</f>
        <v/>
      </c>
      <c r="K457" t="str">
        <f>IF($V51&lt;=K$406,"",IF($V51=K$407,IF(ComCalc!K$37=2," ",", ")&amp;"&amp; ",IF($V51&gt;K$407,"",", ")))&amp;IF(K152,$A51,"")</f>
        <v/>
      </c>
      <c r="L457" t="str">
        <f>IF($V51&lt;=L$406,"",IF($V51=L$407,IF(ComCalc!L$37=2," ",", ")&amp;"&amp; ",IF($V51&gt;L$407,"",", ")))&amp;IF(L152,$A51,"")</f>
        <v/>
      </c>
      <c r="M457" t="str">
        <f>IF($V51&lt;=M$406,"",IF($V51=M$407,IF(ComCalc!V$37=2," ",", ")&amp;"&amp; ",IF($V51&gt;M$407,"",", ")))&amp;IF(M152,$A51,"")</f>
        <v/>
      </c>
      <c r="N457" t="str">
        <f>IF($V51&lt;=N$406,"",IF($V51=N$407,IF(ComCalc!W$37=2," ",", ")&amp;"&amp; ",IF($V51&gt;N$407,"",", ")))&amp;IF(N152,$A51,"")</f>
        <v/>
      </c>
      <c r="O457" t="str">
        <f>IF($V51&lt;=O$406,"",IF($V51=O$407,IF(ComCalc!X$37=2," ",", ")&amp;"&amp; ",IF($V51&gt;O$407,"",", ")))&amp;IF(O152,$A51,"")</f>
        <v/>
      </c>
      <c r="P457" t="str">
        <f>IF($V51&lt;=P$406,"",IF($V51=P$407,IF(ComCalc!Y$37=2," ",", ")&amp;"&amp; ",IF($V51&gt;P$407,"",", ")))&amp;IF(P152,$A51,"")</f>
        <v/>
      </c>
      <c r="Q457" t="str">
        <f>IF($V51&lt;=Q$406,"",IF($V51=Q$407,IF(ComCalc!AA$49=2," ",", ")&amp;"&amp; ",IF($V51&gt;Q$407,"",", ")))&amp;IF(Q152,$A51,"")</f>
        <v/>
      </c>
      <c r="R457" t="str">
        <f>IF($V51&lt;=R$406,"",IF($V51=R$407,IF(ComCalc!AB$49=2," ",", ")&amp;"&amp; ",IF($V51&gt;R$407,"",", ")))&amp;IF(R152,$A51,"")</f>
        <v xml:space="preserve">, </v>
      </c>
      <c r="S457" t="str">
        <f>IF($V51&lt;=S$406,"",IF($V51=S$407,IF(ComCalc!AC$49=2," ",", ")&amp;"&amp; ",IF($V51&gt;S$407,"",", ")))&amp;IF(S152,$A51,"")</f>
        <v/>
      </c>
      <c r="T457" t="str">
        <f>IF($V51&lt;=T$406,"",IF($V51=T$407,IF(ComCalc!AD$49=2," ",", ")&amp;"&amp; ",IF($V51&gt;T$407,"",", ")))&amp;IF(T152,$A51,"")</f>
        <v/>
      </c>
      <c r="U457" t="str">
        <f>IF($V51&lt;=U$406,"",IF($V51=U$407,IF(ComCalc!AE$49=2," ",", ")&amp;"&amp; ",IF($V51&gt;U$407,"",", ")))&amp;IF(U152,$A51,"")</f>
        <v/>
      </c>
      <c r="AI457" s="24"/>
      <c r="AJ457" s="24"/>
      <c r="AK457" s="24"/>
      <c r="AL457" s="24"/>
      <c r="AM457" s="24"/>
      <c r="AN457" s="24"/>
      <c r="AO457" s="24"/>
      <c r="AP457" s="24"/>
      <c r="AQ457" s="24"/>
      <c r="AR457" s="24"/>
    </row>
    <row r="458" spans="1:44" x14ac:dyDescent="0.15">
      <c r="A458" t="str">
        <f t="shared" si="210"/>
        <v>KTEA-3 Reading Comprehension</v>
      </c>
      <c r="B458" t="str">
        <f>IF($V52&lt;=B$406,"",IF($V52=B$407,IF(ComCalc!B$37=2," ",", ")&amp;"&amp; ",IF($V52&gt;B$407,"",", ")))&amp;IF(B153,$A52,"")</f>
        <v/>
      </c>
      <c r="C458" t="str">
        <f>IF($V52&lt;=C$406,"",IF($V52=C$407,IF(ComCalc!C$37=2," ",", ")&amp;"&amp; ",IF($V52&gt;C$407,"",", ")))&amp;IF(C153,$A52,"")</f>
        <v xml:space="preserve">, </v>
      </c>
      <c r="D458" t="str">
        <f>IF($V52&lt;=D$406,"",IF($V52=D$407,IF(ComCalc!D$37=2," ",", ")&amp;"&amp; ",IF($V52&gt;D$407,"",", ")))&amp;IF(D153,$A52,"")</f>
        <v/>
      </c>
      <c r="E458" t="str">
        <f>IF($V52&lt;=E$406,"",IF($V52=E$407,IF(ComCalc!E$37=2," ",", ")&amp;"&amp; ",IF($V52&gt;E$407,"",", ")))&amp;IF(E153,$A52,"")</f>
        <v/>
      </c>
      <c r="F458" t="str">
        <f>IF($V52&lt;=F$406,"",IF($V52=F$407,IF(ComCalc!F$37=2," ",", ")&amp;"&amp; ",IF($V52&gt;F$407,"",", ")))&amp;IF(F153,$A52,"")</f>
        <v/>
      </c>
      <c r="G458" t="str">
        <f>IF($V52&lt;=G$406,"",IF($V52=G$407,IF(ComCalc!G$37=2," ",", ")&amp;"&amp; ",IF($V52&gt;G$407,"",", ")))&amp;IF(G153,$A52,"")</f>
        <v/>
      </c>
      <c r="H458" t="str">
        <f>IF($V52&lt;=H$406,"",IF($V52=H$407,IF(ComCalc!H$37=2," ",", ")&amp;"&amp; ",IF($V52&gt;H$407,"",", ")))&amp;IF(H153,$A52,"")</f>
        <v/>
      </c>
      <c r="I458" t="str">
        <f>IF($V52&lt;=I$406,"",IF($V52=I$407,IF(ComCalc!I$37=2," ",", ")&amp;"&amp; ",IF($V52&gt;I$407,"",", ")))&amp;IF(I153,$A52,"")</f>
        <v/>
      </c>
      <c r="J458" t="str">
        <f>IF($V52&lt;=J$406,"",IF($V52=J$407,IF(ComCalc!J$37=2," ",", ")&amp;"&amp; ",IF($V52&gt;J$407,"",", ")))&amp;IF(J153,$A52,"")</f>
        <v/>
      </c>
      <c r="K458" t="str">
        <f>IF($V52&lt;=K$406,"",IF($V52=K$407,IF(ComCalc!K$37=2," ",", ")&amp;"&amp; ",IF($V52&gt;K$407,"",", ")))&amp;IF(K153,$A52,"")</f>
        <v/>
      </c>
      <c r="L458" t="str">
        <f>IF($V52&lt;=L$406,"",IF($V52=L$407,IF(ComCalc!L$37=2," ",", ")&amp;"&amp; ",IF($V52&gt;L$407,"",", ")))&amp;IF(L153,$A52,"")</f>
        <v/>
      </c>
      <c r="M458" t="str">
        <f>IF($V52&lt;=M$406,"",IF($V52=M$407,IF(ComCalc!V$37=2," ",", ")&amp;"&amp; ",IF($V52&gt;M$407,"",", ")))&amp;IF(M153,$A52,"")</f>
        <v/>
      </c>
      <c r="N458" t="str">
        <f>IF($V52&lt;=N$406,"",IF($V52=N$407,IF(ComCalc!W$37=2," ",", ")&amp;"&amp; ",IF($V52&gt;N$407,"",", ")))&amp;IF(N153,$A52,"")</f>
        <v/>
      </c>
      <c r="O458" t="str">
        <f>IF($V52&lt;=O$406,"",IF($V52=O$407,IF(ComCalc!X$37=2," ",", ")&amp;"&amp; ",IF($V52&gt;O$407,"",", ")))&amp;IF(O153,$A52,"")</f>
        <v/>
      </c>
      <c r="P458" t="str">
        <f>IF($V52&lt;=P$406,"",IF($V52=P$407,IF(ComCalc!Y$37=2," ",", ")&amp;"&amp; ",IF($V52&gt;P$407,"",", ")))&amp;IF(P153,$A52,"")</f>
        <v/>
      </c>
      <c r="Q458" t="str">
        <f>IF($V52&lt;=Q$406,"",IF($V52=Q$407,IF(ComCalc!AA$49=2," ",", ")&amp;"&amp; ",IF($V52&gt;Q$407,"",", ")))&amp;IF(Q153,$A52,"")</f>
        <v/>
      </c>
      <c r="R458" t="str">
        <f>IF($V52&lt;=R$406,"",IF($V52=R$407,IF(ComCalc!AB$49=2," ",", ")&amp;"&amp; ",IF($V52&gt;R$407,"",", ")))&amp;IF(R153,$A52,"")</f>
        <v xml:space="preserve">, </v>
      </c>
      <c r="S458" t="str">
        <f>IF($V52&lt;=S$406,"",IF($V52=S$407,IF(ComCalc!AC$49=2," ",", ")&amp;"&amp; ",IF($V52&gt;S$407,"",", ")))&amp;IF(S153,$A52,"")</f>
        <v/>
      </c>
      <c r="T458" t="str">
        <f>IF($V52&lt;=T$406,"",IF($V52=T$407,IF(ComCalc!AD$49=2," ",", ")&amp;"&amp; ",IF($V52&gt;T$407,"",", ")))&amp;IF(T153,$A52,"")</f>
        <v/>
      </c>
      <c r="U458" t="str">
        <f>IF($V52&lt;=U$406,"",IF($V52=U$407,IF(ComCalc!AE$49=2," ",", ")&amp;"&amp; ",IF($V52&gt;U$407,"",", ")))&amp;IF(U153,$A52,"")</f>
        <v/>
      </c>
      <c r="AI458" s="24"/>
      <c r="AJ458" s="24"/>
      <c r="AK458" s="24"/>
      <c r="AL458" s="24"/>
      <c r="AM458" s="24"/>
      <c r="AN458" s="24"/>
      <c r="AO458" s="24"/>
      <c r="AP458" s="24"/>
      <c r="AQ458" s="24"/>
      <c r="AR458" s="24"/>
    </row>
    <row r="459" spans="1:44" x14ac:dyDescent="0.15">
      <c r="A459" t="str">
        <f t="shared" si="210"/>
        <v>WMS-IV Symbol Span</v>
      </c>
      <c r="B459" t="str">
        <f>IF($V53&lt;=B$406,"",IF($V53=B$407,IF(ComCalc!B$37=2," ",", ")&amp;"&amp; ",IF($V53&gt;B$407,"",", ")))&amp;IF(B154,$A53,"")</f>
        <v/>
      </c>
      <c r="C459" t="str">
        <f>IF($V53&lt;=C$406,"",IF($V53=C$407,IF(ComCalc!C$37=2," ",", ")&amp;"&amp; ",IF($V53&gt;C$407,"",", ")))&amp;IF(C154,$A53,"")</f>
        <v xml:space="preserve">, </v>
      </c>
      <c r="D459" t="str">
        <f>IF($V53&lt;=D$406,"",IF($V53=D$407,IF(ComCalc!D$37=2," ",", ")&amp;"&amp; ",IF($V53&gt;D$407,"",", ")))&amp;IF(D154,$A53,"")</f>
        <v/>
      </c>
      <c r="E459" t="str">
        <f>IF($V53&lt;=E$406,"",IF($V53=E$407,IF(ComCalc!E$37=2," ",", ")&amp;"&amp; ",IF($V53&gt;E$407,"",", ")))&amp;IF(E154,$A53,"")</f>
        <v/>
      </c>
      <c r="F459" t="str">
        <f>IF($V53&lt;=F$406,"",IF($V53=F$407,IF(ComCalc!F$37=2," ",", ")&amp;"&amp; ",IF($V53&gt;F$407,"",", ")))&amp;IF(F154,$A53,"")</f>
        <v/>
      </c>
      <c r="G459" t="str">
        <f>IF($V53&lt;=G$406,"",IF($V53=G$407,IF(ComCalc!G$37=2," ",", ")&amp;"&amp; ",IF($V53&gt;G$407,"",", ")))&amp;IF(G154,$A53,"")</f>
        <v/>
      </c>
      <c r="H459" t="str">
        <f>IF($V53&lt;=H$406,"",IF($V53=H$407,IF(ComCalc!H$37=2," ",", ")&amp;"&amp; ",IF($V53&gt;H$407,"",", ")))&amp;IF(H154,$A53,"")</f>
        <v/>
      </c>
      <c r="I459" t="str">
        <f>IF($V53&lt;=I$406,"",IF($V53=I$407,IF(ComCalc!I$37=2," ",", ")&amp;"&amp; ",IF($V53&gt;I$407,"",", ")))&amp;IF(I154,$A53,"")</f>
        <v/>
      </c>
      <c r="J459" t="str">
        <f>IF($V53&lt;=J$406,"",IF($V53=J$407,IF(ComCalc!J$37=2," ",", ")&amp;"&amp; ",IF($V53&gt;J$407,"",", ")))&amp;IF(J154,$A53,"")</f>
        <v/>
      </c>
      <c r="K459" t="str">
        <f>IF($V53&lt;=K$406,"",IF($V53=K$407,IF(ComCalc!K$37=2," ",", ")&amp;"&amp; ",IF($V53&gt;K$407,"",", ")))&amp;IF(K154,$A53,"")</f>
        <v/>
      </c>
      <c r="L459" t="str">
        <f>IF($V53&lt;=L$406,"",IF($V53=L$407,IF(ComCalc!L$37=2," ",", ")&amp;"&amp; ",IF($V53&gt;L$407,"",", ")))&amp;IF(L154,$A53,"")</f>
        <v/>
      </c>
      <c r="M459" t="str">
        <f>IF($V53&lt;=M$406,"",IF($V53=M$407,IF(ComCalc!V$37=2," ",", ")&amp;"&amp; ",IF($V53&gt;M$407,"",", ")))&amp;IF(M154,$A53,"")</f>
        <v/>
      </c>
      <c r="N459" t="str">
        <f>IF($V53&lt;=N$406,"",IF($V53=N$407,IF(ComCalc!W$37=2," ",", ")&amp;"&amp; ",IF($V53&gt;N$407,"",", ")))&amp;IF(N154,$A53,"")</f>
        <v/>
      </c>
      <c r="O459" t="str">
        <f>IF($V53&lt;=O$406,"",IF($V53=O$407,IF(ComCalc!X$37=2," ",", ")&amp;"&amp; ",IF($V53&gt;O$407,"",", ")))&amp;IF(O154,$A53,"")</f>
        <v/>
      </c>
      <c r="P459" t="str">
        <f>IF($V53&lt;=P$406,"",IF($V53=P$407,IF(ComCalc!Y$37=2," ",", ")&amp;"&amp; ",IF($V53&gt;P$407,"",", ")))&amp;IF(P154,$A53,"")</f>
        <v/>
      </c>
      <c r="Q459" t="str">
        <f>IF($V53&lt;=Q$406,"",IF($V53=Q$407,IF(ComCalc!AA$49=2," ",", ")&amp;"&amp; ",IF($V53&gt;Q$407,"",", ")))&amp;IF(Q154,$A53,"")</f>
        <v/>
      </c>
      <c r="R459" t="str">
        <f>IF($V53&lt;=R$406,"",IF($V53=R$407,IF(ComCalc!AB$49=2," ",", ")&amp;"&amp; ",IF($V53&gt;R$407,"",", ")))&amp;IF(R154,$A53,"")</f>
        <v xml:space="preserve">, </v>
      </c>
      <c r="S459" t="str">
        <f>IF($V53&lt;=S$406,"",IF($V53=S$407,IF(ComCalc!AC$49=2," ",", ")&amp;"&amp; ",IF($V53&gt;S$407,"",", ")))&amp;IF(S154,$A53,"")</f>
        <v/>
      </c>
      <c r="T459" t="str">
        <f>IF($V53&lt;=T$406,"",IF($V53=T$407,IF(ComCalc!AD$49=2," ",", ")&amp;"&amp; ",IF($V53&gt;T$407,"",", ")))&amp;IF(T154,$A53,"")</f>
        <v/>
      </c>
      <c r="U459" t="str">
        <f>IF($V53&lt;=U$406,"",IF($V53=U$407,IF(ComCalc!AE$49=2," ",", ")&amp;"&amp; ",IF($V53&gt;U$407,"",", ")))&amp;IF(U154,$A53,"")</f>
        <v/>
      </c>
      <c r="AI459" s="24"/>
      <c r="AJ459" s="24"/>
      <c r="AK459" s="24"/>
      <c r="AL459" s="24"/>
      <c r="AM459" s="24"/>
      <c r="AN459" s="24"/>
      <c r="AO459" s="24"/>
      <c r="AP459" s="24"/>
      <c r="AQ459" s="24"/>
      <c r="AR459" s="24"/>
    </row>
    <row r="460" spans="1:44" x14ac:dyDescent="0.15">
      <c r="A460" t="str">
        <f t="shared" si="210"/>
        <v>WRAT5 Word Reading</v>
      </c>
      <c r="B460" t="str">
        <f>IF($V54&lt;=B$406,"",IF($V54=B$407,IF(ComCalc!B$37=2," ",", ")&amp;"&amp; ",IF($V54&gt;B$407,"",", ")))&amp;IF(B155,$A54,"")</f>
        <v/>
      </c>
      <c r="C460" t="str">
        <f>IF($V54&lt;=C$406,"",IF($V54=C$407,IF(ComCalc!C$37=2," ",", ")&amp;"&amp; ",IF($V54&gt;C$407,"",", ")))&amp;IF(C155,$A54,"")</f>
        <v xml:space="preserve"> &amp; WRAT5 Word Reading</v>
      </c>
      <c r="D460" t="str">
        <f>IF($V54&lt;=D$406,"",IF($V54=D$407,IF(ComCalc!D$37=2," ",", ")&amp;"&amp; ",IF($V54&gt;D$407,"",", ")))&amp;IF(D155,$A54,"")</f>
        <v/>
      </c>
      <c r="E460" t="str">
        <f>IF($V54&lt;=E$406,"",IF($V54=E$407,IF(ComCalc!E$37=2," ",", ")&amp;"&amp; ",IF($V54&gt;E$407,"",", ")))&amp;IF(E155,$A54,"")</f>
        <v/>
      </c>
      <c r="F460" t="str">
        <f>IF($V54&lt;=F$406,"",IF($V54=F$407,IF(ComCalc!F$37=2," ",", ")&amp;"&amp; ",IF($V54&gt;F$407,"",", ")))&amp;IF(F155,$A54,"")</f>
        <v/>
      </c>
      <c r="G460" t="str">
        <f>IF($V54&lt;=G$406,"",IF($V54=G$407,IF(ComCalc!G$37=2," ",", ")&amp;"&amp; ",IF($V54&gt;G$407,"",", ")))&amp;IF(G155,$A54,"")</f>
        <v/>
      </c>
      <c r="H460" t="str">
        <f>IF($V54&lt;=H$406,"",IF($V54=H$407,IF(ComCalc!H$37=2," ",", ")&amp;"&amp; ",IF($V54&gt;H$407,"",", ")))&amp;IF(H155,$A54,"")</f>
        <v/>
      </c>
      <c r="I460" t="str">
        <f>IF($V54&lt;=I$406,"",IF($V54=I$407,IF(ComCalc!I$37=2," ",", ")&amp;"&amp; ",IF($V54&gt;I$407,"",", ")))&amp;IF(I155,$A54,"")</f>
        <v/>
      </c>
      <c r="J460" t="str">
        <f>IF($V54&lt;=J$406,"",IF($V54=J$407,IF(ComCalc!J$37=2," ",", ")&amp;"&amp; ",IF($V54&gt;J$407,"",", ")))&amp;IF(J155,$A54,"")</f>
        <v/>
      </c>
      <c r="K460" t="str">
        <f>IF($V54&lt;=K$406,"",IF($V54=K$407,IF(ComCalc!K$37=2," ",", ")&amp;"&amp; ",IF($V54&gt;K$407,"",", ")))&amp;IF(K155,$A54,"")</f>
        <v/>
      </c>
      <c r="L460" t="str">
        <f>IF($V54&lt;=L$406,"",IF($V54=L$407,IF(ComCalc!L$37=2," ",", ")&amp;"&amp; ",IF($V54&gt;L$407,"",", ")))&amp;IF(L155,$A54,"")</f>
        <v/>
      </c>
      <c r="M460" t="str">
        <f>IF($V54&lt;=M$406,"",IF($V54=M$407,IF(ComCalc!V$37=2," ",", ")&amp;"&amp; ",IF($V54&gt;M$407,"",", ")))&amp;IF(M155,$A54,"")</f>
        <v/>
      </c>
      <c r="N460" t="str">
        <f>IF($V54&lt;=N$406,"",IF($V54=N$407,IF(ComCalc!W$37=2," ",", ")&amp;"&amp; ",IF($V54&gt;N$407,"",", ")))&amp;IF(N155,$A54,"")</f>
        <v/>
      </c>
      <c r="O460" t="str">
        <f>IF($V54&lt;=O$406,"",IF($V54=O$407,IF(ComCalc!X$37=2," ",", ")&amp;"&amp; ",IF($V54&gt;O$407,"",", ")))&amp;IF(O155,$A54,"")</f>
        <v/>
      </c>
      <c r="P460" t="str">
        <f>IF($V54&lt;=P$406,"",IF($V54=P$407,IF(ComCalc!Y$37=2," ",", ")&amp;"&amp; ",IF($V54&gt;P$407,"",", ")))&amp;IF(P155,$A54,"")</f>
        <v/>
      </c>
      <c r="Q460" t="str">
        <f>IF($V54&lt;=Q$406,"",IF($V54=Q$407,IF(ComCalc!AA$49=2," ",", ")&amp;"&amp; ",IF($V54&gt;Q$407,"",", ")))&amp;IF(Q155,$A54,"")</f>
        <v/>
      </c>
      <c r="R460" t="str">
        <f>IF($V54&lt;=R$406,"",IF($V54=R$407,IF(ComCalc!AB$49=2," ",", ")&amp;"&amp; ",IF($V54&gt;R$407,"",", ")))&amp;IF(R155,$A54,"")</f>
        <v>, &amp; WRAT5 Word Reading</v>
      </c>
      <c r="S460" t="str">
        <f>IF($V54&lt;=S$406,"",IF($V54=S$407,IF(ComCalc!AC$49=2," ",", ")&amp;"&amp; ",IF($V54&gt;S$407,"",", ")))&amp;IF(S155,$A54,"")</f>
        <v/>
      </c>
      <c r="T460" t="str">
        <f>IF($V54&lt;=T$406,"",IF($V54=T$407,IF(ComCalc!AD$49=2," ",", ")&amp;"&amp; ",IF($V54&gt;T$407,"",", ")))&amp;IF(T155,$A54,"")</f>
        <v/>
      </c>
      <c r="U460" t="str">
        <f>IF($V54&lt;=U$406,"",IF($V54=U$407,IF(ComCalc!AE$49=2," ",", ")&amp;"&amp; ",IF($V54&gt;U$407,"",", ")))&amp;IF(U155,$A54,"")</f>
        <v/>
      </c>
      <c r="AI460" s="24"/>
      <c r="AJ460" s="24"/>
      <c r="AK460" s="24"/>
      <c r="AL460" s="24"/>
      <c r="AM460" s="24"/>
      <c r="AN460" s="24"/>
      <c r="AO460" s="24"/>
      <c r="AP460" s="24"/>
      <c r="AQ460" s="24"/>
      <c r="AR460" s="24"/>
    </row>
    <row r="461" spans="1:44" x14ac:dyDescent="0.15">
      <c r="A461" t="str">
        <f t="shared" si="210"/>
        <v>WRAT5 Spelling</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c>
      <c r="F461" t="str">
        <f>IF($V55&lt;=F$406,"",IF($V55=F$407,IF(ComCalc!F$37=2," ",", ")&amp;"&amp; ",IF($V55&gt;F$407,"",", ")))&amp;IF(F156,$A55,"")</f>
        <v/>
      </c>
      <c r="G461" t="str">
        <f>IF($V55&lt;=G$406,"",IF($V55=G$407,IF(ComCalc!G$37=2," ",", ")&amp;"&amp; ",IF($V55&gt;G$407,"",", ")))&amp;IF(G156,$A55,"")</f>
        <v/>
      </c>
      <c r="H461" t="str">
        <f>IF($V55&lt;=H$406,"",IF($V55=H$407,IF(ComCalc!H$37=2," ",", ")&amp;"&amp; ",IF($V55&gt;H$407,"",", ")))&amp;IF(H156,$A55,"")</f>
        <v/>
      </c>
      <c r="I461" t="str">
        <f>IF($V55&lt;=I$406,"",IF($V55=I$407,IF(ComCalc!I$37=2," ",", ")&amp;"&amp; ",IF($V55&gt;I$407,"",", ")))&amp;IF(I156,$A55,"")</f>
        <v/>
      </c>
      <c r="J461" t="str">
        <f>IF($V55&lt;=J$406,"",IF($V55=J$407,IF(ComCalc!J$37=2," ",", ")&amp;"&amp; ",IF($V55&gt;J$407,"",", ")))&amp;IF(J156,$A55,"")</f>
        <v/>
      </c>
      <c r="K461" t="str">
        <f>IF($V55&lt;=K$406,"",IF($V55=K$407,IF(ComCalc!K$37=2," ",", ")&amp;"&amp; ",IF($V55&gt;K$407,"",", ")))&amp;IF(K156,$A55,"")</f>
        <v/>
      </c>
      <c r="L461" t="str">
        <f>IF($V55&lt;=L$406,"",IF($V55=L$407,IF(ComCalc!L$37=2," ",", ")&amp;"&amp; ",IF($V55&gt;L$407,"",", ")))&amp;IF(L156,$A55,"")</f>
        <v/>
      </c>
      <c r="M461" t="str">
        <f>IF($V55&lt;=M$406,"",IF($V55=M$407,IF(ComCalc!V$37=2," ",", ")&amp;"&amp; ",IF($V55&gt;M$407,"",", ")))&amp;IF(M156,$A55,"")</f>
        <v/>
      </c>
      <c r="N461" t="str">
        <f>IF($V55&lt;=N$406,"",IF($V55=N$407,IF(ComCalc!W$37=2," ",", ")&amp;"&amp; ",IF($V55&gt;N$407,"",", ")))&amp;IF(N156,$A55,"")</f>
        <v/>
      </c>
      <c r="O461" t="str">
        <f>IF($V55&lt;=O$406,"",IF($V55=O$407,IF(ComCalc!X$37=2," ",", ")&amp;"&amp; ",IF($V55&gt;O$407,"",", ")))&amp;IF(O156,$A55,"")</f>
        <v/>
      </c>
      <c r="P461" t="str">
        <f>IF($V55&lt;=P$406,"",IF($V55=P$407,IF(ComCalc!Y$37=2," ",", ")&amp;"&amp; ",IF($V55&gt;P$407,"",", ")))&amp;IF(P156,$A55,"")</f>
        <v/>
      </c>
      <c r="Q461" t="str">
        <f>IF($V55&lt;=Q$406,"",IF($V55=Q$407,IF(ComCalc!AA$49=2," ",", ")&amp;"&amp; ",IF($V55&gt;Q$407,"",", ")))&amp;IF(Q156,$A55,"")</f>
        <v/>
      </c>
      <c r="R461" t="str">
        <f>IF($V55&lt;=R$406,"",IF($V55=R$407,IF(ComCalc!AB$49=2," ",", ")&amp;"&amp; ",IF($V55&gt;R$407,"",", ")))&amp;IF(R156,$A55,"")</f>
        <v/>
      </c>
      <c r="S461" t="str">
        <f>IF($V55&lt;=S$406,"",IF($V55=S$407,IF(ComCalc!AC$49=2," ",", ")&amp;"&amp; ",IF($V55&gt;S$407,"",", ")))&amp;IF(S156,$A55,"")</f>
        <v/>
      </c>
      <c r="T461" t="str">
        <f>IF($V55&lt;=T$406,"",IF($V55=T$407,IF(ComCalc!AD$49=2," ",", ")&amp;"&amp; ",IF($V55&gt;T$407,"",", ")))&amp;IF(T156,$A55,"")</f>
        <v/>
      </c>
      <c r="U461" t="str">
        <f>IF($V55&lt;=U$406,"",IF($V55=U$407,IF(ComCalc!AE$49=2," ",", ")&amp;"&amp; ",IF($V55&gt;U$407,"",", ")))&amp;IF(U156,$A55,"")</f>
        <v/>
      </c>
      <c r="AI461" s="24"/>
      <c r="AJ461" s="24"/>
      <c r="AK461" s="24"/>
      <c r="AL461" s="24"/>
      <c r="AM461" s="24"/>
      <c r="AN461" s="24"/>
      <c r="AO461" s="24"/>
      <c r="AP461" s="24"/>
      <c r="AQ461" s="24"/>
      <c r="AR461" s="24"/>
    </row>
    <row r="462" spans="1:44" x14ac:dyDescent="0.15">
      <c r="A462" t="str">
        <f t="shared" si="210"/>
        <v>WRAT5 Math Computation</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c>
      <c r="F462" t="str">
        <f>IF($V56&lt;=F$406,"",IF($V56=F$407,IF(ComCalc!F$37=2," ",", ")&amp;"&amp; ",IF($V56&gt;F$407,"",", ")))&amp;IF(F157,$A56,"")</f>
        <v/>
      </c>
      <c r="G462" t="str">
        <f>IF($V56&lt;=G$406,"",IF($V56=G$407,IF(ComCalc!G$37=2," ",", ")&amp;"&amp; ",IF($V56&gt;G$407,"",", ")))&amp;IF(G157,$A56,"")</f>
        <v/>
      </c>
      <c r="H462" t="str">
        <f>IF($V56&lt;=H$406,"",IF($V56=H$407,IF(ComCalc!H$37=2," ",", ")&amp;"&amp; ",IF($V56&gt;H$407,"",", ")))&amp;IF(H157,$A56,"")</f>
        <v/>
      </c>
      <c r="I462" t="str">
        <f>IF($V56&lt;=I$406,"",IF($V56=I$407,IF(ComCalc!I$37=2," ",", ")&amp;"&amp; ",IF($V56&gt;I$407,"",", ")))&amp;IF(I157,$A56,"")</f>
        <v/>
      </c>
      <c r="J462" t="str">
        <f>IF($V56&lt;=J$406,"",IF($V56=J$407,IF(ComCalc!J$37=2," ",", ")&amp;"&amp; ",IF($V56&gt;J$407,"",", ")))&amp;IF(J157,$A56,"")</f>
        <v/>
      </c>
      <c r="K462" t="str">
        <f>IF($V56&lt;=K$406,"",IF($V56=K$407,IF(ComCalc!K$37=2," ",", ")&amp;"&amp; ",IF($V56&gt;K$407,"",", ")))&amp;IF(K157,$A56,"")</f>
        <v/>
      </c>
      <c r="L462" t="str">
        <f>IF($V56&lt;=L$406,"",IF($V56=L$407,IF(ComCalc!L$37=2," ",", ")&amp;"&amp; ",IF($V56&gt;L$407,"",", ")))&amp;IF(L157,$A56,"")</f>
        <v/>
      </c>
      <c r="M462" t="str">
        <f>IF($V56&lt;=M$406,"",IF($V56=M$407,IF(ComCalc!V$37=2," ",", ")&amp;"&amp; ",IF($V56&gt;M$407,"",", ")))&amp;IF(M157,$A56,"")</f>
        <v/>
      </c>
      <c r="N462" t="str">
        <f>IF($V56&lt;=N$406,"",IF($V56=N$407,IF(ComCalc!W$37=2," ",", ")&amp;"&amp; ",IF($V56&gt;N$407,"",", ")))&amp;IF(N157,$A56,"")</f>
        <v/>
      </c>
      <c r="O462" t="str">
        <f>IF($V56&lt;=O$406,"",IF($V56=O$407,IF(ComCalc!X$37=2," ",", ")&amp;"&amp; ",IF($V56&gt;O$407,"",", ")))&amp;IF(O157,$A56,"")</f>
        <v/>
      </c>
      <c r="P462" t="str">
        <f>IF($V56&lt;=P$406,"",IF($V56=P$407,IF(ComCalc!Y$37=2," ",", ")&amp;"&amp; ",IF($V56&gt;P$407,"",", ")))&amp;IF(P157,$A56,"")</f>
        <v/>
      </c>
      <c r="Q462" t="str">
        <f>IF($V56&lt;=Q$406,"",IF($V56=Q$407,IF(ComCalc!AA$49=2," ",", ")&amp;"&amp; ",IF($V56&gt;Q$407,"",", ")))&amp;IF(Q157,$A56,"")</f>
        <v/>
      </c>
      <c r="R462" t="str">
        <f>IF($V56&lt;=R$406,"",IF($V56=R$407,IF(ComCalc!AB$49=2," ",", ")&amp;"&amp; ",IF($V56&gt;R$407,"",", ")))&amp;IF(R157,$A56,"")</f>
        <v/>
      </c>
      <c r="S462" t="str">
        <f>IF($V56&lt;=S$406,"",IF($V56=S$407,IF(ComCalc!AC$49=2," ",", ")&amp;"&amp; ",IF($V56&gt;S$407,"",", ")))&amp;IF(S157,$A56,"")</f>
        <v/>
      </c>
      <c r="T462" t="str">
        <f>IF($V56&lt;=T$406,"",IF($V56=T$407,IF(ComCalc!AD$49=2," ",", ")&amp;"&amp; ",IF($V56&gt;T$407,"",", ")))&amp;IF(T157,$A56,"")</f>
        <v/>
      </c>
      <c r="U462" t="str">
        <f>IF($V56&lt;=U$406,"",IF($V56=U$407,IF(ComCalc!AE$49=2," ",", ")&amp;"&amp; ",IF($V56&gt;U$407,"",", ")))&amp;IF(U157,$A56,"")</f>
        <v/>
      </c>
      <c r="AI462" s="24"/>
      <c r="AJ462" s="24"/>
      <c r="AK462" s="24"/>
      <c r="AL462" s="24"/>
      <c r="AM462" s="24"/>
      <c r="AN462" s="24"/>
      <c r="AO462" s="24"/>
      <c r="AP462" s="24"/>
      <c r="AQ462" s="24"/>
      <c r="AR462" s="24"/>
    </row>
    <row r="463" spans="1:44" x14ac:dyDescent="0.15">
      <c r="A463" t="str">
        <f t="shared" si="210"/>
        <v>WRAT5 Sentence Comprehension</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c>
      <c r="F463" t="str">
        <f>IF($V57&lt;=F$406,"",IF($V57=F$407,IF(ComCalc!F$37=2," ",", ")&amp;"&amp; ",IF($V57&gt;F$407,"",", ")))&amp;IF(F158,$A57,"")</f>
        <v/>
      </c>
      <c r="G463" t="str">
        <f>IF($V57&lt;=G$406,"",IF($V57=G$407,IF(ComCalc!G$37=2," ",", ")&amp;"&amp; ",IF($V57&gt;G$407,"",", ")))&amp;IF(G158,$A57,"")</f>
        <v/>
      </c>
      <c r="H463" t="str">
        <f>IF($V57&lt;=H$406,"",IF($V57=H$407,IF(ComCalc!H$37=2," ",", ")&amp;"&amp; ",IF($V57&gt;H$407,"",", ")))&amp;IF(H158,$A57,"")</f>
        <v/>
      </c>
      <c r="I463" t="str">
        <f>IF($V57&lt;=I$406,"",IF($V57=I$407,IF(ComCalc!I$37=2," ",", ")&amp;"&amp; ",IF($V57&gt;I$407,"",", ")))&amp;IF(I158,$A57,"")</f>
        <v/>
      </c>
      <c r="J463" t="str">
        <f>IF($V57&lt;=J$406,"",IF($V57=J$407,IF(ComCalc!J$37=2," ",", ")&amp;"&amp; ",IF($V57&gt;J$407,"",", ")))&amp;IF(J158,$A57,"")</f>
        <v/>
      </c>
      <c r="K463" t="str">
        <f>IF($V57&lt;=K$406,"",IF($V57=K$407,IF(ComCalc!K$37=2," ",", ")&amp;"&amp; ",IF($V57&gt;K$407,"",", ")))&amp;IF(K158,$A57,"")</f>
        <v/>
      </c>
      <c r="L463" t="str">
        <f>IF($V57&lt;=L$406,"",IF($V57=L$407,IF(ComCalc!L$37=2," ",", ")&amp;"&amp; ",IF($V57&gt;L$407,"",", ")))&amp;IF(L158,$A57,"")</f>
        <v/>
      </c>
      <c r="M463" t="str">
        <f>IF($V57&lt;=M$406,"",IF($V57=M$407,IF(ComCalc!V$37=2," ",", ")&amp;"&amp; ",IF($V57&gt;M$407,"",", ")))&amp;IF(M158,$A57,"")</f>
        <v/>
      </c>
      <c r="N463" t="str">
        <f>IF($V57&lt;=N$406,"",IF($V57=N$407,IF(ComCalc!W$37=2," ",", ")&amp;"&amp; ",IF($V57&gt;N$407,"",", ")))&amp;IF(N158,$A57,"")</f>
        <v/>
      </c>
      <c r="O463" t="str">
        <f>IF($V57&lt;=O$406,"",IF($V57=O$407,IF(ComCalc!X$37=2," ",", ")&amp;"&amp; ",IF($V57&gt;O$407,"",", ")))&amp;IF(O158,$A57,"")</f>
        <v/>
      </c>
      <c r="P463" t="str">
        <f>IF($V57&lt;=P$406,"",IF($V57=P$407,IF(ComCalc!Y$37=2," ",", ")&amp;"&amp; ",IF($V57&gt;P$407,"",", ")))&amp;IF(P158,$A57,"")</f>
        <v/>
      </c>
      <c r="Q463" t="str">
        <f>IF($V57&lt;=Q$406,"",IF($V57=Q$407,IF(ComCalc!AA$49=2," ",", ")&amp;"&amp; ",IF($V57&gt;Q$407,"",", ")))&amp;IF(Q158,$A57,"")</f>
        <v/>
      </c>
      <c r="R463" t="str">
        <f>IF($V57&lt;=R$406,"",IF($V57=R$407,IF(ComCalc!AB$49=2," ",", ")&amp;"&amp; ",IF($V57&gt;R$407,"",", ")))&amp;IF(R158,$A57,"")</f>
        <v/>
      </c>
      <c r="S463" t="str">
        <f>IF($V57&lt;=S$406,"",IF($V57=S$407,IF(ComCalc!AC$49=2," ",", ")&amp;"&amp; ",IF($V57&gt;S$407,"",", ")))&amp;IF(S158,$A57,"")</f>
        <v/>
      </c>
      <c r="T463" t="str">
        <f>IF($V57&lt;=T$406,"",IF($V57=T$407,IF(ComCalc!AD$49=2," ",", ")&amp;"&amp; ",IF($V57&gt;T$407,"",", ")))&amp;IF(T158,$A57,"")</f>
        <v/>
      </c>
      <c r="U463" t="str">
        <f>IF($V57&lt;=U$406,"",IF($V57=U$407,IF(ComCalc!AE$49=2," ",", ")&amp;"&amp; ",IF($V57&gt;U$407,"",", ")))&amp;IF(U158,$A57,"")</f>
        <v/>
      </c>
      <c r="AI463" s="24"/>
      <c r="AJ463" s="24"/>
      <c r="AK463" s="24"/>
      <c r="AL463" s="24"/>
      <c r="AM463" s="24"/>
      <c r="AN463" s="24"/>
      <c r="AO463" s="24"/>
      <c r="AP463" s="24"/>
      <c r="AQ463" s="24"/>
      <c r="AR463" s="24"/>
    </row>
    <row r="464" spans="1:44" x14ac:dyDescent="0.15">
      <c r="A464" t="str">
        <f t="shared" si="210"/>
        <v>WRAT5 Reading Composite</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c>
      <c r="F464" t="str">
        <f>IF($V58&lt;=F$406,"",IF($V58=F$407,IF(ComCalc!F$37=2," ",", ")&amp;"&amp; ",IF($V58&gt;F$407,"",", ")))&amp;IF(F159,$A58,"")</f>
        <v/>
      </c>
      <c r="G464" t="str">
        <f>IF($V58&lt;=G$406,"",IF($V58=G$407,IF(ComCalc!G$37=2," ",", ")&amp;"&amp; ",IF($V58&gt;G$407,"",", ")))&amp;IF(G159,$A58,"")</f>
        <v/>
      </c>
      <c r="H464" t="str">
        <f>IF($V58&lt;=H$406,"",IF($V58=H$407,IF(ComCalc!H$37=2," ",", ")&amp;"&amp; ",IF($V58&gt;H$407,"",", ")))&amp;IF(H159,$A58,"")</f>
        <v/>
      </c>
      <c r="I464" t="str">
        <f>IF($V58&lt;=I$406,"",IF($V58=I$407,IF(ComCalc!I$37=2," ",", ")&amp;"&amp; ",IF($V58&gt;I$407,"",", ")))&amp;IF(I159,$A58,"")</f>
        <v/>
      </c>
      <c r="J464" t="str">
        <f>IF($V58&lt;=J$406,"",IF($V58=J$407,IF(ComCalc!J$37=2," ",", ")&amp;"&amp; ",IF($V58&gt;J$407,"",", ")))&amp;IF(J159,$A58,"")</f>
        <v/>
      </c>
      <c r="K464" t="str">
        <f>IF($V58&lt;=K$406,"",IF($V58=K$407,IF(ComCalc!K$37=2," ",", ")&amp;"&amp; ",IF($V58&gt;K$407,"",", ")))&amp;IF(K159,$A58,"")</f>
        <v/>
      </c>
      <c r="L464" t="str">
        <f>IF($V58&lt;=L$406,"",IF($V58=L$407,IF(ComCalc!L$37=2," ",", ")&amp;"&amp; ",IF($V58&gt;L$407,"",", ")))&amp;IF(L159,$A58,"")</f>
        <v/>
      </c>
      <c r="M464" t="str">
        <f>IF($V58&lt;=M$406,"",IF($V58=M$407,IF(ComCalc!V$37=2," ",", ")&amp;"&amp; ",IF($V58&gt;M$407,"",", ")))&amp;IF(M159,$A58,"")</f>
        <v/>
      </c>
      <c r="N464" t="str">
        <f>IF($V58&lt;=N$406,"",IF($V58=N$407,IF(ComCalc!W$37=2," ",", ")&amp;"&amp; ",IF($V58&gt;N$407,"",", ")))&amp;IF(N159,$A58,"")</f>
        <v/>
      </c>
      <c r="O464" t="str">
        <f>IF($V58&lt;=O$406,"",IF($V58=O$407,IF(ComCalc!X$37=2," ",", ")&amp;"&amp; ",IF($V58&gt;O$407,"",", ")))&amp;IF(O159,$A58,"")</f>
        <v/>
      </c>
      <c r="P464" t="str">
        <f>IF($V58&lt;=P$406,"",IF($V58=P$407,IF(ComCalc!Y$37=2," ",", ")&amp;"&amp; ",IF($V58&gt;P$407,"",", ")))&amp;IF(P159,$A58,"")</f>
        <v/>
      </c>
      <c r="Q464" t="str">
        <f>IF($V58&lt;=Q$406,"",IF($V58=Q$407,IF(ComCalc!AA$49=2," ",", ")&amp;"&amp; ",IF($V58&gt;Q$407,"",", ")))&amp;IF(Q159,$A58,"")</f>
        <v/>
      </c>
      <c r="R464" t="str">
        <f>IF($V58&lt;=R$406,"",IF($V58=R$407,IF(ComCalc!AB$49=2," ",", ")&amp;"&amp; ",IF($V58&gt;R$407,"",", ")))&amp;IF(R159,$A58,"")</f>
        <v/>
      </c>
      <c r="S464" t="str">
        <f>IF($V58&lt;=S$406,"",IF($V58=S$407,IF(ComCalc!AC$49=2," ",", ")&amp;"&amp; ",IF($V58&gt;S$407,"",", ")))&amp;IF(S159,$A58,"")</f>
        <v/>
      </c>
      <c r="T464" t="str">
        <f>IF($V58&lt;=T$406,"",IF($V58=T$407,IF(ComCalc!AD$49=2," ",", ")&amp;"&amp; ",IF($V58&gt;T$407,"",", ")))&amp;IF(T159,$A58,"")</f>
        <v/>
      </c>
      <c r="U464" t="str">
        <f>IF($V58&lt;=U$406,"",IF($V58=U$407,IF(ComCalc!AE$49=2," ",", ")&amp;"&amp; ",IF($V58&gt;U$407,"",", ")))&amp;IF(U159,$A58,"")</f>
        <v/>
      </c>
      <c r="AI464" s="24"/>
      <c r="AJ464" s="24"/>
      <c r="AK464" s="24"/>
      <c r="AL464" s="24"/>
      <c r="AM464" s="24"/>
      <c r="AN464" s="24"/>
      <c r="AO464" s="24"/>
      <c r="AP464" s="24"/>
      <c r="AQ464" s="24"/>
      <c r="AR464" s="24"/>
    </row>
    <row r="465" spans="1:44" x14ac:dyDescent="0.15">
      <c r="A465" t="str">
        <f t="shared" si="210"/>
        <v>DKEFS CWI Color Naming</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c>
      <c r="F465" t="str">
        <f>IF($V59&lt;=F$406,"",IF($V59=F$407,IF(ComCalc!F$37=2," ",", ")&amp;"&amp; ",IF($V59&gt;F$407,"",", ")))&amp;IF(F160,$A59,"")</f>
        <v/>
      </c>
      <c r="G465" t="str">
        <f>IF($V59&lt;=G$406,"",IF($V59=G$407,IF(ComCalc!G$37=2," ",", ")&amp;"&amp; ",IF($V59&gt;G$407,"",", ")))&amp;IF(G160,$A59,"")</f>
        <v/>
      </c>
      <c r="H465" t="str">
        <f>IF($V59&lt;=H$406,"",IF($V59=H$407,IF(ComCalc!H$37=2," ",", ")&amp;"&amp; ",IF($V59&gt;H$407,"",", ")))&amp;IF(H160,$A59,"")</f>
        <v/>
      </c>
      <c r="I465" t="str">
        <f>IF($V59&lt;=I$406,"",IF($V59=I$407,IF(ComCalc!I$37=2," ",", ")&amp;"&amp; ",IF($V59&gt;I$407,"",", ")))&amp;IF(I160,$A59,"")</f>
        <v/>
      </c>
      <c r="J465" t="str">
        <f>IF($V59&lt;=J$406,"",IF($V59=J$407,IF(ComCalc!J$37=2," ",", ")&amp;"&amp; ",IF($V59&gt;J$407,"",", ")))&amp;IF(J160,$A59,"")</f>
        <v/>
      </c>
      <c r="K465" t="str">
        <f>IF($V59&lt;=K$406,"",IF($V59=K$407,IF(ComCalc!K$37=2," ",", ")&amp;"&amp; ",IF($V59&gt;K$407,"",", ")))&amp;IF(K160,$A59,"")</f>
        <v/>
      </c>
      <c r="L465" t="str">
        <f>IF($V59&lt;=L$406,"",IF($V59=L$407,IF(ComCalc!L$37=2," ",", ")&amp;"&amp; ",IF($V59&gt;L$407,"",", ")))&amp;IF(L160,$A59,"")</f>
        <v/>
      </c>
      <c r="M465" t="str">
        <f>IF($V59&lt;=M$406,"",IF($V59=M$407,IF(ComCalc!V$37=2," ",", ")&amp;"&amp; ",IF($V59&gt;M$407,"",", ")))&amp;IF(M160,$A59,"")</f>
        <v/>
      </c>
      <c r="N465" t="str">
        <f>IF($V59&lt;=N$406,"",IF($V59=N$407,IF(ComCalc!W$37=2," ",", ")&amp;"&amp; ",IF($V59&gt;N$407,"",", ")))&amp;IF(N160,$A59,"")</f>
        <v/>
      </c>
      <c r="O465" t="str">
        <f>IF($V59&lt;=O$406,"",IF($V59=O$407,IF(ComCalc!X$37=2," ",", ")&amp;"&amp; ",IF($V59&gt;O$407,"",", ")))&amp;IF(O160,$A59,"")</f>
        <v/>
      </c>
      <c r="P465" t="str">
        <f>IF($V59&lt;=P$406,"",IF($V59=P$407,IF(ComCalc!Y$37=2," ",", ")&amp;"&amp; ",IF($V59&gt;P$407,"",", ")))&amp;IF(P160,$A59,"")</f>
        <v/>
      </c>
      <c r="Q465" t="str">
        <f>IF($V59&lt;=Q$406,"",IF($V59=Q$407,IF(ComCalc!AA$49=2," ",", ")&amp;"&amp; ",IF($V59&gt;Q$407,"",", ")))&amp;IF(Q160,$A59,"")</f>
        <v/>
      </c>
      <c r="R465" t="str">
        <f>IF($V59&lt;=R$406,"",IF($V59=R$407,IF(ComCalc!AB$49=2," ",", ")&amp;"&amp; ",IF($V59&gt;R$407,"",", ")))&amp;IF(R160,$A59,"")</f>
        <v/>
      </c>
      <c r="S465" t="str">
        <f>IF($V59&lt;=S$406,"",IF($V59=S$407,IF(ComCalc!AC$49=2," ",", ")&amp;"&amp; ",IF($V59&gt;S$407,"",", ")))&amp;IF(S160,$A59,"")</f>
        <v/>
      </c>
      <c r="T465" t="str">
        <f>IF($V59&lt;=T$406,"",IF($V59=T$407,IF(ComCalc!AD$49=2," ",", ")&amp;"&amp; ",IF($V59&gt;T$407,"",", ")))&amp;IF(T160,$A59,"")</f>
        <v/>
      </c>
      <c r="U465" t="str">
        <f>IF($V59&lt;=U$406,"",IF($V59=U$407,IF(ComCalc!AE$49=2," ",", ")&amp;"&amp; ",IF($V59&gt;U$407,"",", ")))&amp;IF(U160,$A59,"")</f>
        <v/>
      </c>
      <c r="AI465" s="24"/>
      <c r="AJ465" s="24"/>
      <c r="AK465" s="24"/>
      <c r="AL465" s="24"/>
      <c r="AM465" s="24"/>
      <c r="AN465" s="24"/>
      <c r="AO465" s="24"/>
      <c r="AP465" s="24"/>
      <c r="AQ465" s="24"/>
      <c r="AR465" s="24"/>
    </row>
    <row r="466" spans="1:44" x14ac:dyDescent="0.15">
      <c r="A466" t="str">
        <f t="shared" si="210"/>
        <v>DKEFS CWI Word Reading</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c>
      <c r="F466" t="str">
        <f>IF($V60&lt;=F$406,"",IF($V60=F$407,IF(ComCalc!F$37=2," ",", ")&amp;"&amp; ",IF($V60&gt;F$407,"",", ")))&amp;IF(F161,$A60,"")</f>
        <v/>
      </c>
      <c r="G466" t="str">
        <f>IF($V60&lt;=G$406,"",IF($V60=G$407,IF(ComCalc!G$37=2," ",", ")&amp;"&amp; ",IF($V60&gt;G$407,"",", ")))&amp;IF(G161,$A60,"")</f>
        <v/>
      </c>
      <c r="H466" t="str">
        <f>IF($V60&lt;=H$406,"",IF($V60=H$407,IF(ComCalc!H$37=2," ",", ")&amp;"&amp; ",IF($V60&gt;H$407,"",", ")))&amp;IF(H161,$A60,"")</f>
        <v/>
      </c>
      <c r="I466" t="str">
        <f>IF($V60&lt;=I$406,"",IF($V60=I$407,IF(ComCalc!I$37=2," ",", ")&amp;"&amp; ",IF($V60&gt;I$407,"",", ")))&amp;IF(I161,$A60,"")</f>
        <v/>
      </c>
      <c r="J466" t="str">
        <f>IF($V60&lt;=J$406,"",IF($V60=J$407,IF(ComCalc!J$37=2," ",", ")&amp;"&amp; ",IF($V60&gt;J$407,"",", ")))&amp;IF(J161,$A60,"")</f>
        <v/>
      </c>
      <c r="K466" t="str">
        <f>IF($V60&lt;=K$406,"",IF($V60=K$407,IF(ComCalc!K$37=2," ",", ")&amp;"&amp; ",IF($V60&gt;K$407,"",", ")))&amp;IF(K161,$A60,"")</f>
        <v/>
      </c>
      <c r="L466" t="str">
        <f>IF($V60&lt;=L$406,"",IF($V60=L$407,IF(ComCalc!L$37=2," ",", ")&amp;"&amp; ",IF($V60&gt;L$407,"",", ")))&amp;IF(L161,$A60,"")</f>
        <v/>
      </c>
      <c r="M466" t="str">
        <f>IF($V60&lt;=M$406,"",IF($V60=M$407,IF(ComCalc!V$37=2," ",", ")&amp;"&amp; ",IF($V60&gt;M$407,"",", ")))&amp;IF(M161,$A60,"")</f>
        <v/>
      </c>
      <c r="N466" t="str">
        <f>IF($V60&lt;=N$406,"",IF($V60=N$407,IF(ComCalc!W$37=2," ",", ")&amp;"&amp; ",IF($V60&gt;N$407,"",", ")))&amp;IF(N161,$A60,"")</f>
        <v/>
      </c>
      <c r="O466" t="str">
        <f>IF($V60&lt;=O$406,"",IF($V60=O$407,IF(ComCalc!X$37=2," ",", ")&amp;"&amp; ",IF($V60&gt;O$407,"",", ")))&amp;IF(O161,$A60,"")</f>
        <v/>
      </c>
      <c r="P466" t="str">
        <f>IF($V60&lt;=P$406,"",IF($V60=P$407,IF(ComCalc!Y$37=2," ",", ")&amp;"&amp; ",IF($V60&gt;P$407,"",", ")))&amp;IF(P161,$A60,"")</f>
        <v/>
      </c>
      <c r="Q466" t="str">
        <f>IF($V60&lt;=Q$406,"",IF($V60=Q$407,IF(ComCalc!AA$49=2," ",", ")&amp;"&amp; ",IF($V60&gt;Q$407,"",", ")))&amp;IF(Q161,$A60,"")</f>
        <v/>
      </c>
      <c r="R466" t="str">
        <f>IF($V60&lt;=R$406,"",IF($V60=R$407,IF(ComCalc!AB$49=2," ",", ")&amp;"&amp; ",IF($V60&gt;R$407,"",", ")))&amp;IF(R161,$A60,"")</f>
        <v/>
      </c>
      <c r="S466" t="str">
        <f>IF($V60&lt;=S$406,"",IF($V60=S$407,IF(ComCalc!AC$49=2," ",", ")&amp;"&amp; ",IF($V60&gt;S$407,"",", ")))&amp;IF(S161,$A60,"")</f>
        <v/>
      </c>
      <c r="T466" t="str">
        <f>IF($V60&lt;=T$406,"",IF($V60=T$407,IF(ComCalc!AD$49=2," ",", ")&amp;"&amp; ",IF($V60&gt;T$407,"",", ")))&amp;IF(T161,$A60,"")</f>
        <v/>
      </c>
      <c r="U466" t="str">
        <f>IF($V60&lt;=U$406,"",IF($V60=U$407,IF(ComCalc!AE$49=2," ",", ")&amp;"&amp; ",IF($V60&gt;U$407,"",", ")))&amp;IF(U161,$A60,"")</f>
        <v/>
      </c>
      <c r="AI466" s="24"/>
      <c r="AJ466" s="24"/>
      <c r="AK466" s="24"/>
      <c r="AL466" s="24"/>
      <c r="AM466" s="24"/>
      <c r="AN466" s="24"/>
      <c r="AO466" s="24"/>
      <c r="AP466" s="24"/>
      <c r="AQ466" s="24"/>
      <c r="AR466" s="24"/>
    </row>
    <row r="467" spans="1:44" x14ac:dyDescent="0.15">
      <c r="A467" t="str">
        <f t="shared" si="210"/>
        <v>DKEFS CWI Inhibition</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c>
      <c r="H467" t="str">
        <f>IF($V61&lt;=H$406,"",IF($V61=H$407,IF(ComCalc!H$37=2," ",", ")&amp;"&amp; ",IF($V61&gt;H$407,"",", ")))&amp;IF(H162,$A61,"")</f>
        <v/>
      </c>
      <c r="I467" t="str">
        <f>IF($V61&lt;=I$406,"",IF($V61=I$407,IF(ComCalc!I$37=2," ",", ")&amp;"&amp; ",IF($V61&gt;I$407,"",", ")))&amp;IF(I162,$A61,"")</f>
        <v/>
      </c>
      <c r="J467" t="str">
        <f>IF($V61&lt;=J$406,"",IF($V61=J$407,IF(ComCalc!J$37=2," ",", ")&amp;"&amp; ",IF($V61&gt;J$407,"",", ")))&amp;IF(J162,$A61,"")</f>
        <v/>
      </c>
      <c r="K467" t="str">
        <f>IF($V61&lt;=K$406,"",IF($V61=K$407,IF(ComCalc!K$37=2," ",", ")&amp;"&amp; ",IF($V61&gt;K$407,"",", ")))&amp;IF(K162,$A61,"")</f>
        <v/>
      </c>
      <c r="L467" t="str">
        <f>IF($V61&lt;=L$406,"",IF($V61=L$407,IF(ComCalc!L$37=2," ",", ")&amp;"&amp; ",IF($V61&gt;L$407,"",", ")))&amp;IF(L162,$A61,"")</f>
        <v/>
      </c>
      <c r="M467" t="str">
        <f>IF($V61&lt;=M$406,"",IF($V61=M$407,IF(ComCalc!V$37=2," ",", ")&amp;"&amp; ",IF($V61&gt;M$407,"",", ")))&amp;IF(M162,$A61,"")</f>
        <v/>
      </c>
      <c r="N467" t="str">
        <f>IF($V61&lt;=N$406,"",IF($V61=N$407,IF(ComCalc!W$37=2," ",", ")&amp;"&amp; ",IF($V61&gt;N$407,"",", ")))&amp;IF(N162,$A61,"")</f>
        <v/>
      </c>
      <c r="O467" t="str">
        <f>IF($V61&lt;=O$406,"",IF($V61=O$407,IF(ComCalc!X$37=2," ",", ")&amp;"&amp; ",IF($V61&gt;O$407,"",", ")))&amp;IF(O162,$A61,"")</f>
        <v/>
      </c>
      <c r="P467" t="str">
        <f>IF($V61&lt;=P$406,"",IF($V61=P$407,IF(ComCalc!Y$37=2," ",", ")&amp;"&amp; ",IF($V61&gt;P$407,"",", ")))&amp;IF(P162,$A61,"")</f>
        <v/>
      </c>
      <c r="Q467" t="str">
        <f>IF($V61&lt;=Q$406,"",IF($V61=Q$407,IF(ComCalc!AA$49=2," ",", ")&amp;"&amp; ",IF($V61&gt;Q$407,"",", ")))&amp;IF(Q162,$A61,"")</f>
        <v/>
      </c>
      <c r="R467" t="str">
        <f>IF($V61&lt;=R$406,"",IF($V61=R$407,IF(ComCalc!AB$49=2," ",", ")&amp;"&amp; ",IF($V61&gt;R$407,"",", ")))&amp;IF(R162,$A61,"")</f>
        <v/>
      </c>
      <c r="S467" t="str">
        <f>IF($V61&lt;=S$406,"",IF($V61=S$407,IF(ComCalc!AC$49=2," ",", ")&amp;"&amp; ",IF($V61&gt;S$407,"",", ")))&amp;IF(S162,$A61,"")</f>
        <v/>
      </c>
      <c r="T467" t="str">
        <f>IF($V61&lt;=T$406,"",IF($V61=T$407,IF(ComCalc!AD$49=2," ",", ")&amp;"&amp; ",IF($V61&gt;T$407,"",", ")))&amp;IF(T162,$A61,"")</f>
        <v/>
      </c>
      <c r="U467" t="str">
        <f>IF($V61&lt;=U$406,"",IF($V61=U$407,IF(ComCalc!AE$49=2," ",", ")&amp;"&amp; ",IF($V61&gt;U$407,"",", ")))&amp;IF(U162,$A61,"")</f>
        <v/>
      </c>
      <c r="AI467" s="24"/>
      <c r="AJ467" s="24"/>
      <c r="AK467" s="24"/>
      <c r="AL467" s="24"/>
      <c r="AM467" s="24"/>
      <c r="AN467" s="24"/>
      <c r="AO467" s="24"/>
      <c r="AP467" s="24"/>
      <c r="AQ467" s="24"/>
      <c r="AR467" s="24"/>
    </row>
    <row r="468" spans="1:44" x14ac:dyDescent="0.15">
      <c r="A468" t="str">
        <f t="shared" si="210"/>
        <v>DKEFS CWI Switching</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c>
      <c r="H468" t="str">
        <f>IF($V62&lt;=H$406,"",IF($V62=H$407,IF(ComCalc!H$37=2," ",", ")&amp;"&amp; ",IF($V62&gt;H$407,"",", ")))&amp;IF(H163,$A62,"")</f>
        <v/>
      </c>
      <c r="I468" t="str">
        <f>IF($V62&lt;=I$406,"",IF($V62=I$407,IF(ComCalc!I$37=2," ",", ")&amp;"&amp; ",IF($V62&gt;I$407,"",", ")))&amp;IF(I163,$A62,"")</f>
        <v/>
      </c>
      <c r="J468" t="str">
        <f>IF($V62&lt;=J$406,"",IF($V62=J$407,IF(ComCalc!J$37=2," ",", ")&amp;"&amp; ",IF($V62&gt;J$407,"",", ")))&amp;IF(J163,$A62,"")</f>
        <v/>
      </c>
      <c r="K468" t="str">
        <f>IF($V62&lt;=K$406,"",IF($V62=K$407,IF(ComCalc!K$37=2," ",", ")&amp;"&amp; ",IF($V62&gt;K$407,"",", ")))&amp;IF(K163,$A62,"")</f>
        <v/>
      </c>
      <c r="L468" t="str">
        <f>IF($V62&lt;=L$406,"",IF($V62=L$407,IF(ComCalc!L$37=2," ",", ")&amp;"&amp; ",IF($V62&gt;L$407,"",", ")))&amp;IF(L163,$A62,"")</f>
        <v/>
      </c>
      <c r="M468" t="str">
        <f>IF($V62&lt;=M$406,"",IF($V62=M$407,IF(ComCalc!V$37=2," ",", ")&amp;"&amp; ",IF($V62&gt;M$407,"",", ")))&amp;IF(M163,$A62,"")</f>
        <v/>
      </c>
      <c r="N468" t="str">
        <f>IF($V62&lt;=N$406,"",IF($V62=N$407,IF(ComCalc!W$37=2," ",", ")&amp;"&amp; ",IF($V62&gt;N$407,"",", ")))&amp;IF(N163,$A62,"")</f>
        <v/>
      </c>
      <c r="O468" t="str">
        <f>IF($V62&lt;=O$406,"",IF($V62=O$407,IF(ComCalc!X$37=2," ",", ")&amp;"&amp; ",IF($V62&gt;O$407,"",", ")))&amp;IF(O163,$A62,"")</f>
        <v/>
      </c>
      <c r="P468" t="str">
        <f>IF($V62&lt;=P$406,"",IF($V62=P$407,IF(ComCalc!Y$37=2," ",", ")&amp;"&amp; ",IF($V62&gt;P$407,"",", ")))&amp;IF(P163,$A62,"")</f>
        <v/>
      </c>
      <c r="Q468" t="str">
        <f>IF($V62&lt;=Q$406,"",IF($V62=Q$407,IF(ComCalc!AA$49=2," ",", ")&amp;"&amp; ",IF($V62&gt;Q$407,"",", ")))&amp;IF(Q163,$A62,"")</f>
        <v/>
      </c>
      <c r="R468" t="str">
        <f>IF($V62&lt;=R$406,"",IF($V62=R$407,IF(ComCalc!AB$49=2," ",", ")&amp;"&amp; ",IF($V62&gt;R$407,"",", ")))&amp;IF(R163,$A62,"")</f>
        <v/>
      </c>
      <c r="S468" t="str">
        <f>IF($V62&lt;=S$406,"",IF($V62=S$407,IF(ComCalc!AC$49=2," ",", ")&amp;"&amp; ",IF($V62&gt;S$407,"",", ")))&amp;IF(S163,$A62,"")</f>
        <v/>
      </c>
      <c r="T468" t="str">
        <f>IF($V62&lt;=T$406,"",IF($V62=T$407,IF(ComCalc!AD$49=2," ",", ")&amp;"&amp; ",IF($V62&gt;T$407,"",", ")))&amp;IF(T163,$A62,"")</f>
        <v/>
      </c>
      <c r="U468" t="str">
        <f>IF($V62&lt;=U$406,"",IF($V62=U$407,IF(ComCalc!AE$49=2," ",", ")&amp;"&amp; ",IF($V62&gt;U$407,"",", ")))&amp;IF(U163,$A62,"")</f>
        <v/>
      </c>
      <c r="AI468" s="24"/>
      <c r="AJ468" s="24"/>
      <c r="AK468" s="24"/>
      <c r="AL468" s="24"/>
      <c r="AM468" s="24"/>
      <c r="AN468" s="24"/>
      <c r="AO468" s="24"/>
      <c r="AP468" s="24"/>
      <c r="AQ468" s="24"/>
      <c r="AR468" s="24"/>
    </row>
    <row r="469" spans="1:44" x14ac:dyDescent="0.15">
      <c r="A469" t="str">
        <f t="shared" si="210"/>
        <v>Unstructured Task (Total)</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24"/>
      <c r="AJ469" s="24"/>
      <c r="AK469" s="24"/>
      <c r="AL469" s="24"/>
      <c r="AM469" s="24"/>
      <c r="AN469" s="24"/>
      <c r="AO469" s="24"/>
      <c r="AP469" s="24"/>
      <c r="AQ469" s="24"/>
      <c r="AR469" s="24"/>
    </row>
    <row r="470" spans="1:44" x14ac:dyDescent="0.15">
      <c r="A470" t="str">
        <f t="shared" si="210"/>
        <v>Unstructured Task (HVC)</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24"/>
      <c r="AJ470" s="24"/>
      <c r="AK470" s="24"/>
      <c r="AL470" s="24"/>
      <c r="AM470" s="24"/>
      <c r="AN470" s="24"/>
      <c r="AO470" s="24"/>
      <c r="AP470" s="24"/>
      <c r="AQ470" s="24"/>
      <c r="AR470" s="24"/>
    </row>
    <row r="471" spans="1:44" x14ac:dyDescent="0.15">
      <c r="A471" t="str">
        <f t="shared" si="210"/>
        <v>WASI-2 Similarities</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24"/>
      <c r="AJ471" s="24"/>
      <c r="AK471" s="24"/>
      <c r="AL471" s="24"/>
      <c r="AM471" s="24"/>
      <c r="AN471" s="24"/>
      <c r="AO471" s="24"/>
      <c r="AP471" s="24"/>
      <c r="AQ471" s="24"/>
      <c r="AR471" s="24"/>
    </row>
    <row r="472" spans="1:44" x14ac:dyDescent="0.15">
      <c r="A472" t="str">
        <f t="shared" si="210"/>
        <v>WASI-2 Vocabulary</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24"/>
      <c r="AJ472" s="24"/>
      <c r="AK472" s="24"/>
      <c r="AL472" s="24"/>
      <c r="AM472" s="24"/>
      <c r="AN472" s="24"/>
      <c r="AO472" s="24"/>
      <c r="AP472" s="24"/>
      <c r="AQ472" s="24"/>
      <c r="AR472" s="24"/>
    </row>
    <row r="473" spans="1:44" x14ac:dyDescent="0.15">
      <c r="A473" t="str">
        <f t="shared" si="210"/>
        <v>WASI-2 Matrix Reasoning</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24"/>
      <c r="AJ473" s="24"/>
      <c r="AK473" s="24"/>
      <c r="AL473" s="24"/>
      <c r="AM473" s="24"/>
      <c r="AN473" s="24"/>
      <c r="AO473" s="24"/>
      <c r="AP473" s="24"/>
      <c r="AQ473" s="24"/>
      <c r="AR473" s="24"/>
    </row>
    <row r="474" spans="1:44" x14ac:dyDescent="0.15">
      <c r="A474" t="str">
        <f t="shared" si="210"/>
        <v>WASI-2 Block Design</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24"/>
      <c r="AJ474" s="24"/>
      <c r="AK474" s="24"/>
      <c r="AL474" s="24"/>
      <c r="AM474" s="24"/>
      <c r="AN474" s="24"/>
      <c r="AO474" s="24"/>
      <c r="AP474" s="24"/>
      <c r="AQ474" s="24"/>
      <c r="AR474" s="24"/>
    </row>
    <row r="475" spans="1:44" x14ac:dyDescent="0.15">
      <c r="A475" t="str">
        <f t="shared" si="210"/>
        <v>WISC-V Digit Span</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24"/>
      <c r="AJ475" s="24"/>
      <c r="AK475" s="24"/>
      <c r="AL475" s="24"/>
      <c r="AM475" s="24"/>
      <c r="AN475" s="24"/>
      <c r="AO475" s="24"/>
      <c r="AP475" s="24"/>
      <c r="AQ475" s="24"/>
      <c r="AR475" s="24"/>
    </row>
    <row r="476" spans="1:44" x14ac:dyDescent="0.15">
      <c r="A476" t="str">
        <f t="shared" si="210"/>
        <v>WISC-V Picture Span</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24"/>
      <c r="AJ476" s="24"/>
      <c r="AK476" s="24"/>
      <c r="AL476" s="24"/>
      <c r="AM476" s="24"/>
      <c r="AN476" s="24"/>
      <c r="AO476" s="24"/>
      <c r="AP476" s="24"/>
      <c r="AQ476" s="24"/>
      <c r="AR476" s="24"/>
    </row>
    <row r="477" spans="1:44" x14ac:dyDescent="0.15">
      <c r="A477" t="str">
        <f t="shared" si="210"/>
        <v>WISC-V Coding</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24"/>
      <c r="AJ477" s="24"/>
      <c r="AK477" s="24"/>
      <c r="AL477" s="24"/>
      <c r="AM477" s="24"/>
      <c r="AN477" s="24"/>
      <c r="AO477" s="24"/>
      <c r="AP477" s="24"/>
      <c r="AQ477" s="24"/>
      <c r="AR477" s="24"/>
    </row>
    <row r="478" spans="1:44" x14ac:dyDescent="0.15">
      <c r="A478" t="str">
        <f t="shared" si="210"/>
        <v>WISC-V Symbol Search</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24"/>
      <c r="AJ478" s="24"/>
      <c r="AK478" s="24"/>
      <c r="AL478" s="24"/>
      <c r="AM478" s="24"/>
      <c r="AN478" s="24"/>
      <c r="AO478" s="24"/>
      <c r="AP478" s="24"/>
      <c r="AQ478" s="24"/>
      <c r="AR478" s="24"/>
    </row>
    <row r="479" spans="1:44" x14ac:dyDescent="0.15">
      <c r="A479" t="str">
        <f t="shared" si="210"/>
        <v>LWR</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24"/>
      <c r="AJ479" s="24"/>
      <c r="AK479" s="24"/>
      <c r="AL479" s="24"/>
      <c r="AM479" s="24"/>
      <c r="AN479" s="24"/>
      <c r="AO479" s="24"/>
      <c r="AP479" s="24"/>
      <c r="AQ479" s="24"/>
      <c r="AR479" s="24"/>
    </row>
    <row r="480" spans="1:44" x14ac:dyDescent="0.15">
      <c r="A480" t="str">
        <f t="shared" si="210"/>
        <v>RC</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24"/>
      <c r="AJ480" s="24"/>
      <c r="AK480" s="24"/>
      <c r="AL480" s="24"/>
      <c r="AM480" s="24"/>
      <c r="AN480" s="24"/>
      <c r="AO480" s="24"/>
      <c r="AP480" s="24"/>
      <c r="AQ480" s="24"/>
      <c r="AR480" s="24"/>
    </row>
    <row r="481" spans="1:44" x14ac:dyDescent="0.15">
      <c r="A481" t="str">
        <f t="shared" si="210"/>
        <v>NWD</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24"/>
      <c r="AJ481" s="24"/>
      <c r="AK481" s="24"/>
      <c r="AL481" s="24"/>
      <c r="AM481" s="24"/>
      <c r="AN481" s="24"/>
      <c r="AO481" s="24"/>
      <c r="AP481" s="24"/>
      <c r="AQ481" s="24"/>
      <c r="AR481" s="24"/>
    </row>
    <row r="482" spans="1:44" x14ac:dyDescent="0.15">
      <c r="A482" t="str">
        <f t="shared" si="210"/>
        <v>PP</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24"/>
      <c r="AJ482" s="24"/>
      <c r="AK482" s="24"/>
      <c r="AL482" s="24"/>
      <c r="AM482" s="24"/>
      <c r="AN482" s="24"/>
      <c r="AO482" s="24"/>
      <c r="AP482" s="24"/>
      <c r="AQ482" s="24"/>
      <c r="AR482" s="24"/>
    </row>
    <row r="483" spans="1:44" x14ac:dyDescent="0.15">
      <c r="A483" t="str">
        <f t="shared" si="210"/>
        <v>WRF</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24"/>
      <c r="AJ483" s="24"/>
      <c r="AK483" s="24"/>
      <c r="AL483" s="24"/>
      <c r="AM483" s="24"/>
      <c r="AN483" s="24"/>
      <c r="AO483" s="24"/>
      <c r="AP483" s="24"/>
      <c r="AQ483" s="24"/>
      <c r="AR483" s="24"/>
    </row>
    <row r="484" spans="1:44" x14ac:dyDescent="0.15">
      <c r="A484" t="str">
        <f t="shared" si="210"/>
        <v>DF</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24"/>
      <c r="AJ484" s="24"/>
      <c r="AK484" s="24"/>
      <c r="AL484" s="24"/>
      <c r="AM484" s="24"/>
      <c r="AN484" s="24"/>
      <c r="AO484" s="24"/>
      <c r="AP484" s="24"/>
      <c r="AQ484" s="24"/>
      <c r="AR484" s="24"/>
    </row>
    <row r="485" spans="1:44" x14ac:dyDescent="0.15">
      <c r="A485" t="str">
        <f t="shared" si="210"/>
        <v>SRF</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24"/>
      <c r="AJ485" s="24"/>
      <c r="AK485" s="24"/>
      <c r="AL485" s="24"/>
      <c r="AM485" s="24"/>
      <c r="AN485" s="24"/>
      <c r="AO485" s="24"/>
      <c r="AP485" s="24"/>
      <c r="AQ485" s="24"/>
      <c r="AR485" s="24"/>
    </row>
    <row r="486" spans="1:44" x14ac:dyDescent="0.15">
      <c r="A486" t="str">
        <f t="shared" si="210"/>
        <v>RV</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24"/>
      <c r="AJ486" s="24"/>
      <c r="AK486" s="24"/>
      <c r="AL486" s="24"/>
      <c r="AM486" s="24"/>
      <c r="AN486" s="24"/>
      <c r="AO486" s="24"/>
      <c r="AP486" s="24"/>
      <c r="AQ486" s="24"/>
      <c r="AR486" s="24"/>
    </row>
    <row r="487" spans="1:44" x14ac:dyDescent="0.15">
      <c r="A487" t="str">
        <f t="shared" si="210"/>
        <v>MCA</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24"/>
      <c r="AJ487" s="24"/>
      <c r="AK487" s="24"/>
      <c r="AL487" s="24"/>
      <c r="AM487" s="24"/>
      <c r="AN487" s="24"/>
      <c r="AO487" s="24"/>
      <c r="AP487" s="24"/>
      <c r="AQ487" s="24"/>
      <c r="AR487" s="24"/>
    </row>
    <row r="488" spans="1:44" x14ac:dyDescent="0.15">
      <c r="A488" t="str">
        <f t="shared" si="210"/>
        <v>MC</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24"/>
      <c r="AJ488" s="24"/>
      <c r="AK488" s="24"/>
      <c r="AL488" s="24"/>
      <c r="AM488" s="24"/>
      <c r="AN488" s="24"/>
      <c r="AO488" s="24"/>
      <c r="AP488" s="24"/>
      <c r="AQ488" s="24"/>
      <c r="AR488" s="24"/>
    </row>
    <row r="489" spans="1:44" x14ac:dyDescent="0.15">
      <c r="A489" t="str">
        <f t="shared" si="210"/>
        <v>MF</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24"/>
      <c r="AJ489" s="24"/>
      <c r="AK489" s="24"/>
      <c r="AL489" s="24"/>
      <c r="AM489" s="24"/>
      <c r="AN489" s="24"/>
      <c r="AO489" s="24"/>
      <c r="AP489" s="24"/>
      <c r="AQ489" s="24"/>
      <c r="AR489" s="24"/>
    </row>
    <row r="490" spans="1:44" x14ac:dyDescent="0.15">
      <c r="A490" t="str">
        <f t="shared" si="210"/>
        <v>WE</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24"/>
      <c r="AJ490" s="24"/>
      <c r="AK490" s="24"/>
      <c r="AL490" s="24"/>
      <c r="AM490" s="24"/>
      <c r="AN490" s="24"/>
      <c r="AO490" s="24"/>
      <c r="AP490" s="24"/>
      <c r="AQ490" s="24"/>
      <c r="AR490" s="24"/>
    </row>
    <row r="491" spans="1:44" x14ac:dyDescent="0.15">
      <c r="A491" t="str">
        <f t="shared" ref="A491:A508" si="211">A388</f>
        <v>SP</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24"/>
      <c r="AJ491" s="24"/>
      <c r="AK491" s="24"/>
      <c r="AL491" s="24"/>
      <c r="AM491" s="24"/>
      <c r="AN491" s="24"/>
      <c r="AO491" s="24"/>
      <c r="AP491" s="24"/>
      <c r="AQ491" s="24"/>
      <c r="AR491" s="24"/>
    </row>
    <row r="492" spans="1:44" x14ac:dyDescent="0.15">
      <c r="A492" t="str">
        <f t="shared" si="211"/>
        <v>WF</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24"/>
      <c r="AJ492" s="24"/>
      <c r="AK492" s="24"/>
      <c r="AL492" s="24"/>
      <c r="AM492" s="24"/>
      <c r="AN492" s="24"/>
      <c r="AO492" s="24"/>
      <c r="AP492" s="24"/>
      <c r="AQ492" s="24"/>
      <c r="AR492" s="24"/>
    </row>
    <row r="493" spans="1:44" x14ac:dyDescent="0.15">
      <c r="A493" t="str">
        <f t="shared" si="211"/>
        <v>LC</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24"/>
      <c r="AJ493" s="24"/>
      <c r="AK493" s="24"/>
      <c r="AL493" s="24"/>
      <c r="AM493" s="24"/>
      <c r="AN493" s="24"/>
      <c r="AO493" s="24"/>
      <c r="AP493" s="24"/>
      <c r="AQ493" s="24"/>
      <c r="AR493" s="24"/>
    </row>
    <row r="494" spans="1:44" x14ac:dyDescent="0.15">
      <c r="A494" t="str">
        <f t="shared" si="211"/>
        <v>OE</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24"/>
      <c r="AJ494" s="24"/>
      <c r="AK494" s="24"/>
      <c r="AL494" s="24"/>
      <c r="AM494" s="24"/>
      <c r="AN494" s="24"/>
      <c r="AO494" s="24"/>
      <c r="AP494" s="24"/>
      <c r="AQ494" s="24"/>
      <c r="AR494" s="24"/>
    </row>
    <row r="495" spans="1:44" x14ac:dyDescent="0.15">
      <c r="A495" t="str">
        <f t="shared" si="211"/>
        <v>AF</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24"/>
      <c r="AJ495" s="24"/>
      <c r="AK495" s="24"/>
      <c r="AL495" s="24"/>
      <c r="AM495" s="24"/>
      <c r="AN495" s="24"/>
      <c r="AO495" s="24"/>
      <c r="AP495" s="24"/>
      <c r="AQ495" s="24"/>
      <c r="AR495" s="24"/>
    </row>
    <row r="496" spans="1:44" x14ac:dyDescent="0.15">
      <c r="A496" t="str">
        <f t="shared" si="211"/>
        <v>ONF</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24"/>
      <c r="AJ496" s="24"/>
      <c r="AK496" s="24"/>
      <c r="AL496" s="24"/>
      <c r="AM496" s="24"/>
      <c r="AN496" s="24"/>
      <c r="AO496" s="24"/>
      <c r="AP496" s="24"/>
      <c r="AQ496" s="24"/>
      <c r="AR496" s="24"/>
    </row>
    <row r="497" spans="1:44" x14ac:dyDescent="0.15">
      <c r="A497" t="str">
        <f t="shared" si="211"/>
        <v>LNF</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24"/>
      <c r="AJ497" s="24"/>
      <c r="AK497" s="24"/>
      <c r="AL497" s="24"/>
      <c r="AM497" s="24"/>
      <c r="AN497" s="24"/>
      <c r="AO497" s="24"/>
      <c r="AP497" s="24"/>
      <c r="AQ497" s="24"/>
      <c r="AR497" s="24"/>
    </row>
    <row r="498" spans="1:44" x14ac:dyDescent="0.15">
      <c r="A498" t="str">
        <f t="shared" si="211"/>
        <v>RD</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24"/>
      <c r="AJ498" s="24"/>
      <c r="AK498" s="24"/>
      <c r="AL498" s="24"/>
      <c r="AM498" s="24"/>
      <c r="AN498" s="24"/>
      <c r="AO498" s="24"/>
      <c r="AP498" s="24"/>
      <c r="AQ498" s="24"/>
      <c r="AR498" s="24"/>
    </row>
    <row r="499" spans="1:44" x14ac:dyDescent="0.15">
      <c r="A499" t="str">
        <f t="shared" si="211"/>
        <v>MA</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24"/>
      <c r="AJ499" s="24"/>
      <c r="AK499" s="24"/>
      <c r="AL499" s="24"/>
      <c r="AM499" s="24"/>
      <c r="AN499" s="24"/>
      <c r="AO499" s="24"/>
      <c r="AP499" s="24"/>
      <c r="AQ499" s="24"/>
      <c r="AR499" s="24"/>
    </row>
    <row r="500" spans="1:44" x14ac:dyDescent="0.15">
      <c r="A500" t="str">
        <f t="shared" si="211"/>
        <v>WL</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24"/>
      <c r="AJ500" s="24"/>
      <c r="AK500" s="24"/>
      <c r="AL500" s="24"/>
      <c r="AM500" s="24"/>
      <c r="AN500" s="24"/>
      <c r="AO500" s="24"/>
      <c r="AP500" s="24"/>
      <c r="AQ500" s="24"/>
      <c r="AR500" s="24"/>
    </row>
    <row r="501" spans="1:44" x14ac:dyDescent="0.15">
      <c r="A501" t="str">
        <f t="shared" si="211"/>
        <v>ASB</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24"/>
      <c r="AJ501" s="24"/>
      <c r="AK501" s="24"/>
      <c r="AL501" s="24"/>
      <c r="AM501" s="24"/>
      <c r="AN501" s="24"/>
      <c r="AO501" s="24"/>
      <c r="AP501" s="24"/>
      <c r="AQ501" s="24"/>
      <c r="AR501" s="24"/>
    </row>
    <row r="502" spans="1:44" x14ac:dyDescent="0.15">
      <c r="A502" t="str">
        <f t="shared" si="211"/>
        <v>SY</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24"/>
      <c r="AJ502" s="24"/>
      <c r="AK502" s="24"/>
      <c r="AL502" s="24"/>
      <c r="AM502" s="24"/>
      <c r="AN502" s="24"/>
      <c r="AO502" s="24"/>
      <c r="AP502" s="24"/>
      <c r="AQ502" s="24"/>
      <c r="AR502" s="24"/>
    </row>
    <row r="503" spans="1:44" x14ac:dyDescent="0.15">
      <c r="A503" t="str">
        <f t="shared" si="211"/>
        <v>DC</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24"/>
      <c r="AJ503" s="24"/>
      <c r="AK503" s="24"/>
      <c r="AL503" s="24"/>
      <c r="AM503" s="24"/>
      <c r="AN503" s="24"/>
      <c r="AO503" s="24"/>
      <c r="AP503" s="24"/>
      <c r="AQ503" s="24"/>
      <c r="AR503" s="24"/>
    </row>
    <row r="504" spans="1:44" x14ac:dyDescent="0.15">
      <c r="A504" t="str">
        <f t="shared" si="211"/>
        <v>RF</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24"/>
      <c r="AJ504" s="24"/>
      <c r="AK504" s="24"/>
      <c r="AL504" s="24"/>
      <c r="AM504" s="24"/>
      <c r="AN504" s="24"/>
      <c r="AO504" s="24"/>
      <c r="AP504" s="24"/>
      <c r="AQ504" s="24"/>
      <c r="AR504" s="24"/>
    </row>
    <row r="505" spans="1:44" x14ac:dyDescent="0.15">
      <c r="A505" t="str">
        <f t="shared" si="211"/>
        <v>RU</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24"/>
      <c r="AJ505" s="24"/>
      <c r="AK505" s="24"/>
      <c r="AL505" s="24"/>
      <c r="AM505" s="24"/>
      <c r="AN505" s="24"/>
      <c r="AO505" s="24"/>
      <c r="AP505" s="24"/>
      <c r="AQ505" s="24"/>
      <c r="AR505" s="24"/>
    </row>
    <row r="506" spans="1:44" x14ac:dyDescent="0.15">
      <c r="A506" t="str">
        <f t="shared" si="211"/>
        <v>OL</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24"/>
      <c r="AJ506" s="24"/>
      <c r="AK506" s="24"/>
      <c r="AL506" s="24"/>
      <c r="AM506" s="24"/>
      <c r="AN506" s="24"/>
      <c r="AO506" s="24"/>
      <c r="AP506" s="24"/>
      <c r="AQ506" s="24"/>
      <c r="AR506" s="24"/>
    </row>
    <row r="507" spans="1:44" x14ac:dyDescent="0.15">
      <c r="A507" t="str">
        <f t="shared" si="211"/>
        <v>OF</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24"/>
      <c r="AJ507" s="24"/>
      <c r="AK507" s="24"/>
      <c r="AL507" s="24"/>
      <c r="AM507" s="24"/>
      <c r="AN507" s="24"/>
      <c r="AO507" s="24"/>
      <c r="AP507" s="24"/>
      <c r="AQ507" s="24"/>
      <c r="AR507" s="24"/>
    </row>
    <row r="508" spans="1:44" x14ac:dyDescent="0.15">
      <c r="A508" t="str">
        <f t="shared" si="211"/>
        <v>CM</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24"/>
      <c r="AJ508" s="24"/>
      <c r="AK508" s="24"/>
      <c r="AL508" s="24"/>
      <c r="AM508" s="24"/>
      <c r="AN508" s="24"/>
      <c r="AO508" s="24"/>
      <c r="AP508" s="24"/>
      <c r="AQ508" s="24"/>
      <c r="AR508" s="24"/>
    </row>
    <row r="509" spans="1:44" x14ac:dyDescent="0.15">
      <c r="AI509" s="24"/>
      <c r="AJ509" s="24"/>
      <c r="AK509" s="24"/>
      <c r="AL509" s="24"/>
      <c r="AM509" s="24"/>
      <c r="AN509" s="24"/>
      <c r="AO509" s="24"/>
      <c r="AP509" s="24"/>
      <c r="AQ509" s="24"/>
      <c r="AR509" s="24"/>
    </row>
    <row r="510" spans="1:44" x14ac:dyDescent="0.15">
      <c r="A510" t="str">
        <f>A409</f>
        <v>Similarities</v>
      </c>
      <c r="B510" t="str">
        <f t="shared" ref="B510:K510" si="212">IF(B104,B409,"")</f>
        <v/>
      </c>
      <c r="C510" t="str">
        <f t="shared" si="212"/>
        <v/>
      </c>
      <c r="D510" t="str">
        <f t="shared" si="212"/>
        <v/>
      </c>
      <c r="E510" t="str">
        <f t="shared" si="212"/>
        <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
      </c>
      <c r="S510" t="str">
        <f t="shared" si="213"/>
        <v/>
      </c>
      <c r="T510" t="str">
        <f t="shared" si="213"/>
        <v/>
      </c>
      <c r="U510" t="str">
        <f t="shared" si="213"/>
        <v/>
      </c>
      <c r="AI510" s="24"/>
      <c r="AJ510" s="24"/>
      <c r="AK510" s="24"/>
      <c r="AL510" s="24"/>
      <c r="AM510" s="24"/>
      <c r="AN510" s="24"/>
      <c r="AO510" s="24"/>
      <c r="AP510" s="24"/>
      <c r="AQ510" s="24"/>
      <c r="AR510" s="24"/>
    </row>
    <row r="511" spans="1:44" x14ac:dyDescent="0.15">
      <c r="A511" t="str">
        <f t="shared" ref="A511:A574" si="214">A410</f>
        <v>Vocabulary</v>
      </c>
      <c r="B511" t="str">
        <f t="shared" ref="B511:B542" si="215">B510&amp;IF(B105,B410,"")</f>
        <v/>
      </c>
      <c r="C511" t="str">
        <f t="shared" ref="C511:C542" si="216">C510&amp;IF(C105,C410,"")</f>
        <v/>
      </c>
      <c r="D511" t="str">
        <f t="shared" ref="D511:D542" si="217">D510&amp;IF(D105,D410,"")</f>
        <v/>
      </c>
      <c r="E511" t="str">
        <f t="shared" ref="E511:E542" si="218">E510&amp;IF(E105,E410,"")</f>
        <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
      </c>
      <c r="S511" t="str">
        <f t="shared" si="225"/>
        <v/>
      </c>
      <c r="T511" t="str">
        <f t="shared" si="225"/>
        <v/>
      </c>
      <c r="U511" t="str">
        <f t="shared" si="225"/>
        <v/>
      </c>
      <c r="AI511" s="24"/>
      <c r="AJ511" s="24"/>
      <c r="AK511" s="24"/>
      <c r="AL511" s="24"/>
      <c r="AM511" s="24"/>
      <c r="AN511" s="24"/>
      <c r="AO511" s="24"/>
      <c r="AP511" s="24"/>
      <c r="AQ511" s="24"/>
      <c r="AR511" s="24"/>
    </row>
    <row r="512" spans="1:44" x14ac:dyDescent="0.15">
      <c r="A512" t="str">
        <f t="shared" si="214"/>
        <v>Information</v>
      </c>
      <c r="B512" t="str">
        <f t="shared" si="215"/>
        <v/>
      </c>
      <c r="C512" t="str">
        <f t="shared" si="216"/>
        <v/>
      </c>
      <c r="D512" t="str">
        <f t="shared" si="217"/>
        <v/>
      </c>
      <c r="E512" t="str">
        <f t="shared" si="218"/>
        <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
      </c>
      <c r="S512" t="str">
        <f t="shared" si="226"/>
        <v/>
      </c>
      <c r="T512" t="str">
        <f t="shared" si="226"/>
        <v/>
      </c>
      <c r="U512" t="str">
        <f t="shared" si="226"/>
        <v/>
      </c>
      <c r="AI512" s="24"/>
      <c r="AJ512" s="24"/>
      <c r="AK512" s="24"/>
      <c r="AL512" s="24"/>
      <c r="AM512" s="24"/>
      <c r="AN512" s="24"/>
      <c r="AO512" s="24"/>
      <c r="AP512" s="24"/>
      <c r="AQ512" s="24"/>
      <c r="AR512" s="24"/>
    </row>
    <row r="513" spans="1:44" x14ac:dyDescent="0.15">
      <c r="A513" t="str">
        <f t="shared" si="214"/>
        <v>Matrix Reasoning</v>
      </c>
      <c r="B513" t="str">
        <f t="shared" si="215"/>
        <v/>
      </c>
      <c r="C513" t="str">
        <f t="shared" si="216"/>
        <v/>
      </c>
      <c r="D513" t="str">
        <f t="shared" si="217"/>
        <v/>
      </c>
      <c r="E513" t="str">
        <f t="shared" si="218"/>
        <v/>
      </c>
      <c r="F513" t="str">
        <f t="shared" si="219"/>
        <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
      </c>
      <c r="S513" t="str">
        <f t="shared" si="227"/>
        <v/>
      </c>
      <c r="T513" t="str">
        <f t="shared" si="227"/>
        <v/>
      </c>
      <c r="U513" t="str">
        <f t="shared" si="227"/>
        <v/>
      </c>
      <c r="AI513" s="24"/>
      <c r="AJ513" s="24"/>
      <c r="AK513" s="24"/>
      <c r="AL513" s="24"/>
      <c r="AM513" s="24"/>
      <c r="AN513" s="24"/>
      <c r="AO513" s="24"/>
      <c r="AP513" s="24"/>
      <c r="AQ513" s="24"/>
      <c r="AR513" s="24"/>
    </row>
    <row r="514" spans="1:44" x14ac:dyDescent="0.15">
      <c r="A514" t="str">
        <f t="shared" si="214"/>
        <v>Digit Span</v>
      </c>
      <c r="B514" t="str">
        <f t="shared" si="215"/>
        <v/>
      </c>
      <c r="C514" t="str">
        <f t="shared" si="216"/>
        <v/>
      </c>
      <c r="D514" t="str">
        <f t="shared" si="217"/>
        <v/>
      </c>
      <c r="E514" t="str">
        <f t="shared" si="218"/>
        <v/>
      </c>
      <c r="F514" t="str">
        <f t="shared" si="219"/>
        <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
      </c>
      <c r="S514" t="str">
        <f t="shared" si="228"/>
        <v/>
      </c>
      <c r="T514" t="str">
        <f t="shared" si="228"/>
        <v/>
      </c>
      <c r="U514" t="str">
        <f t="shared" si="228"/>
        <v/>
      </c>
      <c r="AI514" s="24"/>
      <c r="AJ514" s="24"/>
      <c r="AK514" s="24"/>
      <c r="AL514" s="24"/>
      <c r="AM514" s="24"/>
      <c r="AN514" s="24"/>
      <c r="AO514" s="24"/>
      <c r="AP514" s="24"/>
      <c r="AQ514" s="24"/>
      <c r="AR514" s="24"/>
    </row>
    <row r="515" spans="1:44" x14ac:dyDescent="0.15">
      <c r="A515" t="str">
        <f t="shared" si="214"/>
        <v>Arithmetic</v>
      </c>
      <c r="B515" t="str">
        <f t="shared" si="215"/>
        <v/>
      </c>
      <c r="C515" t="str">
        <f t="shared" si="216"/>
        <v/>
      </c>
      <c r="D515" t="str">
        <f t="shared" si="217"/>
        <v/>
      </c>
      <c r="E515" t="str">
        <f t="shared" si="218"/>
        <v/>
      </c>
      <c r="F515" t="str">
        <f t="shared" si="219"/>
        <v/>
      </c>
      <c r="G515" t="str">
        <f t="shared" si="220"/>
        <v/>
      </c>
      <c r="H515" t="str">
        <f t="shared" si="221"/>
        <v/>
      </c>
      <c r="I515" t="str">
        <f t="shared" si="222"/>
        <v/>
      </c>
      <c r="J515" t="str">
        <f t="shared" si="223"/>
        <v/>
      </c>
      <c r="K515" t="str">
        <f t="shared" si="224"/>
        <v/>
      </c>
      <c r="L515" t="str">
        <f t="shared" ref="L515:U515" si="229">L514&amp;IF(L109,L414,"")</f>
        <v/>
      </c>
      <c r="M515" t="str">
        <f t="shared" si="229"/>
        <v/>
      </c>
      <c r="N515" t="str">
        <f t="shared" si="229"/>
        <v/>
      </c>
      <c r="O515" t="str">
        <f t="shared" si="229"/>
        <v/>
      </c>
      <c r="P515" t="str">
        <f t="shared" si="229"/>
        <v/>
      </c>
      <c r="Q515" t="str">
        <f t="shared" si="229"/>
        <v/>
      </c>
      <c r="R515" t="str">
        <f t="shared" si="229"/>
        <v/>
      </c>
      <c r="S515" t="str">
        <f t="shared" si="229"/>
        <v/>
      </c>
      <c r="T515" t="str">
        <f t="shared" si="229"/>
        <v/>
      </c>
      <c r="U515" t="str">
        <f t="shared" si="229"/>
        <v/>
      </c>
      <c r="AI515" s="24"/>
      <c r="AJ515" s="24"/>
      <c r="AK515" s="24"/>
      <c r="AL515" s="24"/>
      <c r="AM515" s="24"/>
      <c r="AN515" s="24"/>
      <c r="AO515" s="24"/>
      <c r="AP515" s="24"/>
      <c r="AQ515" s="24"/>
      <c r="AR515" s="24"/>
    </row>
    <row r="516" spans="1:44" x14ac:dyDescent="0.15">
      <c r="A516" t="str">
        <f t="shared" si="214"/>
        <v>Block Design</v>
      </c>
      <c r="B516" t="str">
        <f t="shared" si="215"/>
        <v/>
      </c>
      <c r="C516" t="str">
        <f t="shared" si="216"/>
        <v/>
      </c>
      <c r="D516" t="str">
        <f t="shared" si="217"/>
        <v/>
      </c>
      <c r="E516" t="str">
        <f t="shared" si="218"/>
        <v/>
      </c>
      <c r="F516" t="str">
        <f t="shared" si="219"/>
        <v/>
      </c>
      <c r="G516" t="str">
        <f t="shared" si="220"/>
        <v/>
      </c>
      <c r="H516" t="str">
        <f t="shared" si="221"/>
        <v/>
      </c>
      <c r="I516" t="str">
        <f t="shared" si="222"/>
        <v/>
      </c>
      <c r="J516" t="str">
        <f t="shared" si="223"/>
        <v/>
      </c>
      <c r="K516" t="str">
        <f t="shared" si="224"/>
        <v/>
      </c>
      <c r="L516" t="str">
        <f t="shared" ref="L516:U516" si="230">L515&amp;IF(L110,L415,"")</f>
        <v/>
      </c>
      <c r="M516" t="str">
        <f t="shared" si="230"/>
        <v/>
      </c>
      <c r="N516" t="str">
        <f t="shared" si="230"/>
        <v/>
      </c>
      <c r="O516" t="str">
        <f t="shared" si="230"/>
        <v/>
      </c>
      <c r="P516" t="str">
        <f t="shared" si="230"/>
        <v/>
      </c>
      <c r="Q516" t="str">
        <f t="shared" si="230"/>
        <v/>
      </c>
      <c r="R516" t="str">
        <f t="shared" si="230"/>
        <v/>
      </c>
      <c r="S516" t="str">
        <f t="shared" si="230"/>
        <v/>
      </c>
      <c r="T516" t="str">
        <f t="shared" si="230"/>
        <v/>
      </c>
      <c r="U516" t="str">
        <f t="shared" si="230"/>
        <v/>
      </c>
      <c r="AI516" s="24"/>
      <c r="AJ516" s="24"/>
      <c r="AK516" s="24"/>
      <c r="AL516" s="24"/>
      <c r="AM516" s="24"/>
      <c r="AN516" s="24"/>
      <c r="AO516" s="24"/>
      <c r="AP516" s="24"/>
      <c r="AQ516" s="24"/>
      <c r="AR516" s="24"/>
    </row>
    <row r="517" spans="1:44" x14ac:dyDescent="0.15">
      <c r="A517" t="str">
        <f t="shared" si="214"/>
        <v>Visual Puzzles</v>
      </c>
      <c r="B517" t="str">
        <f t="shared" si="215"/>
        <v/>
      </c>
      <c r="C517" t="str">
        <f t="shared" si="216"/>
        <v/>
      </c>
      <c r="D517" t="str">
        <f t="shared" si="217"/>
        <v/>
      </c>
      <c r="E517" t="str">
        <f t="shared" si="218"/>
        <v/>
      </c>
      <c r="F517" t="str">
        <f t="shared" si="219"/>
        <v/>
      </c>
      <c r="G517" t="str">
        <f t="shared" si="220"/>
        <v/>
      </c>
      <c r="H517" t="str">
        <f t="shared" si="221"/>
        <v/>
      </c>
      <c r="I517" t="str">
        <f t="shared" si="222"/>
        <v/>
      </c>
      <c r="J517" t="str">
        <f t="shared" si="223"/>
        <v/>
      </c>
      <c r="K517" t="str">
        <f t="shared" si="224"/>
        <v/>
      </c>
      <c r="L517" t="str">
        <f t="shared" ref="L517:U517" si="231">L516&amp;IF(L111,L416,"")</f>
        <v/>
      </c>
      <c r="M517" t="str">
        <f t="shared" si="231"/>
        <v/>
      </c>
      <c r="N517" t="str">
        <f t="shared" si="231"/>
        <v/>
      </c>
      <c r="O517" t="str">
        <f t="shared" si="231"/>
        <v/>
      </c>
      <c r="P517" t="str">
        <f t="shared" si="231"/>
        <v/>
      </c>
      <c r="Q517" t="str">
        <f t="shared" si="231"/>
        <v/>
      </c>
      <c r="R517" t="str">
        <f t="shared" si="231"/>
        <v/>
      </c>
      <c r="S517" t="str">
        <f t="shared" si="231"/>
        <v/>
      </c>
      <c r="T517" t="str">
        <f t="shared" si="231"/>
        <v/>
      </c>
      <c r="U517" t="str">
        <f t="shared" si="231"/>
        <v/>
      </c>
      <c r="AI517" s="24"/>
      <c r="AJ517" s="24"/>
      <c r="AK517" s="24"/>
      <c r="AL517" s="24"/>
      <c r="AM517" s="24"/>
      <c r="AN517" s="24"/>
      <c r="AO517" s="24"/>
      <c r="AP517" s="24"/>
      <c r="AQ517" s="24"/>
      <c r="AR517" s="24"/>
    </row>
    <row r="518" spans="1:44" x14ac:dyDescent="0.15">
      <c r="A518" t="str">
        <f t="shared" si="214"/>
        <v>Symbol Search</v>
      </c>
      <c r="B518" t="str">
        <f t="shared" si="215"/>
        <v/>
      </c>
      <c r="C518" t="str">
        <f t="shared" si="216"/>
        <v/>
      </c>
      <c r="D518" t="str">
        <f t="shared" si="217"/>
        <v/>
      </c>
      <c r="E518" t="str">
        <f t="shared" si="218"/>
        <v/>
      </c>
      <c r="F518" t="str">
        <f t="shared" si="219"/>
        <v/>
      </c>
      <c r="G518" t="str">
        <f t="shared" si="220"/>
        <v/>
      </c>
      <c r="H518" t="str">
        <f t="shared" si="221"/>
        <v/>
      </c>
      <c r="I518" t="str">
        <f t="shared" si="222"/>
        <v/>
      </c>
      <c r="J518" t="str">
        <f t="shared" si="223"/>
        <v/>
      </c>
      <c r="K518" t="str">
        <f t="shared" si="224"/>
        <v/>
      </c>
      <c r="L518" t="str">
        <f t="shared" ref="L518:U518" si="232">L517&amp;IF(L112,L417,"")</f>
        <v/>
      </c>
      <c r="M518" t="str">
        <f t="shared" si="232"/>
        <v/>
      </c>
      <c r="N518" t="str">
        <f t="shared" si="232"/>
        <v/>
      </c>
      <c r="O518" t="str">
        <f t="shared" si="232"/>
        <v/>
      </c>
      <c r="P518" t="str">
        <f t="shared" si="232"/>
        <v/>
      </c>
      <c r="Q518" t="str">
        <f t="shared" si="232"/>
        <v/>
      </c>
      <c r="R518" t="str">
        <f t="shared" si="232"/>
        <v/>
      </c>
      <c r="S518" t="str">
        <f t="shared" si="232"/>
        <v/>
      </c>
      <c r="T518" t="str">
        <f t="shared" si="232"/>
        <v/>
      </c>
      <c r="U518" t="str">
        <f t="shared" si="232"/>
        <v/>
      </c>
      <c r="AI518" s="24"/>
      <c r="AJ518" s="24"/>
      <c r="AK518" s="24"/>
      <c r="AL518" s="24"/>
      <c r="AM518" s="24"/>
      <c r="AN518" s="24"/>
      <c r="AO518" s="24"/>
      <c r="AP518" s="24"/>
      <c r="AQ518" s="24"/>
      <c r="AR518" s="24"/>
    </row>
    <row r="519" spans="1:44" x14ac:dyDescent="0.15">
      <c r="A519" t="str">
        <f t="shared" si="214"/>
        <v>Coding</v>
      </c>
      <c r="B519" t="str">
        <f t="shared" si="215"/>
        <v/>
      </c>
      <c r="C519" t="str">
        <f t="shared" si="216"/>
        <v/>
      </c>
      <c r="D519" t="str">
        <f t="shared" si="217"/>
        <v/>
      </c>
      <c r="E519" t="str">
        <f t="shared" si="218"/>
        <v/>
      </c>
      <c r="F519" t="str">
        <f t="shared" si="219"/>
        <v/>
      </c>
      <c r="G519" t="str">
        <f t="shared" si="220"/>
        <v>Coding</v>
      </c>
      <c r="H519" t="str">
        <f t="shared" si="221"/>
        <v/>
      </c>
      <c r="I519" t="str">
        <f t="shared" si="222"/>
        <v>Coding</v>
      </c>
      <c r="J519" t="str">
        <f t="shared" si="223"/>
        <v>Coding</v>
      </c>
      <c r="K519" t="str">
        <f t="shared" si="224"/>
        <v/>
      </c>
      <c r="L519" t="str">
        <f t="shared" ref="L519:U519" si="233">L518&amp;IF(L113,L418,"")</f>
        <v/>
      </c>
      <c r="M519" t="str">
        <f t="shared" si="233"/>
        <v/>
      </c>
      <c r="N519" t="str">
        <f t="shared" si="233"/>
        <v>Coding</v>
      </c>
      <c r="O519" t="str">
        <f t="shared" si="233"/>
        <v/>
      </c>
      <c r="P519" t="str">
        <f t="shared" si="233"/>
        <v/>
      </c>
      <c r="Q519" t="str">
        <f t="shared" si="233"/>
        <v/>
      </c>
      <c r="R519" t="str">
        <f t="shared" si="233"/>
        <v>Coding</v>
      </c>
      <c r="S519" t="str">
        <f t="shared" si="233"/>
        <v/>
      </c>
      <c r="T519" t="str">
        <f t="shared" si="233"/>
        <v/>
      </c>
      <c r="U519" t="str">
        <f t="shared" si="233"/>
        <v/>
      </c>
      <c r="AI519" s="24"/>
      <c r="AJ519" s="24"/>
      <c r="AK519" s="24"/>
      <c r="AL519" s="24"/>
      <c r="AM519" s="24"/>
      <c r="AN519" s="24"/>
      <c r="AO519" s="24"/>
      <c r="AP519" s="24"/>
      <c r="AQ519" s="24"/>
      <c r="AR519" s="24"/>
    </row>
    <row r="520" spans="1:44" x14ac:dyDescent="0.15">
      <c r="A520" t="str">
        <f t="shared" si="214"/>
        <v>NAB Categories</v>
      </c>
      <c r="B520" t="str">
        <f t="shared" si="215"/>
        <v/>
      </c>
      <c r="C520" t="str">
        <f t="shared" si="216"/>
        <v/>
      </c>
      <c r="D520" t="str">
        <f t="shared" si="217"/>
        <v/>
      </c>
      <c r="E520" t="str">
        <f t="shared" si="218"/>
        <v/>
      </c>
      <c r="F520" t="str">
        <f t="shared" si="219"/>
        <v/>
      </c>
      <c r="G520" t="str">
        <f t="shared" si="220"/>
        <v>Coding</v>
      </c>
      <c r="H520" t="str">
        <f t="shared" si="221"/>
        <v/>
      </c>
      <c r="I520" t="str">
        <f t="shared" si="222"/>
        <v>Coding</v>
      </c>
      <c r="J520" t="str">
        <f t="shared" si="223"/>
        <v>Coding</v>
      </c>
      <c r="K520" t="str">
        <f t="shared" si="224"/>
        <v/>
      </c>
      <c r="L520" t="str">
        <f t="shared" ref="L520:U520" si="234">L519&amp;IF(L114,L419,"")</f>
        <v/>
      </c>
      <c r="M520" t="str">
        <f t="shared" si="234"/>
        <v/>
      </c>
      <c r="N520" t="str">
        <f t="shared" si="234"/>
        <v>Coding</v>
      </c>
      <c r="O520" t="str">
        <f t="shared" si="234"/>
        <v/>
      </c>
      <c r="P520" t="str">
        <f t="shared" si="234"/>
        <v/>
      </c>
      <c r="Q520" t="str">
        <f t="shared" si="234"/>
        <v/>
      </c>
      <c r="R520" t="str">
        <f t="shared" si="234"/>
        <v>Coding</v>
      </c>
      <c r="S520" t="str">
        <f t="shared" si="234"/>
        <v/>
      </c>
      <c r="T520" t="str">
        <f t="shared" si="234"/>
        <v/>
      </c>
      <c r="U520" t="str">
        <f t="shared" si="234"/>
        <v/>
      </c>
      <c r="AI520" s="24"/>
      <c r="AJ520" s="24"/>
      <c r="AK520" s="24"/>
      <c r="AL520" s="24"/>
      <c r="AM520" s="24"/>
      <c r="AN520" s="24"/>
      <c r="AO520" s="24"/>
      <c r="AP520" s="24"/>
      <c r="AQ520" s="24"/>
      <c r="AR520" s="24"/>
    </row>
    <row r="521" spans="1:44" x14ac:dyDescent="0.15">
      <c r="A521" t="str">
        <f t="shared" si="214"/>
        <v>NAB Judgment</v>
      </c>
      <c r="B521" t="str">
        <f t="shared" si="215"/>
        <v/>
      </c>
      <c r="C521" t="str">
        <f t="shared" si="216"/>
        <v/>
      </c>
      <c r="D521" t="str">
        <f t="shared" si="217"/>
        <v/>
      </c>
      <c r="E521" t="str">
        <f t="shared" si="218"/>
        <v/>
      </c>
      <c r="F521" t="str">
        <f t="shared" si="219"/>
        <v/>
      </c>
      <c r="G521" t="str">
        <f t="shared" si="220"/>
        <v>Coding</v>
      </c>
      <c r="H521" t="str">
        <f t="shared" si="221"/>
        <v/>
      </c>
      <c r="I521" t="str">
        <f t="shared" si="222"/>
        <v>Coding</v>
      </c>
      <c r="J521" t="str">
        <f t="shared" si="223"/>
        <v>Coding</v>
      </c>
      <c r="K521" t="str">
        <f t="shared" si="224"/>
        <v/>
      </c>
      <c r="L521" t="str">
        <f t="shared" ref="L521:U521" si="235">L520&amp;IF(L115,L420,"")</f>
        <v/>
      </c>
      <c r="M521" t="str">
        <f t="shared" si="235"/>
        <v/>
      </c>
      <c r="N521" t="str">
        <f t="shared" si="235"/>
        <v>Coding</v>
      </c>
      <c r="O521" t="str">
        <f t="shared" si="235"/>
        <v/>
      </c>
      <c r="P521" t="str">
        <f t="shared" si="235"/>
        <v/>
      </c>
      <c r="Q521" t="str">
        <f t="shared" si="235"/>
        <v/>
      </c>
      <c r="R521" t="str">
        <f t="shared" si="235"/>
        <v>Coding</v>
      </c>
      <c r="S521" t="str">
        <f t="shared" si="235"/>
        <v/>
      </c>
      <c r="T521" t="str">
        <f t="shared" si="235"/>
        <v/>
      </c>
      <c r="U521" t="str">
        <f t="shared" si="235"/>
        <v/>
      </c>
      <c r="AI521" s="24"/>
      <c r="AJ521" s="24"/>
      <c r="AK521" s="24"/>
      <c r="AL521" s="24"/>
      <c r="AM521" s="24"/>
      <c r="AN521" s="24"/>
      <c r="AO521" s="24"/>
      <c r="AP521" s="24"/>
      <c r="AQ521" s="24"/>
      <c r="AR521" s="24"/>
    </row>
    <row r="522" spans="1:44" x14ac:dyDescent="0.15">
      <c r="A522" t="str">
        <f t="shared" si="214"/>
        <v>NAB Mazes</v>
      </c>
      <c r="B522" t="str">
        <f t="shared" si="215"/>
        <v/>
      </c>
      <c r="C522" t="str">
        <f t="shared" si="216"/>
        <v/>
      </c>
      <c r="D522" t="str">
        <f t="shared" si="217"/>
        <v/>
      </c>
      <c r="E522" t="str">
        <f t="shared" si="218"/>
        <v/>
      </c>
      <c r="F522" t="str">
        <f t="shared" si="219"/>
        <v/>
      </c>
      <c r="G522" t="str">
        <f t="shared" si="220"/>
        <v>Coding</v>
      </c>
      <c r="H522" t="str">
        <f t="shared" si="221"/>
        <v/>
      </c>
      <c r="I522" t="str">
        <f t="shared" si="222"/>
        <v>Coding</v>
      </c>
      <c r="J522" t="str">
        <f t="shared" si="223"/>
        <v>Coding</v>
      </c>
      <c r="K522" t="str">
        <f t="shared" si="224"/>
        <v/>
      </c>
      <c r="L522" t="str">
        <f t="shared" ref="L522:U522" si="236">L521&amp;IF(L116,L421,"")</f>
        <v/>
      </c>
      <c r="M522" t="str">
        <f t="shared" si="236"/>
        <v/>
      </c>
      <c r="N522" t="str">
        <f t="shared" si="236"/>
        <v>Coding</v>
      </c>
      <c r="O522" t="str">
        <f t="shared" si="236"/>
        <v/>
      </c>
      <c r="P522" t="str">
        <f t="shared" si="236"/>
        <v/>
      </c>
      <c r="Q522" t="str">
        <f t="shared" si="236"/>
        <v/>
      </c>
      <c r="R522" t="str">
        <f t="shared" si="236"/>
        <v>Coding</v>
      </c>
      <c r="S522" t="str">
        <f t="shared" si="236"/>
        <v/>
      </c>
      <c r="T522" t="str">
        <f t="shared" si="236"/>
        <v/>
      </c>
      <c r="U522" t="str">
        <f t="shared" si="236"/>
        <v/>
      </c>
      <c r="AI522" s="24"/>
      <c r="AJ522" s="24"/>
      <c r="AK522" s="24"/>
      <c r="AL522" s="24"/>
      <c r="AM522" s="24"/>
      <c r="AN522" s="24"/>
      <c r="AO522" s="24"/>
      <c r="AP522" s="24"/>
      <c r="AQ522" s="24"/>
      <c r="AR522" s="24"/>
    </row>
    <row r="523" spans="1:44" x14ac:dyDescent="0.15">
      <c r="A523" t="str">
        <f t="shared" si="214"/>
        <v>NAB Word Generation</v>
      </c>
      <c r="B523" t="str">
        <f t="shared" si="215"/>
        <v/>
      </c>
      <c r="C523" t="str">
        <f t="shared" si="216"/>
        <v/>
      </c>
      <c r="D523" t="str">
        <f t="shared" si="217"/>
        <v/>
      </c>
      <c r="E523" t="str">
        <f t="shared" si="218"/>
        <v/>
      </c>
      <c r="F523" t="str">
        <f t="shared" si="219"/>
        <v/>
      </c>
      <c r="G523" t="str">
        <f t="shared" si="220"/>
        <v>Coding</v>
      </c>
      <c r="H523" t="str">
        <f t="shared" si="221"/>
        <v/>
      </c>
      <c r="I523" t="str">
        <f t="shared" si="222"/>
        <v>Coding</v>
      </c>
      <c r="J523" t="str">
        <f t="shared" si="223"/>
        <v>Coding</v>
      </c>
      <c r="K523" t="str">
        <f t="shared" si="224"/>
        <v/>
      </c>
      <c r="L523" t="str">
        <f t="shared" ref="L523:U523" si="237">L522&amp;IF(L117,L422,"")</f>
        <v/>
      </c>
      <c r="M523" t="str">
        <f t="shared" si="237"/>
        <v/>
      </c>
      <c r="N523" t="str">
        <f t="shared" si="237"/>
        <v>Coding</v>
      </c>
      <c r="O523" t="str">
        <f t="shared" si="237"/>
        <v/>
      </c>
      <c r="P523" t="str">
        <f t="shared" si="237"/>
        <v/>
      </c>
      <c r="Q523" t="str">
        <f t="shared" si="237"/>
        <v/>
      </c>
      <c r="R523" t="str">
        <f t="shared" si="237"/>
        <v>Coding</v>
      </c>
      <c r="S523" t="str">
        <f t="shared" si="237"/>
        <v/>
      </c>
      <c r="T523" t="str">
        <f t="shared" si="237"/>
        <v/>
      </c>
      <c r="U523" t="str">
        <f t="shared" si="237"/>
        <v/>
      </c>
      <c r="AI523" s="24"/>
      <c r="AJ523" s="24"/>
      <c r="AK523" s="24"/>
      <c r="AL523" s="24"/>
      <c r="AM523" s="24"/>
      <c r="AN523" s="24"/>
      <c r="AO523" s="24"/>
      <c r="AP523" s="24"/>
      <c r="AQ523" s="24"/>
      <c r="AR523" s="24"/>
    </row>
    <row r="524" spans="1:44" x14ac:dyDescent="0.15">
      <c r="A524" t="str">
        <f t="shared" si="214"/>
        <v>Digits Forward</v>
      </c>
      <c r="B524" t="str">
        <f t="shared" si="215"/>
        <v/>
      </c>
      <c r="C524" t="str">
        <f t="shared" si="216"/>
        <v/>
      </c>
      <c r="D524" t="str">
        <f t="shared" si="217"/>
        <v/>
      </c>
      <c r="E524" t="str">
        <f t="shared" si="218"/>
        <v/>
      </c>
      <c r="F524" t="str">
        <f t="shared" si="219"/>
        <v/>
      </c>
      <c r="G524" t="str">
        <f t="shared" si="220"/>
        <v>Coding, Digits Forward</v>
      </c>
      <c r="H524" t="str">
        <f t="shared" si="221"/>
        <v/>
      </c>
      <c r="I524" t="str">
        <f t="shared" si="222"/>
        <v>Coding, Digits Forward</v>
      </c>
      <c r="J524" t="str">
        <f t="shared" si="223"/>
        <v>Coding</v>
      </c>
      <c r="K524" t="str">
        <f t="shared" si="224"/>
        <v>Digits Forward</v>
      </c>
      <c r="L524" t="str">
        <f t="shared" ref="L524:U524" si="238">L523&amp;IF(L118,L423,"")</f>
        <v>Digits Forward</v>
      </c>
      <c r="M524" t="str">
        <f t="shared" si="238"/>
        <v>Digits Forward</v>
      </c>
      <c r="N524" t="str">
        <f t="shared" si="238"/>
        <v>Coding</v>
      </c>
      <c r="O524" t="str">
        <f t="shared" si="238"/>
        <v/>
      </c>
      <c r="P524" t="str">
        <f t="shared" si="238"/>
        <v/>
      </c>
      <c r="Q524" t="str">
        <f t="shared" si="238"/>
        <v/>
      </c>
      <c r="R524" t="str">
        <f t="shared" si="238"/>
        <v>Coding, Digits Forward</v>
      </c>
      <c r="S524" t="str">
        <f t="shared" si="238"/>
        <v/>
      </c>
      <c r="T524" t="str">
        <f t="shared" si="238"/>
        <v/>
      </c>
      <c r="U524" t="str">
        <f t="shared" si="238"/>
        <v/>
      </c>
      <c r="AI524" s="24"/>
      <c r="AJ524" s="24"/>
      <c r="AK524" s="24"/>
      <c r="AL524" s="24"/>
      <c r="AM524" s="24"/>
      <c r="AN524" s="24"/>
      <c r="AO524" s="24"/>
      <c r="AP524" s="24"/>
      <c r="AQ524" s="24"/>
      <c r="AR524" s="24"/>
    </row>
    <row r="525" spans="1:44" x14ac:dyDescent="0.15">
      <c r="A525" t="str">
        <f t="shared" si="214"/>
        <v>Digits Backward</v>
      </c>
      <c r="B525" t="str">
        <f t="shared" si="215"/>
        <v/>
      </c>
      <c r="C525" t="str">
        <f t="shared" si="216"/>
        <v/>
      </c>
      <c r="D525" t="str">
        <f t="shared" si="217"/>
        <v/>
      </c>
      <c r="E525" t="str">
        <f t="shared" si="218"/>
        <v/>
      </c>
      <c r="F525" t="str">
        <f t="shared" si="219"/>
        <v/>
      </c>
      <c r="G525" t="str">
        <f t="shared" si="220"/>
        <v>Coding, Digits Forward, Digits Backward</v>
      </c>
      <c r="H525" t="str">
        <f t="shared" si="221"/>
        <v/>
      </c>
      <c r="I525" t="str">
        <f t="shared" si="222"/>
        <v>Coding, Digits Forward, &amp; Digits Backward</v>
      </c>
      <c r="J525" t="str">
        <f t="shared" si="223"/>
        <v>Coding</v>
      </c>
      <c r="K525" t="str">
        <f t="shared" si="224"/>
        <v>Digits Forward &amp; Digits Backward</v>
      </c>
      <c r="L525" t="str">
        <f t="shared" ref="L525:U525" si="239">L524&amp;IF(L119,L424,"")</f>
        <v>Digits Forward</v>
      </c>
      <c r="M525" t="str">
        <f t="shared" si="239"/>
        <v>Digits Forward, Digits Backward</v>
      </c>
      <c r="N525" t="str">
        <f t="shared" si="239"/>
        <v>Coding</v>
      </c>
      <c r="O525" t="str">
        <f t="shared" si="239"/>
        <v/>
      </c>
      <c r="P525" t="str">
        <f t="shared" si="239"/>
        <v/>
      </c>
      <c r="Q525" t="str">
        <f t="shared" si="239"/>
        <v/>
      </c>
      <c r="R525" t="str">
        <f t="shared" si="239"/>
        <v>Coding, Digits Forward, Digits Backward</v>
      </c>
      <c r="S525" t="str">
        <f t="shared" si="239"/>
        <v/>
      </c>
      <c r="T525" t="str">
        <f t="shared" si="239"/>
        <v/>
      </c>
      <c r="U525" t="str">
        <f t="shared" si="239"/>
        <v/>
      </c>
      <c r="AI525" s="24"/>
      <c r="AJ525" s="24"/>
      <c r="AK525" s="24"/>
      <c r="AL525" s="24"/>
      <c r="AM525" s="24"/>
      <c r="AN525" s="24"/>
      <c r="AO525" s="24"/>
      <c r="AP525" s="24"/>
      <c r="AQ525" s="24"/>
      <c r="AR525" s="24"/>
    </row>
    <row r="526" spans="1:44" x14ac:dyDescent="0.15">
      <c r="A526" t="str">
        <f t="shared" si="214"/>
        <v>Numbers &amp; Letters Speed A</v>
      </c>
      <c r="B526" t="str">
        <f t="shared" si="215"/>
        <v/>
      </c>
      <c r="C526" t="str">
        <f t="shared" si="216"/>
        <v/>
      </c>
      <c r="D526" t="str">
        <f t="shared" si="217"/>
        <v/>
      </c>
      <c r="E526" t="str">
        <f t="shared" si="218"/>
        <v/>
      </c>
      <c r="F526" t="str">
        <f t="shared" si="219"/>
        <v/>
      </c>
      <c r="G526" t="str">
        <f t="shared" si="220"/>
        <v>Coding, Digits Forward, Digits Backward, Numbers &amp; Letters Speed A</v>
      </c>
      <c r="H526" t="str">
        <f t="shared" si="221"/>
        <v/>
      </c>
      <c r="I526" t="str">
        <f t="shared" si="222"/>
        <v>Coding, Digits Forward, &amp; Digits Backward</v>
      </c>
      <c r="J526" t="str">
        <f t="shared" si="223"/>
        <v>Coding, Numbers &amp; Letters Speed A</v>
      </c>
      <c r="K526" t="str">
        <f t="shared" si="224"/>
        <v>Digits Forward &amp; Digits Backward</v>
      </c>
      <c r="L526" t="str">
        <f t="shared" ref="L526:U526" si="240">L525&amp;IF(L120,L425,"")</f>
        <v>Digits Forward</v>
      </c>
      <c r="M526" t="str">
        <f t="shared" si="240"/>
        <v>Digits Forward, Digits Backward</v>
      </c>
      <c r="N526" t="str">
        <f t="shared" si="240"/>
        <v>Coding</v>
      </c>
      <c r="O526" t="str">
        <f t="shared" si="240"/>
        <v/>
      </c>
      <c r="P526" t="str">
        <f t="shared" si="240"/>
        <v/>
      </c>
      <c r="Q526" t="str">
        <f t="shared" si="240"/>
        <v/>
      </c>
      <c r="R526" t="str">
        <f t="shared" si="240"/>
        <v>Coding, Digits Forward, Digits Backward, Numbers &amp; Letters Speed A</v>
      </c>
      <c r="S526" t="str">
        <f t="shared" si="240"/>
        <v/>
      </c>
      <c r="T526" t="str">
        <f t="shared" si="240"/>
        <v>Numbers &amp; Letters Speed A</v>
      </c>
      <c r="U526" t="str">
        <f t="shared" si="240"/>
        <v/>
      </c>
      <c r="AI526" s="24"/>
      <c r="AJ526" s="24"/>
      <c r="AK526" s="24"/>
      <c r="AL526" s="24"/>
      <c r="AM526" s="24"/>
      <c r="AN526" s="24"/>
      <c r="AO526" s="24"/>
      <c r="AP526" s="24"/>
      <c r="AQ526" s="24"/>
      <c r="AR526" s="24"/>
    </row>
    <row r="527" spans="1:44" x14ac:dyDescent="0.15">
      <c r="A527" t="str">
        <f t="shared" si="214"/>
        <v>Numbers &amp; Letters Accuracy A</v>
      </c>
      <c r="B527" t="str">
        <f t="shared" si="215"/>
        <v/>
      </c>
      <c r="C527" t="str">
        <f t="shared" si="216"/>
        <v/>
      </c>
      <c r="D527" t="str">
        <f t="shared" si="217"/>
        <v/>
      </c>
      <c r="E527" t="str">
        <f t="shared" si="218"/>
        <v/>
      </c>
      <c r="F527" t="str">
        <f t="shared" si="219"/>
        <v/>
      </c>
      <c r="G527" t="str">
        <f t="shared" si="220"/>
        <v>Coding, Digits Forward, Digits Backward, Numbers &amp; Letters Speed A, Numbers &amp; Letters Accuracy A</v>
      </c>
      <c r="H527" t="str">
        <f t="shared" si="221"/>
        <v/>
      </c>
      <c r="I527" t="str">
        <f t="shared" si="222"/>
        <v>Coding, Digits Forward, &amp; Digits Backward</v>
      </c>
      <c r="J527" t="str">
        <f t="shared" si="223"/>
        <v>Coding, Numbers &amp; Letters Speed A</v>
      </c>
      <c r="K527" t="str">
        <f t="shared" si="224"/>
        <v>Digits Forward &amp; Digits Backward</v>
      </c>
      <c r="L527" t="str">
        <f t="shared" ref="L527:U527" si="241">L526&amp;IF(L121,L426,"")</f>
        <v>Digits Forward, Numbers &amp; Letters Accuracy A</v>
      </c>
      <c r="M527" t="str">
        <f t="shared" si="241"/>
        <v>Digits Forward, Digits Backward</v>
      </c>
      <c r="N527" t="str">
        <f t="shared" si="241"/>
        <v>Coding</v>
      </c>
      <c r="O527" t="str">
        <f t="shared" si="241"/>
        <v/>
      </c>
      <c r="P527" t="str">
        <f t="shared" si="241"/>
        <v/>
      </c>
      <c r="Q527" t="str">
        <f t="shared" si="241"/>
        <v/>
      </c>
      <c r="R527" t="str">
        <f t="shared" si="241"/>
        <v>Coding, Digits Forward, Digits Backward, Numbers &amp; Letters Speed A, Numbers &amp; Letters Accuracy A</v>
      </c>
      <c r="S527" t="str">
        <f t="shared" si="241"/>
        <v/>
      </c>
      <c r="T527" t="str">
        <f t="shared" si="241"/>
        <v>Numbers &amp; Letters Speed A</v>
      </c>
      <c r="U527" t="str">
        <f t="shared" si="241"/>
        <v/>
      </c>
      <c r="AI527" s="24"/>
      <c r="AJ527" s="24"/>
      <c r="AK527" s="24"/>
      <c r="AL527" s="24"/>
      <c r="AM527" s="24"/>
      <c r="AN527" s="24"/>
      <c r="AO527" s="24"/>
      <c r="AP527" s="24"/>
      <c r="AQ527" s="24"/>
      <c r="AR527" s="24"/>
    </row>
    <row r="528" spans="1:44" x14ac:dyDescent="0.15">
      <c r="A528" t="str">
        <f t="shared" si="214"/>
        <v>Numbers &amp; Letters Efficiency A</v>
      </c>
      <c r="B528" t="str">
        <f t="shared" si="215"/>
        <v/>
      </c>
      <c r="C528" t="str">
        <f t="shared" si="216"/>
        <v/>
      </c>
      <c r="D528" t="str">
        <f t="shared" si="217"/>
        <v/>
      </c>
      <c r="E528" t="str">
        <f t="shared" si="218"/>
        <v/>
      </c>
      <c r="F528" t="str">
        <f t="shared" si="219"/>
        <v/>
      </c>
      <c r="G528" t="str">
        <f t="shared" si="220"/>
        <v>Coding, Digits Forward, Digits Backward, Numbers &amp; Letters Speed A, Numbers &amp; Letters Accuracy A, Numbers &amp; Letters Efficiency A</v>
      </c>
      <c r="H528" t="str">
        <f t="shared" si="221"/>
        <v/>
      </c>
      <c r="I528" t="str">
        <f t="shared" si="222"/>
        <v>Coding, Digits Forward, &amp; Digits Backward</v>
      </c>
      <c r="J528" t="str">
        <f t="shared" si="223"/>
        <v>Coding, Numbers &amp; Letters Speed A, Numbers &amp; Letters Efficiency A</v>
      </c>
      <c r="K528" t="str">
        <f t="shared" si="224"/>
        <v>Digits Forward &amp; Digits Backward</v>
      </c>
      <c r="L528" t="str">
        <f t="shared" ref="L528:U528" si="242">L527&amp;IF(L122,L427,"")</f>
        <v>Digits Forward, Numbers &amp; Letters Accuracy A</v>
      </c>
      <c r="M528" t="str">
        <f t="shared" si="242"/>
        <v>Digits Forward, Digits Backward</v>
      </c>
      <c r="N528" t="str">
        <f t="shared" si="242"/>
        <v>Coding, Numbers &amp; Letters Efficiency A</v>
      </c>
      <c r="O528" t="str">
        <f t="shared" si="242"/>
        <v/>
      </c>
      <c r="P528" t="str">
        <f t="shared" si="242"/>
        <v/>
      </c>
      <c r="Q528" t="str">
        <f t="shared" si="242"/>
        <v/>
      </c>
      <c r="R528" t="str">
        <f t="shared" si="242"/>
        <v>Coding, Digits Forward, Digits Backward, Numbers &amp; Letters Speed A, Numbers &amp; Letters Accuracy A, Numbers &amp; Letters Efficiency A</v>
      </c>
      <c r="S528" t="str">
        <f t="shared" si="242"/>
        <v/>
      </c>
      <c r="T528" t="str">
        <f t="shared" si="242"/>
        <v>Numbers &amp; Letters Speed A</v>
      </c>
      <c r="U528" t="str">
        <f t="shared" si="242"/>
        <v/>
      </c>
      <c r="AI528" s="24"/>
      <c r="AJ528" s="24"/>
      <c r="AK528" s="24"/>
      <c r="AL528" s="24"/>
      <c r="AM528" s="24"/>
      <c r="AN528" s="24"/>
      <c r="AO528" s="24"/>
      <c r="AP528" s="24"/>
      <c r="AQ528" s="24"/>
      <c r="AR528" s="24"/>
    </row>
    <row r="529" spans="1:44" x14ac:dyDescent="0.15">
      <c r="A529" t="str">
        <f t="shared" si="214"/>
        <v>Numbers &amp; Letters Efficiency B</v>
      </c>
      <c r="B529" t="str">
        <f t="shared" si="215"/>
        <v/>
      </c>
      <c r="C529" t="str">
        <f t="shared" si="216"/>
        <v/>
      </c>
      <c r="D529" t="str">
        <f t="shared" si="217"/>
        <v/>
      </c>
      <c r="E529" t="str">
        <f t="shared" si="218"/>
        <v/>
      </c>
      <c r="F529" t="str">
        <f t="shared" si="219"/>
        <v/>
      </c>
      <c r="G529" t="str">
        <f t="shared" si="220"/>
        <v>Coding, Digits Forward, Digits Backward, Numbers &amp; Letters Speed A, Numbers &amp; Letters Accuracy A, Numbers &amp; Letters Efficiency A, Numbers &amp; Letters Efficiency B</v>
      </c>
      <c r="H529" t="str">
        <f t="shared" si="221"/>
        <v/>
      </c>
      <c r="I529" t="str">
        <f t="shared" si="222"/>
        <v>Coding, Digits Forward, &amp; Digits Backward</v>
      </c>
      <c r="J529" t="str">
        <f t="shared" si="223"/>
        <v>Coding, Numbers &amp; Letters Speed A, Numbers &amp; Letters Efficiency A</v>
      </c>
      <c r="K529" t="str">
        <f t="shared" si="224"/>
        <v>Digits Forward &amp; Digits Backward</v>
      </c>
      <c r="L529" t="str">
        <f t="shared" ref="L529:U529" si="243">L528&amp;IF(L123,L428,"")</f>
        <v>Digits Forward, Numbers &amp; Letters Accuracy A, Numbers &amp; Letters Efficiency B</v>
      </c>
      <c r="M529" t="str">
        <f t="shared" si="243"/>
        <v>Digits Forward, Digits Backward</v>
      </c>
      <c r="N529" t="str">
        <f t="shared" si="243"/>
        <v>Coding, Numbers &amp; Letters Efficiency A</v>
      </c>
      <c r="O529" t="str">
        <f t="shared" si="243"/>
        <v/>
      </c>
      <c r="P529" t="str">
        <f t="shared" si="243"/>
        <v/>
      </c>
      <c r="Q529" t="str">
        <f t="shared" si="243"/>
        <v/>
      </c>
      <c r="R529" t="str">
        <f t="shared" si="243"/>
        <v>Coding, Digits Forward, Digits Backward, Numbers &amp; Letters Speed A, Numbers &amp; Letters Accuracy A, Numbers &amp; Letters Efficiency A, Numbers &amp; Letters Efficiency B</v>
      </c>
      <c r="S529" t="str">
        <f t="shared" si="243"/>
        <v/>
      </c>
      <c r="T529" t="str">
        <f t="shared" si="243"/>
        <v>Numbers &amp; Letters Speed A</v>
      </c>
      <c r="U529" t="str">
        <f t="shared" si="243"/>
        <v>Numbers &amp; Letters Efficiency B</v>
      </c>
      <c r="AI529" s="24"/>
      <c r="AJ529" s="24"/>
      <c r="AK529" s="24"/>
      <c r="AL529" s="24"/>
      <c r="AM529" s="24"/>
      <c r="AN529" s="24"/>
      <c r="AO529" s="24"/>
      <c r="AP529" s="24"/>
      <c r="AQ529" s="24"/>
      <c r="AR529" s="24"/>
    </row>
    <row r="530" spans="1:44" x14ac:dyDescent="0.15">
      <c r="A530" t="str">
        <f t="shared" si="214"/>
        <v>Auditory Comprehension</v>
      </c>
      <c r="B530" t="str">
        <f t="shared" si="215"/>
        <v/>
      </c>
      <c r="C530" t="str">
        <f t="shared" si="216"/>
        <v/>
      </c>
      <c r="D530" t="str">
        <f t="shared" si="217"/>
        <v/>
      </c>
      <c r="E530" t="str">
        <f t="shared" si="218"/>
        <v>Auditory Comprehension</v>
      </c>
      <c r="F530" t="str">
        <f t="shared" si="219"/>
        <v/>
      </c>
      <c r="G530" t="str">
        <f t="shared" si="220"/>
        <v>Coding, Digits Forward, Digits Backward, Numbers &amp; Letters Speed A, Numbers &amp; Letters Accuracy A, Numbers &amp; Letters Efficiency A, Numbers &amp; Letters Efficiency B</v>
      </c>
      <c r="H530" t="str">
        <f t="shared" si="221"/>
        <v/>
      </c>
      <c r="I530" t="str">
        <f t="shared" si="222"/>
        <v>Coding, Digits Forward, &amp; Digits Backward</v>
      </c>
      <c r="J530" t="str">
        <f t="shared" si="223"/>
        <v>Coding, Numbers &amp; Letters Speed A, Numbers &amp; Letters Efficiency A</v>
      </c>
      <c r="K530" t="str">
        <f t="shared" si="224"/>
        <v>Digits Forward &amp; Digits Backward</v>
      </c>
      <c r="L530" t="str">
        <f t="shared" ref="L530:U530" si="244">L529&amp;IF(L124,L429,"")</f>
        <v>Digits Forward, Numbers &amp; Letters Accuracy A, Numbers &amp; Letters Efficiency B</v>
      </c>
      <c r="M530" t="str">
        <f t="shared" si="244"/>
        <v>Digits Forward, Digits Backward</v>
      </c>
      <c r="N530" t="str">
        <f t="shared" si="244"/>
        <v>Coding, Numbers &amp; Letters Efficiency A</v>
      </c>
      <c r="O530" t="str">
        <f t="shared" si="244"/>
        <v/>
      </c>
      <c r="P530" t="str">
        <f t="shared" si="244"/>
        <v/>
      </c>
      <c r="Q530" t="str">
        <f t="shared" si="244"/>
        <v/>
      </c>
      <c r="R530" t="str">
        <f t="shared" si="244"/>
        <v>Coding, Digits Forward, Digits Backward, Numbers &amp; Letters Speed A, Numbers &amp; Letters Accuracy A, Numbers &amp; Letters Efficiency A, Numbers &amp; Letters Efficiency B, Auditory Comprehension</v>
      </c>
      <c r="S530" t="str">
        <f t="shared" si="244"/>
        <v/>
      </c>
      <c r="T530" t="str">
        <f t="shared" si="244"/>
        <v>Numbers &amp; Letters Speed A</v>
      </c>
      <c r="U530" t="str">
        <f t="shared" si="244"/>
        <v>Numbers &amp; Letters Efficiency B</v>
      </c>
      <c r="AI530" s="24"/>
      <c r="AJ530" s="24"/>
      <c r="AK530" s="24"/>
      <c r="AL530" s="24"/>
      <c r="AM530" s="24"/>
      <c r="AN530" s="24"/>
      <c r="AO530" s="24"/>
      <c r="AP530" s="24"/>
      <c r="AQ530" s="24"/>
      <c r="AR530" s="24"/>
    </row>
    <row r="531" spans="1:44" x14ac:dyDescent="0.15">
      <c r="A531" t="str">
        <f t="shared" si="214"/>
        <v>Naming</v>
      </c>
      <c r="B531" t="str">
        <f t="shared" si="215"/>
        <v/>
      </c>
      <c r="C531" t="str">
        <f t="shared" si="216"/>
        <v>Naming</v>
      </c>
      <c r="D531" t="str">
        <f t="shared" si="217"/>
        <v/>
      </c>
      <c r="E531" t="str">
        <f t="shared" si="218"/>
        <v>Auditory Comprehension, Naming</v>
      </c>
      <c r="F531" t="str">
        <f t="shared" si="219"/>
        <v/>
      </c>
      <c r="G531" t="str">
        <f t="shared" si="220"/>
        <v>Coding, Digits Forward, Digits Backward, Numbers &amp; Letters Speed A, Numbers &amp; Letters Accuracy A, Numbers &amp; Letters Efficiency A, Numbers &amp; Letters Efficiency B</v>
      </c>
      <c r="H531" t="str">
        <f t="shared" si="221"/>
        <v/>
      </c>
      <c r="I531" t="str">
        <f t="shared" si="222"/>
        <v>Coding, Digits Forward, &amp; Digits Backward</v>
      </c>
      <c r="J531" t="str">
        <f t="shared" si="223"/>
        <v>Coding, Numbers &amp; Letters Speed A, Numbers &amp; Letters Efficiency A</v>
      </c>
      <c r="K531" t="str">
        <f t="shared" si="224"/>
        <v>Digits Forward &amp; Digits Backward</v>
      </c>
      <c r="L531" t="str">
        <f t="shared" ref="L531:U531" si="245">L530&amp;IF(L125,L430,"")</f>
        <v>Digits Forward, Numbers &amp; Letters Accuracy A, Numbers &amp; Letters Efficiency B</v>
      </c>
      <c r="M531" t="str">
        <f t="shared" si="245"/>
        <v>Digits Forward, Digits Backward</v>
      </c>
      <c r="N531" t="str">
        <f t="shared" si="245"/>
        <v>Coding, Numbers &amp; Letters Efficiency A</v>
      </c>
      <c r="O531" t="str">
        <f t="shared" si="245"/>
        <v/>
      </c>
      <c r="P531" t="str">
        <f t="shared" si="245"/>
        <v/>
      </c>
      <c r="Q531" t="str">
        <f t="shared" si="245"/>
        <v/>
      </c>
      <c r="R531" t="str">
        <f t="shared" si="245"/>
        <v>Coding, Digits Forward, Digits Backward, Numbers &amp; Letters Speed A, Numbers &amp; Letters Accuracy A, Numbers &amp; Letters Efficiency A, Numbers &amp; Letters Efficiency B, Auditory Comprehension, Naming</v>
      </c>
      <c r="S531" t="str">
        <f t="shared" si="245"/>
        <v/>
      </c>
      <c r="T531" t="str">
        <f t="shared" si="245"/>
        <v>Numbers &amp; Letters Speed A</v>
      </c>
      <c r="U531" t="str">
        <f t="shared" si="245"/>
        <v>Numbers &amp; Letters Efficiency B</v>
      </c>
      <c r="AI531" s="24"/>
      <c r="AJ531" s="24"/>
      <c r="AK531" s="24"/>
      <c r="AL531" s="24"/>
      <c r="AM531" s="24"/>
      <c r="AN531" s="24"/>
      <c r="AO531" s="24"/>
      <c r="AP531" s="24"/>
      <c r="AQ531" s="24"/>
      <c r="AR531" s="24"/>
    </row>
    <row r="532" spans="1:44" x14ac:dyDescent="0.15">
      <c r="A532" t="str">
        <f t="shared" si="214"/>
        <v>Shape Learning Immediate-Recognition</v>
      </c>
      <c r="B532" t="str">
        <f t="shared" si="215"/>
        <v/>
      </c>
      <c r="C532" t="str">
        <f t="shared" si="216"/>
        <v>Naming</v>
      </c>
      <c r="D532" t="str">
        <f t="shared" si="217"/>
        <v/>
      </c>
      <c r="E532" t="str">
        <f t="shared" si="218"/>
        <v>Auditory Comprehension, Naming</v>
      </c>
      <c r="F532" t="str">
        <f t="shared" si="219"/>
        <v/>
      </c>
      <c r="G532" t="str">
        <f t="shared" si="220"/>
        <v>Coding, Digits Forward, Digits Backward, Numbers &amp; Letters Speed A, Numbers &amp; Letters Accuracy A, Numbers &amp; Letters Efficiency A, Numbers &amp; Letters Efficiency B</v>
      </c>
      <c r="H532" t="str">
        <f t="shared" si="221"/>
        <v>Shape Learning Immediate-Recognition</v>
      </c>
      <c r="I532" t="str">
        <f t="shared" si="222"/>
        <v>Coding, Digits Forward, &amp; Digits Backward</v>
      </c>
      <c r="J532" t="str">
        <f t="shared" si="223"/>
        <v>Coding, Numbers &amp; Letters Speed A, Numbers &amp; Letters Efficiency A</v>
      </c>
      <c r="K532" t="str">
        <f t="shared" si="224"/>
        <v>Digits Forward &amp; Digits Backward</v>
      </c>
      <c r="L532" t="str">
        <f t="shared" ref="L532:U532" si="246">L531&amp;IF(L126,L431,"")</f>
        <v>Digits Forward, Numbers &amp; Letters Accuracy A, Numbers &amp; Letters Efficiency B</v>
      </c>
      <c r="M532" t="str">
        <f t="shared" si="246"/>
        <v>Digits Forward, Digits Backward</v>
      </c>
      <c r="N532" t="str">
        <f t="shared" si="246"/>
        <v>Coding, Numbers &amp; Letters Efficiency A</v>
      </c>
      <c r="O532" t="str">
        <f t="shared" si="246"/>
        <v>Shape Learning Immediate-Recognition</v>
      </c>
      <c r="P532" t="str">
        <f t="shared" si="246"/>
        <v/>
      </c>
      <c r="Q532" t="str">
        <f t="shared" si="246"/>
        <v/>
      </c>
      <c r="R532" t="str">
        <f t="shared" si="246"/>
        <v>Coding, Digits Forward, Digits Backward, Numbers &amp; Letters Speed A, Numbers &amp; Letters Accuracy A, Numbers &amp; Letters Efficiency A, Numbers &amp; Letters Efficiency B, Auditory Comprehension, Naming, Shape Learning Immediate-Recognition</v>
      </c>
      <c r="S532" t="str">
        <f t="shared" si="246"/>
        <v/>
      </c>
      <c r="T532" t="str">
        <f t="shared" si="246"/>
        <v>Numbers &amp; Letters Speed A</v>
      </c>
      <c r="U532" t="str">
        <f t="shared" si="246"/>
        <v>Numbers &amp; Letters Efficiency B</v>
      </c>
      <c r="AI532" s="24"/>
      <c r="AJ532" s="24"/>
      <c r="AK532" s="24"/>
      <c r="AL532" s="24"/>
      <c r="AM532" s="24"/>
      <c r="AN532" s="24"/>
      <c r="AO532" s="24"/>
      <c r="AP532" s="24"/>
      <c r="AQ532" s="24"/>
      <c r="AR532" s="24"/>
    </row>
    <row r="533" spans="1:44" x14ac:dyDescent="0.15">
      <c r="A533" t="str">
        <f t="shared" si="214"/>
        <v>Shape Learning Delayed-Recognition</v>
      </c>
      <c r="B533" t="str">
        <f t="shared" si="215"/>
        <v/>
      </c>
      <c r="C533" t="str">
        <f t="shared" si="216"/>
        <v>Naming</v>
      </c>
      <c r="D533" t="str">
        <f t="shared" si="217"/>
        <v/>
      </c>
      <c r="E533" t="str">
        <f t="shared" si="218"/>
        <v>Auditory Comprehension, Naming</v>
      </c>
      <c r="F533" t="str">
        <f t="shared" si="219"/>
        <v/>
      </c>
      <c r="G533" t="str">
        <f t="shared" si="220"/>
        <v>Coding, Digits Forward, Digits Backward, Numbers &amp; Letters Speed A, Numbers &amp; Letters Accuracy A, Numbers &amp; Letters Efficiency A, Numbers &amp; Letters Efficiency B</v>
      </c>
      <c r="H533" t="str">
        <f t="shared" si="221"/>
        <v>Shape Learning Immediate-Recognition, Shape Learning Delayed-Recognition</v>
      </c>
      <c r="I533" t="str">
        <f t="shared" si="222"/>
        <v>Coding, Digits Forward, &amp; Digits Backward</v>
      </c>
      <c r="J533" t="str">
        <f t="shared" si="223"/>
        <v>Coding, Numbers &amp; Letters Speed A, Numbers &amp; Letters Efficiency A</v>
      </c>
      <c r="K533" t="str">
        <f t="shared" si="224"/>
        <v>Digits Forward &amp; Digits Backward</v>
      </c>
      <c r="L533" t="str">
        <f t="shared" ref="L533:U533" si="247">L532&amp;IF(L127,L432,"")</f>
        <v>Digits Forward, Numbers &amp; Letters Accuracy A, Numbers &amp; Letters Efficiency B</v>
      </c>
      <c r="M533" t="str">
        <f t="shared" si="247"/>
        <v>Digits Forward, Digits Backward</v>
      </c>
      <c r="N533" t="str">
        <f t="shared" si="247"/>
        <v>Coding, Numbers &amp; Letters Efficiency A</v>
      </c>
      <c r="O533" t="str">
        <f t="shared" si="247"/>
        <v>Shape Learning Immediate-Recognition</v>
      </c>
      <c r="P533" t="str">
        <f t="shared" si="247"/>
        <v>Shape Learning Delayed-Recognition</v>
      </c>
      <c r="Q533" t="str">
        <f t="shared" si="247"/>
        <v/>
      </c>
      <c r="R533" t="str">
        <f t="shared" si="247"/>
        <v>Coding, Digits Forward, Digits Backward, Numbers &amp; Letters Speed A, Numbers &amp; Letters Accuracy A, Numbers &amp; Letters Efficiency A, Numbers &amp; Letters Efficiency B, Auditory Comprehension, Naming, Shape Learning Immediate-Recognition, Shape Learning Delayed-Recognition</v>
      </c>
      <c r="S533" t="str">
        <f t="shared" si="247"/>
        <v/>
      </c>
      <c r="T533" t="str">
        <f t="shared" si="247"/>
        <v>Numbers &amp; Letters Speed A</v>
      </c>
      <c r="U533" t="str">
        <f t="shared" si="247"/>
        <v>Numbers &amp; Letters Efficiency B</v>
      </c>
      <c r="AI533" s="24"/>
      <c r="AJ533" s="24"/>
      <c r="AK533" s="24"/>
      <c r="AL533" s="24"/>
      <c r="AM533" s="24"/>
      <c r="AN533" s="24"/>
      <c r="AO533" s="24"/>
      <c r="AP533" s="24"/>
      <c r="AQ533" s="24"/>
      <c r="AR533" s="24"/>
    </row>
    <row r="534" spans="1:44" x14ac:dyDescent="0.15">
      <c r="A534" t="str">
        <f t="shared" si="214"/>
        <v>Story Learning Immediate-Recall</v>
      </c>
      <c r="B534" t="str">
        <f t="shared" si="215"/>
        <v/>
      </c>
      <c r="C534" t="str">
        <f t="shared" si="216"/>
        <v>Naming</v>
      </c>
      <c r="D534" t="str">
        <f t="shared" si="217"/>
        <v/>
      </c>
      <c r="E534" t="str">
        <f t="shared" si="218"/>
        <v>Auditory Comprehension, Naming</v>
      </c>
      <c r="F534" t="str">
        <f t="shared" si="219"/>
        <v/>
      </c>
      <c r="G534" t="str">
        <f t="shared" si="220"/>
        <v>Coding, Digits Forward, Digits Backward, Numbers &amp; Letters Speed A, Numbers &amp; Letters Accuracy A, Numbers &amp; Letters Efficiency A, Numbers &amp; Letters Efficiency B</v>
      </c>
      <c r="H534" t="str">
        <f t="shared" si="221"/>
        <v>Shape Learning Immediate-Recognition, Shape Learning Delayed-Recognition, Story Learning Immediate-Recall</v>
      </c>
      <c r="I534" t="str">
        <f t="shared" si="222"/>
        <v>Coding, Digits Forward, &amp; Digits Backward</v>
      </c>
      <c r="J534" t="str">
        <f t="shared" si="223"/>
        <v>Coding, Numbers &amp; Letters Speed A, Numbers &amp; Letters Efficiency A</v>
      </c>
      <c r="K534" t="str">
        <f t="shared" si="224"/>
        <v>Digits Forward &amp; Digits Backward</v>
      </c>
      <c r="L534" t="str">
        <f t="shared" ref="L534:U534" si="248">L533&amp;IF(L128,L433,"")</f>
        <v>Digits Forward, Numbers &amp; Letters Accuracy A, Numbers &amp; Letters Efficiency B</v>
      </c>
      <c r="M534" t="str">
        <f t="shared" si="248"/>
        <v>Digits Forward, Digits Backward</v>
      </c>
      <c r="N534" t="str">
        <f t="shared" si="248"/>
        <v>Coding, Numbers &amp; Letters Efficiency A</v>
      </c>
      <c r="O534" t="str">
        <f t="shared" si="248"/>
        <v>Shape Learning Immediate-Recognition, &amp; Story Learning Immediate-Recall</v>
      </c>
      <c r="P534" t="str">
        <f t="shared" si="248"/>
        <v>Shape Learning Delayed-Recognition</v>
      </c>
      <c r="Q534" t="str">
        <f t="shared" si="248"/>
        <v/>
      </c>
      <c r="R534" t="str">
        <f t="shared" si="24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v>
      </c>
      <c r="S534" t="str">
        <f t="shared" si="248"/>
        <v/>
      </c>
      <c r="T534" t="str">
        <f t="shared" si="248"/>
        <v>Numbers &amp; Letters Speed A</v>
      </c>
      <c r="U534" t="str">
        <f t="shared" si="248"/>
        <v>Numbers &amp; Letters Efficiency B</v>
      </c>
      <c r="AI534" s="24"/>
      <c r="AJ534" s="24"/>
      <c r="AK534" s="24"/>
      <c r="AL534" s="24"/>
      <c r="AM534" s="24"/>
      <c r="AN534" s="24"/>
      <c r="AO534" s="24"/>
      <c r="AP534" s="24"/>
      <c r="AQ534" s="24"/>
      <c r="AR534" s="24"/>
    </row>
    <row r="535" spans="1:44" x14ac:dyDescent="0.15">
      <c r="A535" t="str">
        <f t="shared" si="214"/>
        <v>Story Learning Delayed-Recall</v>
      </c>
      <c r="B535" t="str">
        <f t="shared" si="215"/>
        <v/>
      </c>
      <c r="C535" t="str">
        <f t="shared" si="216"/>
        <v>Naming</v>
      </c>
      <c r="D535" t="str">
        <f t="shared" si="217"/>
        <v/>
      </c>
      <c r="E535" t="str">
        <f t="shared" si="218"/>
        <v>Auditory Comprehension, Naming</v>
      </c>
      <c r="F535" t="str">
        <f t="shared" si="219"/>
        <v/>
      </c>
      <c r="G535" t="str">
        <f t="shared" si="220"/>
        <v>Coding, Digits Forward, Digits Backward, Numbers &amp; Letters Speed A, Numbers &amp; Letters Accuracy A, Numbers &amp; Letters Efficiency A, Numbers &amp; Letters Efficiency B</v>
      </c>
      <c r="H535" t="str">
        <f t="shared" si="221"/>
        <v>Shape Learning Immediate-Recognition, Shape Learning Delayed-Recognition, Story Learning Immediate-Recall, Story Learning Delayed-Recall</v>
      </c>
      <c r="I535" t="str">
        <f t="shared" si="222"/>
        <v>Coding, Digits Forward, &amp; Digits Backward</v>
      </c>
      <c r="J535" t="str">
        <f t="shared" si="223"/>
        <v>Coding, Numbers &amp; Letters Speed A, Numbers &amp; Letters Efficiency A</v>
      </c>
      <c r="K535" t="str">
        <f t="shared" si="224"/>
        <v>Digits Forward &amp; Digits Backward</v>
      </c>
      <c r="L535" t="str">
        <f t="shared" ref="L535:U535" si="249">L534&amp;IF(L129,L434,"")</f>
        <v>Digits Forward, Numbers &amp; Letters Accuracy A, Numbers &amp; Letters Efficiency B</v>
      </c>
      <c r="M535" t="str">
        <f t="shared" si="249"/>
        <v>Digits Forward, Digits Backward</v>
      </c>
      <c r="N535" t="str">
        <f t="shared" si="249"/>
        <v>Coding, Numbers &amp; Letters Efficiency A</v>
      </c>
      <c r="O535" t="str">
        <f t="shared" si="249"/>
        <v>Shape Learning Immediate-Recognition, &amp; Story Learning Immediate-Recall</v>
      </c>
      <c r="P535" t="str">
        <f t="shared" si="249"/>
        <v>Shape Learning Delayed-Recognition, Story Learning Delayed-Recall</v>
      </c>
      <c r="Q535" t="str">
        <f t="shared" si="249"/>
        <v/>
      </c>
      <c r="R535" t="str">
        <f t="shared" si="24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v>
      </c>
      <c r="S535" t="str">
        <f t="shared" si="249"/>
        <v/>
      </c>
      <c r="T535" t="str">
        <f t="shared" si="249"/>
        <v>Numbers &amp; Letters Speed A</v>
      </c>
      <c r="U535" t="str">
        <f t="shared" si="249"/>
        <v>Numbers &amp; Letters Efficiency B</v>
      </c>
      <c r="AI535" s="24"/>
      <c r="AJ535" s="24"/>
      <c r="AK535" s="24"/>
      <c r="AL535" s="24"/>
      <c r="AM535" s="24"/>
      <c r="AN535" s="24"/>
      <c r="AO535" s="24"/>
      <c r="AP535" s="24"/>
      <c r="AQ535" s="24"/>
      <c r="AR535" s="24"/>
    </row>
    <row r="536" spans="1:44" x14ac:dyDescent="0.15">
      <c r="A536" t="str">
        <f t="shared" si="214"/>
        <v>Visual Discrimination</v>
      </c>
      <c r="B536" t="str">
        <f t="shared" si="215"/>
        <v/>
      </c>
      <c r="C536" t="str">
        <f t="shared" si="216"/>
        <v>Naming</v>
      </c>
      <c r="D536" t="str">
        <f t="shared" si="217"/>
        <v/>
      </c>
      <c r="E536" t="str">
        <f t="shared" si="218"/>
        <v>Auditory Comprehension, Naming</v>
      </c>
      <c r="F536" t="str">
        <f t="shared" si="219"/>
        <v>Visual Discrimination</v>
      </c>
      <c r="G536" t="str">
        <f t="shared" si="220"/>
        <v>Coding, Digits Forward, Digits Backward, Numbers &amp; Letters Speed A, Numbers &amp; Letters Accuracy A, Numbers &amp; Letters Efficiency A, Numbers &amp; Letters Efficiency B</v>
      </c>
      <c r="H536" t="str">
        <f t="shared" si="221"/>
        <v>Shape Learning Immediate-Recognition, Shape Learning Delayed-Recognition, Story Learning Immediate-Recall, Story Learning Delayed-Recall</v>
      </c>
      <c r="I536" t="str">
        <f t="shared" si="222"/>
        <v>Coding, Digits Forward, &amp; Digits Backward</v>
      </c>
      <c r="J536" t="str">
        <f t="shared" si="223"/>
        <v>Coding, Numbers &amp; Letters Speed A, Numbers &amp; Letters Efficiency A</v>
      </c>
      <c r="K536" t="str">
        <f t="shared" si="224"/>
        <v>Digits Forward &amp; Digits Backward</v>
      </c>
      <c r="L536" t="str">
        <f t="shared" ref="L536:U536" si="250">L535&amp;IF(L130,L435,"")</f>
        <v>Digits Forward, Numbers &amp; Letters Accuracy A, Numbers &amp; Letters Efficiency B</v>
      </c>
      <c r="M536" t="str">
        <f t="shared" si="250"/>
        <v>Digits Forward, Digits Backward</v>
      </c>
      <c r="N536" t="str">
        <f t="shared" si="250"/>
        <v>Coding, Numbers &amp; Letters Efficiency A</v>
      </c>
      <c r="O536" t="str">
        <f t="shared" si="250"/>
        <v>Shape Learning Immediate-Recognition, &amp; Story Learning Immediate-Recall</v>
      </c>
      <c r="P536" t="str">
        <f t="shared" si="250"/>
        <v>Shape Learning Delayed-Recognition, Story Learning Delayed-Recall</v>
      </c>
      <c r="Q536" t="str">
        <f t="shared" si="250"/>
        <v/>
      </c>
      <c r="R536" t="str">
        <f t="shared" si="25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v>
      </c>
      <c r="S536" t="str">
        <f t="shared" si="250"/>
        <v/>
      </c>
      <c r="T536" t="str">
        <f t="shared" si="250"/>
        <v>Numbers &amp; Letters Speed A</v>
      </c>
      <c r="U536" t="str">
        <f t="shared" si="250"/>
        <v>Numbers &amp; Letters Efficiency B</v>
      </c>
      <c r="AI536" s="24"/>
      <c r="AJ536" s="24"/>
      <c r="AK536" s="24"/>
      <c r="AL536" s="24"/>
      <c r="AM536" s="24"/>
      <c r="AN536" s="24"/>
      <c r="AO536" s="24"/>
      <c r="AP536" s="24"/>
      <c r="AQ536" s="24"/>
      <c r="AR536" s="24"/>
    </row>
    <row r="537" spans="1:44" x14ac:dyDescent="0.15">
      <c r="A537" t="str">
        <f t="shared" si="214"/>
        <v>Design Construction</v>
      </c>
      <c r="B537" t="str">
        <f t="shared" si="215"/>
        <v/>
      </c>
      <c r="C537" t="str">
        <f t="shared" si="216"/>
        <v>Naming</v>
      </c>
      <c r="D537" t="str">
        <f t="shared" si="217"/>
        <v>Design Construction</v>
      </c>
      <c r="E537" t="str">
        <f t="shared" si="218"/>
        <v>Auditory Comprehension, Naming</v>
      </c>
      <c r="F537" t="str">
        <f t="shared" si="219"/>
        <v>Visual Discrimination &amp; Design Construction</v>
      </c>
      <c r="G537" t="str">
        <f t="shared" si="220"/>
        <v>Coding, Digits Forward, Digits Backward, Numbers &amp; Letters Speed A, Numbers &amp; Letters Accuracy A, Numbers &amp; Letters Efficiency A, Numbers &amp; Letters Efficiency B</v>
      </c>
      <c r="H537" t="str">
        <f t="shared" si="221"/>
        <v>Shape Learning Immediate-Recognition, Shape Learning Delayed-Recognition, Story Learning Immediate-Recall, Story Learning Delayed-Recall</v>
      </c>
      <c r="I537" t="str">
        <f t="shared" si="222"/>
        <v>Coding, Digits Forward, &amp; Digits Backward</v>
      </c>
      <c r="J537" t="str">
        <f t="shared" si="223"/>
        <v>Coding, Numbers &amp; Letters Speed A, Numbers &amp; Letters Efficiency A</v>
      </c>
      <c r="K537" t="str">
        <f t="shared" si="224"/>
        <v>Digits Forward &amp; Digits Backward</v>
      </c>
      <c r="L537" t="str">
        <f t="shared" ref="L537:U537" si="251">L536&amp;IF(L131,L436,"")</f>
        <v>Digits Forward, Numbers &amp; Letters Accuracy A, Numbers &amp; Letters Efficiency B</v>
      </c>
      <c r="M537" t="str">
        <f t="shared" si="251"/>
        <v>Digits Forward, Digits Backward</v>
      </c>
      <c r="N537" t="str">
        <f t="shared" si="251"/>
        <v>Coding, Numbers &amp; Letters Efficiency A</v>
      </c>
      <c r="O537" t="str">
        <f t="shared" si="251"/>
        <v>Shape Learning Immediate-Recognition, &amp; Story Learning Immediate-Recall</v>
      </c>
      <c r="P537" t="str">
        <f t="shared" si="251"/>
        <v>Shape Learning Delayed-Recognition, Story Learning Delayed-Recall</v>
      </c>
      <c r="Q537" t="str">
        <f t="shared" si="251"/>
        <v/>
      </c>
      <c r="R537" t="str">
        <f t="shared" si="25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v>
      </c>
      <c r="S537" t="str">
        <f t="shared" si="251"/>
        <v/>
      </c>
      <c r="T537" t="str">
        <f t="shared" si="251"/>
        <v>Numbers &amp; Letters Speed A</v>
      </c>
      <c r="U537" t="str">
        <f t="shared" si="251"/>
        <v>Numbers &amp; Letters Efficiency B</v>
      </c>
      <c r="AI537" s="24"/>
      <c r="AJ537" s="24"/>
      <c r="AK537" s="24"/>
      <c r="AL537" s="24"/>
      <c r="AM537" s="24"/>
      <c r="AN537" s="24"/>
      <c r="AO537" s="24"/>
      <c r="AP537" s="24"/>
      <c r="AQ537" s="24"/>
      <c r="AR537" s="24"/>
    </row>
    <row r="538" spans="1:44" x14ac:dyDescent="0.15">
      <c r="A538" t="str">
        <f t="shared" si="214"/>
        <v>Mazes</v>
      </c>
      <c r="B538" t="str">
        <f t="shared" si="215"/>
        <v/>
      </c>
      <c r="C538" t="str">
        <f t="shared" si="216"/>
        <v>Naming</v>
      </c>
      <c r="D538" t="str">
        <f t="shared" si="217"/>
        <v>Design Construction</v>
      </c>
      <c r="E538" t="str">
        <f t="shared" si="218"/>
        <v>Auditory Comprehension, Naming</v>
      </c>
      <c r="F538" t="str">
        <f t="shared" si="219"/>
        <v>Visual Discrimination &amp; Design Construction</v>
      </c>
      <c r="G538" t="str">
        <f t="shared" si="220"/>
        <v>Coding, Digits Forward, Digits Backward, Numbers &amp; Letters Speed A, Numbers &amp; Letters Accuracy A, Numbers &amp; Letters Efficiency A, Numbers &amp; Letters Efficiency B, Mazes</v>
      </c>
      <c r="H538" t="str">
        <f t="shared" si="221"/>
        <v>Shape Learning Immediate-Recognition, Shape Learning Delayed-Recognition, Story Learning Immediate-Recall, Story Learning Delayed-Recall</v>
      </c>
      <c r="I538" t="str">
        <f t="shared" si="222"/>
        <v>Coding, Digits Forward, &amp; Digits Backward</v>
      </c>
      <c r="J538" t="str">
        <f t="shared" si="223"/>
        <v>Coding, Numbers &amp; Letters Speed A, Numbers &amp; Letters Efficiency A</v>
      </c>
      <c r="K538" t="str">
        <f t="shared" si="224"/>
        <v>Digits Forward &amp; Digits Backward</v>
      </c>
      <c r="L538" t="str">
        <f t="shared" ref="L538:U538" si="252">L537&amp;IF(L132,L437,"")</f>
        <v>Digits Forward, Numbers &amp; Letters Accuracy A, Numbers &amp; Letters Efficiency B</v>
      </c>
      <c r="M538" t="str">
        <f t="shared" si="252"/>
        <v>Digits Forward, Digits Backward, Mazes</v>
      </c>
      <c r="N538" t="str">
        <f t="shared" si="252"/>
        <v>Coding, Numbers &amp; Letters Efficiency A, Mazes</v>
      </c>
      <c r="O538" t="str">
        <f t="shared" si="252"/>
        <v>Shape Learning Immediate-Recognition, &amp; Story Learning Immediate-Recall</v>
      </c>
      <c r="P538" t="str">
        <f t="shared" si="252"/>
        <v>Shape Learning Delayed-Recognition, Story Learning Delayed-Recall</v>
      </c>
      <c r="Q538" t="str">
        <f t="shared" si="252"/>
        <v>Mazes</v>
      </c>
      <c r="R538" t="str">
        <f t="shared" si="25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v>
      </c>
      <c r="S538" t="str">
        <f t="shared" si="252"/>
        <v/>
      </c>
      <c r="T538" t="str">
        <f t="shared" si="252"/>
        <v>Numbers &amp; Letters Speed A</v>
      </c>
      <c r="U538" t="str">
        <f t="shared" si="252"/>
        <v>Numbers &amp; Letters Efficiency B</v>
      </c>
      <c r="AI538" s="24"/>
      <c r="AJ538" s="24"/>
      <c r="AK538" s="24"/>
      <c r="AL538" s="24"/>
      <c r="AM538" s="24"/>
      <c r="AN538" s="24"/>
      <c r="AO538" s="24"/>
      <c r="AP538" s="24"/>
      <c r="AQ538" s="24"/>
      <c r="AR538" s="24"/>
    </row>
    <row r="539" spans="1:44" x14ac:dyDescent="0.15">
      <c r="A539" t="str">
        <f t="shared" si="214"/>
        <v>Word Generation</v>
      </c>
      <c r="B539" t="str">
        <f t="shared" si="215"/>
        <v/>
      </c>
      <c r="C539" t="str">
        <f t="shared" si="216"/>
        <v>Naming</v>
      </c>
      <c r="D539" t="str">
        <f t="shared" si="217"/>
        <v>Design Construction</v>
      </c>
      <c r="E539" t="str">
        <f t="shared" si="218"/>
        <v>Auditory Comprehension, Naming</v>
      </c>
      <c r="F539" t="str">
        <f t="shared" si="219"/>
        <v>Visual Discrimination &amp; Design Construction</v>
      </c>
      <c r="G539" t="str">
        <f t="shared" si="220"/>
        <v>Coding, Digits Forward, Digits Backward, Numbers &amp; Letters Speed A, Numbers &amp; Letters Accuracy A, Numbers &amp; Letters Efficiency A, Numbers &amp; Letters Efficiency B, Mazes, Word Generation</v>
      </c>
      <c r="H539" t="str">
        <f t="shared" si="221"/>
        <v>Shape Learning Immediate-Recognition, Shape Learning Delayed-Recognition, Story Learning Immediate-Recall, Story Learning Delayed-Recall</v>
      </c>
      <c r="I539" t="str">
        <f t="shared" si="222"/>
        <v>Coding, Digits Forward, &amp; Digits Backward</v>
      </c>
      <c r="J539" t="str">
        <f t="shared" si="223"/>
        <v>Coding, Numbers &amp; Letters Speed A, Numbers &amp; Letters Efficiency A</v>
      </c>
      <c r="K539" t="str">
        <f t="shared" si="224"/>
        <v>Digits Forward &amp; Digits Backward</v>
      </c>
      <c r="L539" t="str">
        <f t="shared" ref="L539:U539" si="253">L538&amp;IF(L133,L438,"")</f>
        <v>Digits Forward, Numbers &amp; Letters Accuracy A, Numbers &amp; Letters Efficiency B</v>
      </c>
      <c r="M539" t="str">
        <f t="shared" si="253"/>
        <v>Digits Forward, Digits Backward, Mazes, Word Generation</v>
      </c>
      <c r="N539" t="str">
        <f t="shared" si="253"/>
        <v>Coding, Numbers &amp; Letters Efficiency A, Mazes</v>
      </c>
      <c r="O539" t="str">
        <f t="shared" si="253"/>
        <v>Shape Learning Immediate-Recognition, &amp; Story Learning Immediate-Recall</v>
      </c>
      <c r="P539" t="str">
        <f t="shared" si="253"/>
        <v>Shape Learning Delayed-Recognition, Story Learning Delayed-Recall</v>
      </c>
      <c r="Q539" t="str">
        <f t="shared" si="253"/>
        <v>Mazes</v>
      </c>
      <c r="R539" t="str">
        <f t="shared" si="25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v>
      </c>
      <c r="S539" t="str">
        <f t="shared" si="253"/>
        <v>Word Generation</v>
      </c>
      <c r="T539" t="str">
        <f t="shared" si="253"/>
        <v>Numbers &amp; Letters Speed A</v>
      </c>
      <c r="U539" t="str">
        <f t="shared" si="253"/>
        <v>Numbers &amp; Letters Efficiency B</v>
      </c>
      <c r="AI539" s="24"/>
      <c r="AJ539" s="24"/>
      <c r="AK539" s="24"/>
      <c r="AL539" s="24"/>
      <c r="AM539" s="24"/>
      <c r="AN539" s="24"/>
      <c r="AO539" s="24"/>
      <c r="AP539" s="24"/>
      <c r="AQ539" s="24"/>
      <c r="AR539" s="24"/>
    </row>
    <row r="540" spans="1:44" x14ac:dyDescent="0.15">
      <c r="A540" t="str">
        <f t="shared" si="214"/>
        <v>Letter Fluency</v>
      </c>
      <c r="B540" t="str">
        <f t="shared" si="215"/>
        <v/>
      </c>
      <c r="C540" t="str">
        <f t="shared" si="216"/>
        <v>Naming</v>
      </c>
      <c r="D540" t="str">
        <f t="shared" si="217"/>
        <v>Design Construction</v>
      </c>
      <c r="E540" t="str">
        <f t="shared" si="218"/>
        <v>Auditory Comprehension, Naming, Letter Fluency</v>
      </c>
      <c r="F540" t="str">
        <f t="shared" si="219"/>
        <v>Visual Discrimination &amp; Design Construction</v>
      </c>
      <c r="G540" t="str">
        <f t="shared" si="220"/>
        <v>Coding, Digits Forward, Digits Backward, Numbers &amp; Letters Speed A, Numbers &amp; Letters Accuracy A, Numbers &amp; Letters Efficiency A, Numbers &amp; Letters Efficiency B, Mazes, Word Generation</v>
      </c>
      <c r="H540" t="str">
        <f t="shared" si="221"/>
        <v>Shape Learning Immediate-Recognition, Shape Learning Delayed-Recognition, Story Learning Immediate-Recall, Story Learning Delayed-Recall</v>
      </c>
      <c r="I540" t="str">
        <f t="shared" si="222"/>
        <v>Coding, Digits Forward, &amp; Digits Backward</v>
      </c>
      <c r="J540" t="str">
        <f t="shared" si="223"/>
        <v>Coding, Numbers &amp; Letters Speed A, Numbers &amp; Letters Efficiency A</v>
      </c>
      <c r="K540" t="str">
        <f t="shared" si="224"/>
        <v>Digits Forward &amp; Digits Backward</v>
      </c>
      <c r="L540" t="str">
        <f t="shared" ref="L540:U540" si="254">L539&amp;IF(L134,L439,"")</f>
        <v>Digits Forward, Numbers &amp; Letters Accuracy A, Numbers &amp; Letters Efficiency B</v>
      </c>
      <c r="M540" t="str">
        <f t="shared" si="254"/>
        <v>Digits Forward, Digits Backward, Mazes, Word Generation</v>
      </c>
      <c r="N540" t="str">
        <f t="shared" si="254"/>
        <v>Coding, Numbers &amp; Letters Efficiency A, Mazes</v>
      </c>
      <c r="O540" t="str">
        <f t="shared" si="254"/>
        <v>Shape Learning Immediate-Recognition, &amp; Story Learning Immediate-Recall</v>
      </c>
      <c r="P540" t="str">
        <f t="shared" si="254"/>
        <v>Shape Learning Delayed-Recognition, Story Learning Delayed-Recall</v>
      </c>
      <c r="Q540" t="str">
        <f t="shared" si="254"/>
        <v>Mazes</v>
      </c>
      <c r="R540" t="str">
        <f t="shared" si="25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v>
      </c>
      <c r="S540" t="str">
        <f t="shared" si="254"/>
        <v>Word Generation, Letter Fluency</v>
      </c>
      <c r="T540" t="str">
        <f t="shared" si="254"/>
        <v>Numbers &amp; Letters Speed A</v>
      </c>
      <c r="U540" t="str">
        <f t="shared" si="254"/>
        <v>Numbers &amp; Letters Efficiency B</v>
      </c>
      <c r="AI540" s="24"/>
      <c r="AJ540" s="24"/>
      <c r="AK540" s="24"/>
      <c r="AL540" s="24"/>
      <c r="AM540" s="24"/>
      <c r="AN540" s="24"/>
      <c r="AO540" s="24"/>
      <c r="AP540" s="24"/>
      <c r="AQ540" s="24"/>
      <c r="AR540" s="24"/>
    </row>
    <row r="541" spans="1:44" x14ac:dyDescent="0.15">
      <c r="A541" t="str">
        <f t="shared" si="214"/>
        <v>Category Fluency</v>
      </c>
      <c r="B541" t="str">
        <f t="shared" si="215"/>
        <v/>
      </c>
      <c r="C541" t="str">
        <f t="shared" si="216"/>
        <v>Naming</v>
      </c>
      <c r="D541" t="str">
        <f t="shared" si="217"/>
        <v>Design Construction</v>
      </c>
      <c r="E541" t="str">
        <f t="shared" si="218"/>
        <v>Auditory Comprehension, Naming, Letter Fluency, &amp; Category Fluency</v>
      </c>
      <c r="F541" t="str">
        <f t="shared" si="219"/>
        <v>Visual Discrimination &amp; Design Construction</v>
      </c>
      <c r="G541" t="str">
        <f t="shared" si="220"/>
        <v>Coding, Digits Forward, Digits Backward, Numbers &amp; Letters Speed A, Numbers &amp; Letters Accuracy A, Numbers &amp; Letters Efficiency A, Numbers &amp; Letters Efficiency B, Mazes, Word Generation</v>
      </c>
      <c r="H541" t="str">
        <f t="shared" si="221"/>
        <v>Shape Learning Immediate-Recognition, Shape Learning Delayed-Recognition, Story Learning Immediate-Recall, Story Learning Delayed-Recall</v>
      </c>
      <c r="I541" t="str">
        <f t="shared" si="222"/>
        <v>Coding, Digits Forward, &amp; Digits Backward</v>
      </c>
      <c r="J541" t="str">
        <f t="shared" si="223"/>
        <v>Coding, Numbers &amp; Letters Speed A, Numbers &amp; Letters Efficiency A</v>
      </c>
      <c r="K541" t="str">
        <f t="shared" si="224"/>
        <v>Digits Forward &amp; Digits Backward</v>
      </c>
      <c r="L541" t="str">
        <f t="shared" ref="L541:U541" si="255">L540&amp;IF(L135,L440,"")</f>
        <v>Digits Forward, Numbers &amp; Letters Accuracy A, Numbers &amp; Letters Efficiency B</v>
      </c>
      <c r="M541" t="str">
        <f t="shared" si="255"/>
        <v>Digits Forward, Digits Backward, Mazes, Word Generation</v>
      </c>
      <c r="N541" t="str">
        <f t="shared" si="255"/>
        <v>Coding, Numbers &amp; Letters Efficiency A, Mazes</v>
      </c>
      <c r="O541" t="str">
        <f t="shared" si="255"/>
        <v>Shape Learning Immediate-Recognition, &amp; Story Learning Immediate-Recall</v>
      </c>
      <c r="P541" t="str">
        <f t="shared" si="255"/>
        <v>Shape Learning Delayed-Recognition, Story Learning Delayed-Recall</v>
      </c>
      <c r="Q541" t="str">
        <f t="shared" si="255"/>
        <v>Mazes</v>
      </c>
      <c r="R541" t="str">
        <f t="shared" si="25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1" t="str">
        <f t="shared" si="255"/>
        <v>Word Generation, Letter Fluency, &amp; Category Fluency</v>
      </c>
      <c r="T541" t="str">
        <f t="shared" si="255"/>
        <v>Numbers &amp; Letters Speed A</v>
      </c>
      <c r="U541" t="str">
        <f t="shared" si="255"/>
        <v>Numbers &amp; Letters Efficiency B</v>
      </c>
      <c r="AI541" s="24"/>
      <c r="AJ541" s="24"/>
      <c r="AK541" s="24"/>
      <c r="AL541" s="24"/>
      <c r="AM541" s="24"/>
      <c r="AN541" s="24"/>
      <c r="AO541" s="24"/>
      <c r="AP541" s="24"/>
      <c r="AQ541" s="24"/>
      <c r="AR541" s="24"/>
    </row>
    <row r="542" spans="1:44" x14ac:dyDescent="0.15">
      <c r="A542" t="str">
        <f t="shared" si="214"/>
        <v>TOPF</v>
      </c>
      <c r="B542" t="str">
        <f t="shared" si="215"/>
        <v/>
      </c>
      <c r="C542" t="str">
        <f t="shared" si="216"/>
        <v>Naming</v>
      </c>
      <c r="D542" t="str">
        <f t="shared" si="217"/>
        <v>Design Construction</v>
      </c>
      <c r="E542" t="str">
        <f t="shared" si="218"/>
        <v>Auditory Comprehension, Naming, Letter Fluency, &amp; Category Fluency</v>
      </c>
      <c r="F542" t="str">
        <f t="shared" si="219"/>
        <v>Visual Discrimination &amp; Design Construction</v>
      </c>
      <c r="G542" t="str">
        <f t="shared" si="220"/>
        <v>Coding, Digits Forward, Digits Backward, Numbers &amp; Letters Speed A, Numbers &amp; Letters Accuracy A, Numbers &amp; Letters Efficiency A, Numbers &amp; Letters Efficiency B, Mazes, Word Generation</v>
      </c>
      <c r="H542" t="str">
        <f t="shared" si="221"/>
        <v>Shape Learning Immediate-Recognition, Shape Learning Delayed-Recognition, Story Learning Immediate-Recall, Story Learning Delayed-Recall</v>
      </c>
      <c r="I542" t="str">
        <f t="shared" si="222"/>
        <v>Coding, Digits Forward, &amp; Digits Backward</v>
      </c>
      <c r="J542" t="str">
        <f t="shared" si="223"/>
        <v>Coding, Numbers &amp; Letters Speed A, Numbers &amp; Letters Efficiency A</v>
      </c>
      <c r="K542" t="str">
        <f t="shared" si="224"/>
        <v>Digits Forward &amp; Digits Backward</v>
      </c>
      <c r="L542" t="str">
        <f t="shared" ref="L542:U542" si="256">L541&amp;IF(L136,L441,"")</f>
        <v>Digits Forward, Numbers &amp; Letters Accuracy A, Numbers &amp; Letters Efficiency B</v>
      </c>
      <c r="M542" t="str">
        <f t="shared" si="256"/>
        <v>Digits Forward, Digits Backward, Mazes, Word Generation</v>
      </c>
      <c r="N542" t="str">
        <f t="shared" si="256"/>
        <v>Coding, Numbers &amp; Letters Efficiency A, Mazes</v>
      </c>
      <c r="O542" t="str">
        <f t="shared" si="256"/>
        <v>Shape Learning Immediate-Recognition, &amp; Story Learning Immediate-Recall</v>
      </c>
      <c r="P542" t="str">
        <f t="shared" si="256"/>
        <v>Shape Learning Delayed-Recognition, Story Learning Delayed-Recall</v>
      </c>
      <c r="Q542" t="str">
        <f t="shared" si="256"/>
        <v>Mazes</v>
      </c>
      <c r="R542" t="str">
        <f t="shared" si="25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2" t="str">
        <f t="shared" si="256"/>
        <v>Word Generation, Letter Fluency, &amp; Category Fluency</v>
      </c>
      <c r="T542" t="str">
        <f t="shared" si="256"/>
        <v>Numbers &amp; Letters Speed A</v>
      </c>
      <c r="U542" t="str">
        <f t="shared" si="256"/>
        <v>Numbers &amp; Letters Efficiency B</v>
      </c>
      <c r="AI542" s="24"/>
      <c r="AJ542" s="24"/>
      <c r="AK542" s="24"/>
      <c r="AL542" s="24"/>
      <c r="AM542" s="24"/>
      <c r="AN542" s="24"/>
      <c r="AO542" s="24"/>
      <c r="AP542" s="24"/>
      <c r="AQ542" s="24"/>
      <c r="AR542" s="24"/>
    </row>
    <row r="543" spans="1:44" x14ac:dyDescent="0.15">
      <c r="A543" t="str">
        <f t="shared" si="214"/>
        <v>Trails A</v>
      </c>
      <c r="B543" t="str">
        <f t="shared" ref="B543:B574" si="257">B542&amp;IF(B137,B442,"")</f>
        <v/>
      </c>
      <c r="C543" t="str">
        <f t="shared" ref="C543:C574" si="258">C542&amp;IF(C137,C442,"")</f>
        <v>Naming</v>
      </c>
      <c r="D543" t="str">
        <f t="shared" ref="D543:D574" si="259">D542&amp;IF(D137,D442,"")</f>
        <v>Design Construction</v>
      </c>
      <c r="E543" t="str">
        <f t="shared" ref="E543:E574" si="260">E542&amp;IF(E137,E442,"")</f>
        <v>Auditory Comprehension, Naming, Letter Fluency, &amp; Category Fluency</v>
      </c>
      <c r="F543" t="str">
        <f t="shared" ref="F543:F574" si="261">F542&amp;IF(F137,F442,"")</f>
        <v>Visual Discrimination &amp; Design Construction</v>
      </c>
      <c r="G543" t="str">
        <f t="shared" ref="G543:G574" si="262">G542&amp;IF(G137,G442,"")</f>
        <v>Coding, Digits Forward, Digits Backward, Numbers &amp; Letters Speed A, Numbers &amp; Letters Accuracy A, Numbers &amp; Letters Efficiency A, Numbers &amp; Letters Efficiency B, Mazes, Word Generation, Trails A</v>
      </c>
      <c r="H543" t="str">
        <f t="shared" ref="H543:H574" si="263">H542&amp;IF(H137,H442,"")</f>
        <v>Shape Learning Immediate-Recognition, Shape Learning Delayed-Recognition, Story Learning Immediate-Recall, Story Learning Delayed-Recall</v>
      </c>
      <c r="I543" t="str">
        <f t="shared" ref="I543:I574" si="264">I542&amp;IF(I137,I442,"")</f>
        <v>Coding, Digits Forward, &amp; Digits Backward</v>
      </c>
      <c r="J543" t="str">
        <f t="shared" ref="J543:J574" si="265">J542&amp;IF(J137,J442,"")</f>
        <v>Coding, Numbers &amp; Letters Speed A, Numbers &amp; Letters Efficiency A, &amp; Trails A</v>
      </c>
      <c r="K543" t="str">
        <f t="shared" ref="K543:K574" si="266">K542&amp;IF(K137,K442,"")</f>
        <v>Digits Forward &amp; Digits Backward</v>
      </c>
      <c r="L543" t="str">
        <f t="shared" ref="L543:U543" si="267">L542&amp;IF(L137,L442,"")</f>
        <v>Digits Forward, Numbers &amp; Letters Accuracy A, Numbers &amp; Letters Efficiency B</v>
      </c>
      <c r="M543" t="str">
        <f t="shared" si="267"/>
        <v>Digits Forward, Digits Backward, Mazes, Word Generation</v>
      </c>
      <c r="N543" t="str">
        <f t="shared" si="267"/>
        <v>Coding, Numbers &amp; Letters Efficiency A, Mazes, &amp; Trails A</v>
      </c>
      <c r="O543" t="str">
        <f t="shared" si="267"/>
        <v>Shape Learning Immediate-Recognition, &amp; Story Learning Immediate-Recall</v>
      </c>
      <c r="P543" t="str">
        <f t="shared" si="267"/>
        <v>Shape Learning Delayed-Recognition, Story Learning Delayed-Recall</v>
      </c>
      <c r="Q543" t="str">
        <f t="shared" si="267"/>
        <v>Mazes</v>
      </c>
      <c r="R543" t="str">
        <f t="shared" si="26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v>
      </c>
      <c r="S543" t="str">
        <f t="shared" si="267"/>
        <v>Word Generation, Letter Fluency, &amp; Category Fluency</v>
      </c>
      <c r="T543" t="str">
        <f t="shared" si="267"/>
        <v>Numbers &amp; Letters Speed A, &amp; Trails A</v>
      </c>
      <c r="U543" t="str">
        <f t="shared" si="267"/>
        <v>Numbers &amp; Letters Efficiency B</v>
      </c>
      <c r="AI543" s="24"/>
      <c r="AJ543" s="24"/>
      <c r="AK543" s="24"/>
      <c r="AL543" s="24"/>
      <c r="AM543" s="24"/>
      <c r="AN543" s="24"/>
      <c r="AO543" s="24"/>
      <c r="AP543" s="24"/>
      <c r="AQ543" s="24"/>
      <c r="AR543" s="24"/>
    </row>
    <row r="544" spans="1:44" x14ac:dyDescent="0.15">
      <c r="A544" t="str">
        <f t="shared" si="214"/>
        <v>Trails B</v>
      </c>
      <c r="B544" t="str">
        <f t="shared" si="257"/>
        <v/>
      </c>
      <c r="C544" t="str">
        <f t="shared" si="258"/>
        <v>Naming</v>
      </c>
      <c r="D544" t="str">
        <f t="shared" si="259"/>
        <v>Design Construction</v>
      </c>
      <c r="E544" t="str">
        <f t="shared" si="260"/>
        <v>Auditory Comprehension, Naming, Letter Fluency, &amp; Category Fluency</v>
      </c>
      <c r="F544" t="str">
        <f t="shared" si="261"/>
        <v>Visual Discrimination &amp; Design Construction</v>
      </c>
      <c r="G544" t="str">
        <f t="shared" si="262"/>
        <v>Coding, Digits Forward, Digits Backward, Numbers &amp; Letters Speed A, Numbers &amp; Letters Accuracy A, Numbers &amp; Letters Efficiency A, Numbers &amp; Letters Efficiency B, Mazes, Word Generation, Trails A, Trails B</v>
      </c>
      <c r="H544" t="str">
        <f t="shared" si="263"/>
        <v>Shape Learning Immediate-Recognition, Shape Learning Delayed-Recognition, Story Learning Immediate-Recall, Story Learning Delayed-Recall</v>
      </c>
      <c r="I544" t="str">
        <f t="shared" si="264"/>
        <v>Coding, Digits Forward, &amp; Digits Backward</v>
      </c>
      <c r="J544" t="str">
        <f t="shared" si="265"/>
        <v>Coding, Numbers &amp; Letters Speed A, Numbers &amp; Letters Efficiency A, &amp; Trails A</v>
      </c>
      <c r="K544" t="str">
        <f t="shared" si="266"/>
        <v>Digits Forward &amp; Digits Backward</v>
      </c>
      <c r="L544" t="str">
        <f t="shared" ref="L544:U544" si="268">L543&amp;IF(L138,L443,"")</f>
        <v>Digits Forward, Numbers &amp; Letters Accuracy A, Numbers &amp; Letters Efficiency B, &amp; Trails B</v>
      </c>
      <c r="M544" t="str">
        <f t="shared" si="268"/>
        <v>Digits Forward, Digits Backward, Mazes, Word Generation</v>
      </c>
      <c r="N544" t="str">
        <f t="shared" si="268"/>
        <v>Coding, Numbers &amp; Letters Efficiency A, Mazes, &amp; Trails A</v>
      </c>
      <c r="O544" t="str">
        <f t="shared" si="268"/>
        <v>Shape Learning Immediate-Recognition, &amp; Story Learning Immediate-Recall</v>
      </c>
      <c r="P544" t="str">
        <f t="shared" si="268"/>
        <v>Shape Learning Delayed-Recognition, Story Learning Delayed-Recall</v>
      </c>
      <c r="Q544" t="str">
        <f t="shared" si="268"/>
        <v>Mazes</v>
      </c>
      <c r="R544" t="str">
        <f t="shared" si="26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4" t="str">
        <f t="shared" si="268"/>
        <v>Word Generation, Letter Fluency, &amp; Category Fluency</v>
      </c>
      <c r="T544" t="str">
        <f t="shared" si="268"/>
        <v>Numbers &amp; Letters Speed A, &amp; Trails A</v>
      </c>
      <c r="U544" t="str">
        <f t="shared" si="268"/>
        <v>Numbers &amp; Letters Efficiency B, &amp; Trails B</v>
      </c>
      <c r="AI544" s="24"/>
      <c r="AJ544" s="24"/>
      <c r="AK544" s="24"/>
      <c r="AL544" s="24"/>
      <c r="AM544" s="24"/>
      <c r="AN544" s="24"/>
      <c r="AO544" s="24"/>
      <c r="AP544" s="24"/>
      <c r="AQ544" s="24"/>
      <c r="AR544" s="24"/>
    </row>
    <row r="545" spans="1:44" x14ac:dyDescent="0.15">
      <c r="A545" t="str">
        <f t="shared" si="214"/>
        <v>Unstructured Task (WT)</v>
      </c>
      <c r="B545" t="str">
        <f t="shared" si="257"/>
        <v/>
      </c>
      <c r="C545" t="str">
        <f t="shared" si="258"/>
        <v>Naming</v>
      </c>
      <c r="D545" t="str">
        <f t="shared" si="259"/>
        <v>Design Construction</v>
      </c>
      <c r="E545" t="str">
        <f t="shared" si="260"/>
        <v>Auditory Comprehension, Naming, Letter Fluency, &amp; Category Fluency</v>
      </c>
      <c r="F545" t="str">
        <f t="shared" si="261"/>
        <v>Visual Discrimination &amp; Design Construction</v>
      </c>
      <c r="G545" t="str">
        <f t="shared" si="262"/>
        <v>Coding, Digits Forward, Digits Backward, Numbers &amp; Letters Speed A, Numbers &amp; Letters Accuracy A, Numbers &amp; Letters Efficiency A, Numbers &amp; Letters Efficiency B, Mazes, Word Generation, Trails A, Trails B</v>
      </c>
      <c r="H545" t="str">
        <f t="shared" si="263"/>
        <v>Shape Learning Immediate-Recognition, Shape Learning Delayed-Recognition, Story Learning Immediate-Recall, Story Learning Delayed-Recall</v>
      </c>
      <c r="I545" t="str">
        <f t="shared" si="264"/>
        <v>Coding, Digits Forward, &amp; Digits Backward</v>
      </c>
      <c r="J545" t="str">
        <f t="shared" si="265"/>
        <v>Coding, Numbers &amp; Letters Speed A, Numbers &amp; Letters Efficiency A, &amp; Trails A</v>
      </c>
      <c r="K545" t="str">
        <f t="shared" si="266"/>
        <v>Digits Forward &amp; Digits Backward</v>
      </c>
      <c r="L545" t="str">
        <f t="shared" ref="L545:U545" si="269">L544&amp;IF(L139,L444,"")</f>
        <v>Digits Forward, Numbers &amp; Letters Accuracy A, Numbers &amp; Letters Efficiency B, &amp; Trails B</v>
      </c>
      <c r="M545" t="str">
        <f t="shared" si="269"/>
        <v>Digits Forward, Digits Backward, Mazes, Word Generation</v>
      </c>
      <c r="N545" t="str">
        <f t="shared" si="269"/>
        <v>Coding, Numbers &amp; Letters Efficiency A, Mazes, &amp; Trails A</v>
      </c>
      <c r="O545" t="str">
        <f t="shared" si="269"/>
        <v>Shape Learning Immediate-Recognition, &amp; Story Learning Immediate-Recall</v>
      </c>
      <c r="P545" t="str">
        <f t="shared" si="269"/>
        <v>Shape Learning Delayed-Recognition, Story Learning Delayed-Recall</v>
      </c>
      <c r="Q545" t="str">
        <f t="shared" si="269"/>
        <v>Mazes</v>
      </c>
      <c r="R545" t="str">
        <f t="shared" si="26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5" t="str">
        <f t="shared" si="269"/>
        <v>Word Generation, Letter Fluency, &amp; Category Fluency</v>
      </c>
      <c r="T545" t="str">
        <f t="shared" si="269"/>
        <v>Numbers &amp; Letters Speed A, &amp; Trails A</v>
      </c>
      <c r="U545" t="str">
        <f t="shared" si="269"/>
        <v>Numbers &amp; Letters Efficiency B, &amp; Trails B</v>
      </c>
      <c r="AI545" s="24"/>
      <c r="AJ545" s="24"/>
      <c r="AK545" s="24"/>
      <c r="AL545" s="24"/>
      <c r="AM545" s="24"/>
      <c r="AN545" s="24"/>
      <c r="AO545" s="24"/>
      <c r="AP545" s="24"/>
      <c r="AQ545" s="24"/>
      <c r="AR545" s="24"/>
    </row>
    <row r="546" spans="1:44" x14ac:dyDescent="0.15">
      <c r="A546" t="str">
        <f t="shared" si="214"/>
        <v>ROCFT Copy</v>
      </c>
      <c r="B546" t="str">
        <f t="shared" si="257"/>
        <v/>
      </c>
      <c r="C546" t="str">
        <f t="shared" si="258"/>
        <v>Naming</v>
      </c>
      <c r="D546" t="str">
        <f t="shared" si="259"/>
        <v>Design Construction</v>
      </c>
      <c r="E546" t="str">
        <f t="shared" si="260"/>
        <v>Auditory Comprehension, Naming, Letter Fluency, &amp; Category Fluency</v>
      </c>
      <c r="F546" t="str">
        <f t="shared" si="261"/>
        <v>Visual Discrimination &amp; Design Construction</v>
      </c>
      <c r="G546" t="str">
        <f t="shared" si="262"/>
        <v>Coding, Digits Forward, Digits Backward, Numbers &amp; Letters Speed A, Numbers &amp; Letters Accuracy A, Numbers &amp; Letters Efficiency A, Numbers &amp; Letters Efficiency B, Mazes, Word Generation, Trails A, Trails B, &amp; ROCFT Copy</v>
      </c>
      <c r="H546" t="str">
        <f t="shared" si="263"/>
        <v>Shape Learning Immediate-Recognition, Shape Learning Delayed-Recognition, Story Learning Immediate-Recall, Story Learning Delayed-Recall</v>
      </c>
      <c r="I546" t="str">
        <f t="shared" si="264"/>
        <v>Coding, Digits Forward, &amp; Digits Backward</v>
      </c>
      <c r="J546" t="str">
        <f t="shared" si="265"/>
        <v>Coding, Numbers &amp; Letters Speed A, Numbers &amp; Letters Efficiency A, &amp; Trails A</v>
      </c>
      <c r="K546" t="str">
        <f t="shared" si="266"/>
        <v>Digits Forward &amp; Digits Backward</v>
      </c>
      <c r="L546" t="str">
        <f t="shared" ref="L546:U546" si="270">L545&amp;IF(L140,L445,"")</f>
        <v>Digits Forward, Numbers &amp; Letters Accuracy A, Numbers &amp; Letters Efficiency B, &amp; Trails B</v>
      </c>
      <c r="M546" t="str">
        <f t="shared" si="270"/>
        <v>Digits Forward, Digits Backward, Mazes, Word Generation, &amp; ROCFT Copy</v>
      </c>
      <c r="N546" t="str">
        <f t="shared" si="270"/>
        <v>Coding, Numbers &amp; Letters Efficiency A, Mazes, &amp; Trails A</v>
      </c>
      <c r="O546" t="str">
        <f t="shared" si="270"/>
        <v>Shape Learning Immediate-Recognition, &amp; Story Learning Immediate-Recall</v>
      </c>
      <c r="P546" t="str">
        <f t="shared" si="270"/>
        <v>Shape Learning Delayed-Recognition, Story Learning Delayed-Recall</v>
      </c>
      <c r="Q546" t="str">
        <f t="shared" si="270"/>
        <v>Mazes, &amp; ROCFT Copy</v>
      </c>
      <c r="R546" t="str">
        <f t="shared" si="27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v>
      </c>
      <c r="S546" t="str">
        <f t="shared" si="270"/>
        <v>Word Generation, Letter Fluency, &amp; Category Fluency</v>
      </c>
      <c r="T546" t="str">
        <f t="shared" si="270"/>
        <v>Numbers &amp; Letters Speed A, &amp; Trails A</v>
      </c>
      <c r="U546" t="str">
        <f t="shared" si="270"/>
        <v>Numbers &amp; Letters Efficiency B, &amp; Trails B</v>
      </c>
      <c r="AI546" s="24"/>
      <c r="AJ546" s="24"/>
      <c r="AK546" s="24"/>
      <c r="AL546" s="24"/>
      <c r="AM546" s="24"/>
      <c r="AN546" s="24"/>
      <c r="AO546" s="24"/>
      <c r="AP546" s="24"/>
      <c r="AQ546" s="24"/>
      <c r="AR546" s="24"/>
    </row>
    <row r="547" spans="1:44" x14ac:dyDescent="0.15">
      <c r="A547" t="str">
        <f t="shared" si="214"/>
        <v>ROCFT Recall</v>
      </c>
      <c r="B547" t="str">
        <f t="shared" si="257"/>
        <v/>
      </c>
      <c r="C547" t="str">
        <f t="shared" si="258"/>
        <v>Naming</v>
      </c>
      <c r="D547" t="str">
        <f t="shared" si="259"/>
        <v>Design Construction</v>
      </c>
      <c r="E547" t="str">
        <f t="shared" si="260"/>
        <v>Auditory Comprehension, Naming, Letter Fluency, &amp; Category Fluency</v>
      </c>
      <c r="F547" t="str">
        <f t="shared" si="261"/>
        <v>Visual Discrimination &amp; Design Construction</v>
      </c>
      <c r="G547" t="str">
        <f t="shared" si="262"/>
        <v>Coding, Digits Forward, Digits Backward, Numbers &amp; Letters Speed A, Numbers &amp; Letters Accuracy A, Numbers &amp; Letters Efficiency A, Numbers &amp; Letters Efficiency B, Mazes, Word Generation, Trails A, Trails B, &amp; ROCFT Copy</v>
      </c>
      <c r="H547" t="str">
        <f t="shared" si="263"/>
        <v>Shape Learning Immediate-Recognition, Shape Learning Delayed-Recognition, Story Learning Immediate-Recall, Story Learning Delayed-Recall, &amp; ROCFT Recall</v>
      </c>
      <c r="I547" t="str">
        <f t="shared" si="264"/>
        <v>Coding, Digits Forward, &amp; Digits Backward</v>
      </c>
      <c r="J547" t="str">
        <f t="shared" si="265"/>
        <v>Coding, Numbers &amp; Letters Speed A, Numbers &amp; Letters Efficiency A, &amp; Trails A</v>
      </c>
      <c r="K547" t="str">
        <f t="shared" si="266"/>
        <v>Digits Forward &amp; Digits Backward</v>
      </c>
      <c r="L547" t="str">
        <f t="shared" ref="L547:U547" si="271">L546&amp;IF(L141,L446,"")</f>
        <v>Digits Forward, Numbers &amp; Letters Accuracy A, Numbers &amp; Letters Efficiency B, &amp; Trails B</v>
      </c>
      <c r="M547" t="str">
        <f t="shared" si="271"/>
        <v>Digits Forward, Digits Backward, Mazes, Word Generation, &amp; ROCFT Copy</v>
      </c>
      <c r="N547" t="str">
        <f t="shared" si="271"/>
        <v>Coding, Numbers &amp; Letters Efficiency A, Mazes, &amp; Trails A</v>
      </c>
      <c r="O547" t="str">
        <f t="shared" si="271"/>
        <v>Shape Learning Immediate-Recognition, &amp; Story Learning Immediate-Recall</v>
      </c>
      <c r="P547" t="str">
        <f t="shared" si="271"/>
        <v>Shape Learning Delayed-Recognition, Story Learning Delayed-Recall, &amp; ROCFT Recall</v>
      </c>
      <c r="Q547" t="str">
        <f t="shared" si="271"/>
        <v>Mazes, &amp; ROCFT Copy</v>
      </c>
      <c r="R547" t="str">
        <f t="shared" si="27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7" t="str">
        <f t="shared" si="271"/>
        <v>Word Generation, Letter Fluency, &amp; Category Fluency</v>
      </c>
      <c r="T547" t="str">
        <f t="shared" si="271"/>
        <v>Numbers &amp; Letters Speed A, &amp; Trails A</v>
      </c>
      <c r="U547" t="str">
        <f t="shared" si="271"/>
        <v>Numbers &amp; Letters Efficiency B, &amp; Trails B</v>
      </c>
      <c r="AI547" s="24"/>
      <c r="AJ547" s="24"/>
      <c r="AK547" s="24"/>
      <c r="AL547" s="24"/>
      <c r="AM547" s="24"/>
      <c r="AN547" s="24"/>
      <c r="AO547" s="24"/>
      <c r="AP547" s="24"/>
      <c r="AQ547" s="24"/>
      <c r="AR547" s="24"/>
    </row>
    <row r="548" spans="1:44" x14ac:dyDescent="0.15">
      <c r="A548" t="str">
        <f t="shared" si="214"/>
        <v>CVLT-3 Brief Trials 1-4</v>
      </c>
      <c r="B548" t="str">
        <f t="shared" si="257"/>
        <v/>
      </c>
      <c r="C548" t="str">
        <f t="shared" si="258"/>
        <v>Naming</v>
      </c>
      <c r="D548" t="str">
        <f t="shared" si="259"/>
        <v>Design Construction</v>
      </c>
      <c r="E548" t="str">
        <f t="shared" si="260"/>
        <v>Auditory Comprehension, Naming, Letter Fluency, &amp; Category Fluency</v>
      </c>
      <c r="F548" t="str">
        <f t="shared" si="261"/>
        <v>Visual Discrimination &amp; Design Construction</v>
      </c>
      <c r="G548" t="str">
        <f t="shared" si="262"/>
        <v>Coding, Digits Forward, Digits Backward, Numbers &amp; Letters Speed A, Numbers &amp; Letters Accuracy A, Numbers &amp; Letters Efficiency A, Numbers &amp; Letters Efficiency B, Mazes, Word Generation, Trails A, Trails B, &amp; ROCFT Copy</v>
      </c>
      <c r="H548" t="str">
        <f t="shared" si="263"/>
        <v>Shape Learning Immediate-Recognition, Shape Learning Delayed-Recognition, Story Learning Immediate-Recall, Story Learning Delayed-Recall, &amp; ROCFT Recall</v>
      </c>
      <c r="I548" t="str">
        <f t="shared" si="264"/>
        <v>Coding, Digits Forward, &amp; Digits Backward</v>
      </c>
      <c r="J548" t="str">
        <f t="shared" si="265"/>
        <v>Coding, Numbers &amp; Letters Speed A, Numbers &amp; Letters Efficiency A, &amp; Trails A</v>
      </c>
      <c r="K548" t="str">
        <f t="shared" si="266"/>
        <v>Digits Forward &amp; Digits Backward</v>
      </c>
      <c r="L548" t="str">
        <f t="shared" ref="L548:U548" si="272">L547&amp;IF(L142,L447,"")</f>
        <v>Digits Forward, Numbers &amp; Letters Accuracy A, Numbers &amp; Letters Efficiency B, &amp; Trails B</v>
      </c>
      <c r="M548" t="str">
        <f t="shared" si="272"/>
        <v>Digits Forward, Digits Backward, Mazes, Word Generation, &amp; ROCFT Copy</v>
      </c>
      <c r="N548" t="str">
        <f t="shared" si="272"/>
        <v>Coding, Numbers &amp; Letters Efficiency A, Mazes, &amp; Trails A</v>
      </c>
      <c r="O548" t="str">
        <f t="shared" si="272"/>
        <v>Shape Learning Immediate-Recognition, &amp; Story Learning Immediate-Recall</v>
      </c>
      <c r="P548" t="str">
        <f t="shared" si="272"/>
        <v>Shape Learning Delayed-Recognition, Story Learning Delayed-Recall, &amp; ROCFT Recall</v>
      </c>
      <c r="Q548" t="str">
        <f t="shared" si="272"/>
        <v>Mazes, &amp; ROCFT Copy</v>
      </c>
      <c r="R548" t="str">
        <f t="shared" si="27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8" t="str">
        <f t="shared" si="272"/>
        <v>Word Generation, Letter Fluency, &amp; Category Fluency</v>
      </c>
      <c r="T548" t="str">
        <f t="shared" si="272"/>
        <v>Numbers &amp; Letters Speed A, &amp; Trails A</v>
      </c>
      <c r="U548" t="str">
        <f t="shared" si="272"/>
        <v>Numbers &amp; Letters Efficiency B, &amp; Trails B</v>
      </c>
      <c r="AI548" s="24"/>
      <c r="AJ548" s="24"/>
      <c r="AK548" s="24"/>
      <c r="AL548" s="24"/>
      <c r="AM548" s="24"/>
      <c r="AN548" s="24"/>
      <c r="AO548" s="24"/>
      <c r="AP548" s="24"/>
      <c r="AQ548" s="24"/>
      <c r="AR548" s="24"/>
    </row>
    <row r="549" spans="1:44" x14ac:dyDescent="0.15">
      <c r="A549" t="str">
        <f t="shared" si="214"/>
        <v>CVLT-3 Brief SDFR</v>
      </c>
      <c r="B549" t="str">
        <f t="shared" si="257"/>
        <v/>
      </c>
      <c r="C549" t="str">
        <f t="shared" si="258"/>
        <v>Naming</v>
      </c>
      <c r="D549" t="str">
        <f t="shared" si="259"/>
        <v>Design Construction</v>
      </c>
      <c r="E549" t="str">
        <f t="shared" si="260"/>
        <v>Auditory Comprehension, Naming, Letter Fluency, &amp; Category Fluency</v>
      </c>
      <c r="F549" t="str">
        <f t="shared" si="261"/>
        <v>Visual Discrimination &amp; Design Construction</v>
      </c>
      <c r="G549" t="str">
        <f t="shared" si="262"/>
        <v>Coding, Digits Forward, Digits Backward, Numbers &amp; Letters Speed A, Numbers &amp; Letters Accuracy A, Numbers &amp; Letters Efficiency A, Numbers &amp; Letters Efficiency B, Mazes, Word Generation, Trails A, Trails B, &amp; ROCFT Copy</v>
      </c>
      <c r="H549" t="str">
        <f t="shared" si="263"/>
        <v>Shape Learning Immediate-Recognition, Shape Learning Delayed-Recognition, Story Learning Immediate-Recall, Story Learning Delayed-Recall, &amp; ROCFT Recall</v>
      </c>
      <c r="I549" t="str">
        <f t="shared" si="264"/>
        <v>Coding, Digits Forward, &amp; Digits Backward</v>
      </c>
      <c r="J549" t="str">
        <f t="shared" si="265"/>
        <v>Coding, Numbers &amp; Letters Speed A, Numbers &amp; Letters Efficiency A, &amp; Trails A</v>
      </c>
      <c r="K549" t="str">
        <f t="shared" si="266"/>
        <v>Digits Forward &amp; Digits Backward</v>
      </c>
      <c r="L549" t="str">
        <f t="shared" ref="L549:U549" si="273">L548&amp;IF(L143,L448,"")</f>
        <v>Digits Forward, Numbers &amp; Letters Accuracy A, Numbers &amp; Letters Efficiency B, &amp; Trails B</v>
      </c>
      <c r="M549" t="str">
        <f t="shared" si="273"/>
        <v>Digits Forward, Digits Backward, Mazes, Word Generation, &amp; ROCFT Copy</v>
      </c>
      <c r="N549" t="str">
        <f t="shared" si="273"/>
        <v>Coding, Numbers &amp; Letters Efficiency A, Mazes, &amp; Trails A</v>
      </c>
      <c r="O549" t="str">
        <f t="shared" si="273"/>
        <v>Shape Learning Immediate-Recognition, &amp; Story Learning Immediate-Recall</v>
      </c>
      <c r="P549" t="str">
        <f t="shared" si="273"/>
        <v>Shape Learning Delayed-Recognition, Story Learning Delayed-Recall, &amp; ROCFT Recall</v>
      </c>
      <c r="Q549" t="str">
        <f t="shared" si="273"/>
        <v>Mazes, &amp; ROCFT Copy</v>
      </c>
      <c r="R549" t="str">
        <f t="shared" si="27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9" t="str">
        <f t="shared" si="273"/>
        <v>Word Generation, Letter Fluency, &amp; Category Fluency</v>
      </c>
      <c r="T549" t="str">
        <f t="shared" si="273"/>
        <v>Numbers &amp; Letters Speed A, &amp; Trails A</v>
      </c>
      <c r="U549" t="str">
        <f t="shared" si="273"/>
        <v>Numbers &amp; Letters Efficiency B, &amp; Trails B</v>
      </c>
      <c r="AI549" s="24"/>
      <c r="AJ549" s="24"/>
      <c r="AK549" s="24"/>
      <c r="AL549" s="24"/>
      <c r="AM549" s="24"/>
      <c r="AN549" s="24"/>
      <c r="AO549" s="24"/>
      <c r="AP549" s="24"/>
      <c r="AQ549" s="24"/>
      <c r="AR549" s="24"/>
    </row>
    <row r="550" spans="1:44" x14ac:dyDescent="0.15">
      <c r="A550" t="str">
        <f t="shared" si="214"/>
        <v>CVLT-3 Brief LDFR</v>
      </c>
      <c r="B550" t="str">
        <f t="shared" si="257"/>
        <v/>
      </c>
      <c r="C550" t="str">
        <f t="shared" si="258"/>
        <v>Naming</v>
      </c>
      <c r="D550" t="str">
        <f t="shared" si="259"/>
        <v>Design Construction</v>
      </c>
      <c r="E550" t="str">
        <f t="shared" si="260"/>
        <v>Auditory Comprehension, Naming, Letter Fluency, &amp; Category Fluency</v>
      </c>
      <c r="F550" t="str">
        <f t="shared" si="261"/>
        <v>Visual Discrimination &amp; Design Construction</v>
      </c>
      <c r="G550" t="str">
        <f t="shared" si="262"/>
        <v>Coding, Digits Forward, Digits Backward, Numbers &amp; Letters Speed A, Numbers &amp; Letters Accuracy A, Numbers &amp; Letters Efficiency A, Numbers &amp; Letters Efficiency B, Mazes, Word Generation, Trails A, Trails B, &amp; ROCFT Copy</v>
      </c>
      <c r="H550" t="str">
        <f t="shared" si="263"/>
        <v>Shape Learning Immediate-Recognition, Shape Learning Delayed-Recognition, Story Learning Immediate-Recall, Story Learning Delayed-Recall, &amp; ROCFT Recall</v>
      </c>
      <c r="I550" t="str">
        <f t="shared" si="264"/>
        <v>Coding, Digits Forward, &amp; Digits Backward</v>
      </c>
      <c r="J550" t="str">
        <f t="shared" si="265"/>
        <v>Coding, Numbers &amp; Letters Speed A, Numbers &amp; Letters Efficiency A, &amp; Trails A</v>
      </c>
      <c r="K550" t="str">
        <f t="shared" si="266"/>
        <v>Digits Forward &amp; Digits Backward</v>
      </c>
      <c r="L550" t="str">
        <f t="shared" ref="L550:U550" si="274">L549&amp;IF(L144,L449,"")</f>
        <v>Digits Forward, Numbers &amp; Letters Accuracy A, Numbers &amp; Letters Efficiency B, &amp; Trails B</v>
      </c>
      <c r="M550" t="str">
        <f t="shared" si="274"/>
        <v>Digits Forward, Digits Backward, Mazes, Word Generation, &amp; ROCFT Copy</v>
      </c>
      <c r="N550" t="str">
        <f t="shared" si="274"/>
        <v>Coding, Numbers &amp; Letters Efficiency A, Mazes, &amp; Trails A</v>
      </c>
      <c r="O550" t="str">
        <f t="shared" si="274"/>
        <v>Shape Learning Immediate-Recognition, &amp; Story Learning Immediate-Recall</v>
      </c>
      <c r="P550" t="str">
        <f t="shared" si="274"/>
        <v>Shape Learning Delayed-Recognition, Story Learning Delayed-Recall, &amp; ROCFT Recall</v>
      </c>
      <c r="Q550" t="str">
        <f t="shared" si="274"/>
        <v>Mazes, &amp; ROCFT Copy</v>
      </c>
      <c r="R550" t="str">
        <f t="shared" si="27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0" t="str">
        <f t="shared" si="274"/>
        <v>Word Generation, Letter Fluency, &amp; Category Fluency</v>
      </c>
      <c r="T550" t="str">
        <f t="shared" si="274"/>
        <v>Numbers &amp; Letters Speed A, &amp; Trails A</v>
      </c>
      <c r="U550" t="str">
        <f t="shared" si="274"/>
        <v>Numbers &amp; Letters Efficiency B, &amp; Trails B</v>
      </c>
      <c r="AI550" s="24"/>
      <c r="AJ550" s="24"/>
      <c r="AK550" s="24"/>
      <c r="AL550" s="24"/>
      <c r="AM550" s="24"/>
      <c r="AN550" s="24"/>
      <c r="AO550" s="24"/>
      <c r="AP550" s="24"/>
      <c r="AQ550" s="24"/>
      <c r="AR550" s="24"/>
    </row>
    <row r="551" spans="1:44" x14ac:dyDescent="0.15">
      <c r="A551" t="str">
        <f t="shared" si="214"/>
        <v>Figure Weights</v>
      </c>
      <c r="B551" t="str">
        <f t="shared" si="257"/>
        <v/>
      </c>
      <c r="C551" t="str">
        <f t="shared" si="258"/>
        <v>Naming</v>
      </c>
      <c r="D551" t="str">
        <f t="shared" si="259"/>
        <v>Design Construction</v>
      </c>
      <c r="E551" t="str">
        <f t="shared" si="260"/>
        <v>Auditory Comprehension, Naming, Letter Fluency, &amp; Category Fluency</v>
      </c>
      <c r="F551" t="str">
        <f t="shared" si="261"/>
        <v>Visual Discrimination &amp; Design Construction</v>
      </c>
      <c r="G551" t="str">
        <f t="shared" si="262"/>
        <v>Coding, Digits Forward, Digits Backward, Numbers &amp; Letters Speed A, Numbers &amp; Letters Accuracy A, Numbers &amp; Letters Efficiency A, Numbers &amp; Letters Efficiency B, Mazes, Word Generation, Trails A, Trails B, &amp; ROCFT Copy</v>
      </c>
      <c r="H551" t="str">
        <f t="shared" si="263"/>
        <v>Shape Learning Immediate-Recognition, Shape Learning Delayed-Recognition, Story Learning Immediate-Recall, Story Learning Delayed-Recall, &amp; ROCFT Recall</v>
      </c>
      <c r="I551" t="str">
        <f t="shared" si="264"/>
        <v>Coding, Digits Forward, &amp; Digits Backward</v>
      </c>
      <c r="J551" t="str">
        <f t="shared" si="265"/>
        <v>Coding, Numbers &amp; Letters Speed A, Numbers &amp; Letters Efficiency A, &amp; Trails A</v>
      </c>
      <c r="K551" t="str">
        <f t="shared" si="266"/>
        <v>Digits Forward &amp; Digits Backward</v>
      </c>
      <c r="L551" t="str">
        <f t="shared" ref="L551:U551" si="275">L550&amp;IF(L145,L450,"")</f>
        <v>Digits Forward, Numbers &amp; Letters Accuracy A, Numbers &amp; Letters Efficiency B, &amp; Trails B</v>
      </c>
      <c r="M551" t="str">
        <f t="shared" si="275"/>
        <v>Digits Forward, Digits Backward, Mazes, Word Generation, &amp; ROCFT Copy</v>
      </c>
      <c r="N551" t="str">
        <f t="shared" si="275"/>
        <v>Coding, Numbers &amp; Letters Efficiency A, Mazes, &amp; Trails A</v>
      </c>
      <c r="O551" t="str">
        <f t="shared" si="275"/>
        <v>Shape Learning Immediate-Recognition, &amp; Story Learning Immediate-Recall</v>
      </c>
      <c r="P551" t="str">
        <f t="shared" si="275"/>
        <v>Shape Learning Delayed-Recognition, Story Learning Delayed-Recall, &amp; ROCFT Recall</v>
      </c>
      <c r="Q551" t="str">
        <f t="shared" si="275"/>
        <v>Mazes, &amp; ROCFT Copy</v>
      </c>
      <c r="R551" t="str">
        <f t="shared" si="27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1" t="str">
        <f t="shared" si="275"/>
        <v>Word Generation, Letter Fluency, &amp; Category Fluency</v>
      </c>
      <c r="T551" t="str">
        <f t="shared" si="275"/>
        <v>Numbers &amp; Letters Speed A, &amp; Trails A</v>
      </c>
      <c r="U551" t="str">
        <f t="shared" si="275"/>
        <v>Numbers &amp; Letters Efficiency B, &amp; Trails B</v>
      </c>
      <c r="AI551" s="24"/>
      <c r="AJ551" s="24"/>
      <c r="AK551" s="24"/>
      <c r="AL551" s="24"/>
      <c r="AM551" s="24"/>
      <c r="AN551" s="24"/>
      <c r="AO551" s="24"/>
      <c r="AP551" s="24"/>
      <c r="AQ551" s="24"/>
      <c r="AR551" s="24"/>
    </row>
    <row r="552" spans="1:44" x14ac:dyDescent="0.15">
      <c r="A552" t="str">
        <f t="shared" si="214"/>
        <v>Letter-Number Sequencing</v>
      </c>
      <c r="B552" t="str">
        <f t="shared" si="257"/>
        <v/>
      </c>
      <c r="C552" t="str">
        <f t="shared" si="258"/>
        <v>Naming</v>
      </c>
      <c r="D552" t="str">
        <f t="shared" si="259"/>
        <v>Design Construction</v>
      </c>
      <c r="E552" t="str">
        <f t="shared" si="260"/>
        <v>Auditory Comprehension, Naming, Letter Fluency, &amp; Category Fluency</v>
      </c>
      <c r="F552" t="str">
        <f t="shared" si="261"/>
        <v>Visual Discrimination &amp; Design Construction</v>
      </c>
      <c r="G552" t="str">
        <f t="shared" si="262"/>
        <v>Coding, Digits Forward, Digits Backward, Numbers &amp; Letters Speed A, Numbers &amp; Letters Accuracy A, Numbers &amp; Letters Efficiency A, Numbers &amp; Letters Efficiency B, Mazes, Word Generation, Trails A, Trails B, &amp; ROCFT Copy</v>
      </c>
      <c r="H552" t="str">
        <f t="shared" si="263"/>
        <v>Shape Learning Immediate-Recognition, Shape Learning Delayed-Recognition, Story Learning Immediate-Recall, Story Learning Delayed-Recall, &amp; ROCFT Recall</v>
      </c>
      <c r="I552" t="str">
        <f t="shared" si="264"/>
        <v>Coding, Digits Forward, &amp; Digits Backward</v>
      </c>
      <c r="J552" t="str">
        <f t="shared" si="265"/>
        <v>Coding, Numbers &amp; Letters Speed A, Numbers &amp; Letters Efficiency A, &amp; Trails A</v>
      </c>
      <c r="K552" t="str">
        <f t="shared" si="266"/>
        <v>Digits Forward &amp; Digits Backward</v>
      </c>
      <c r="L552" t="str">
        <f t="shared" ref="L552:U552" si="276">L551&amp;IF(L146,L451,"")</f>
        <v>Digits Forward, Numbers &amp; Letters Accuracy A, Numbers &amp; Letters Efficiency B, &amp; Trails B</v>
      </c>
      <c r="M552" t="str">
        <f t="shared" si="276"/>
        <v>Digits Forward, Digits Backward, Mazes, Word Generation, &amp; ROCFT Copy</v>
      </c>
      <c r="N552" t="str">
        <f t="shared" si="276"/>
        <v>Coding, Numbers &amp; Letters Efficiency A, Mazes, &amp; Trails A</v>
      </c>
      <c r="O552" t="str">
        <f t="shared" si="276"/>
        <v>Shape Learning Immediate-Recognition, &amp; Story Learning Immediate-Recall</v>
      </c>
      <c r="P552" t="str">
        <f t="shared" si="276"/>
        <v>Shape Learning Delayed-Recognition, Story Learning Delayed-Recall, &amp; ROCFT Recall</v>
      </c>
      <c r="Q552" t="str">
        <f t="shared" si="276"/>
        <v>Mazes, &amp; ROCFT Copy</v>
      </c>
      <c r="R552" t="str">
        <f t="shared" si="27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2" t="str">
        <f t="shared" si="276"/>
        <v>Word Generation, Letter Fluency, &amp; Category Fluency</v>
      </c>
      <c r="T552" t="str">
        <f t="shared" si="276"/>
        <v>Numbers &amp; Letters Speed A, &amp; Trails A</v>
      </c>
      <c r="U552" t="str">
        <f t="shared" si="276"/>
        <v>Numbers &amp; Letters Efficiency B, &amp; Trails B</v>
      </c>
      <c r="AI552" s="24"/>
      <c r="AJ552" s="24"/>
      <c r="AK552" s="24"/>
      <c r="AL552" s="24"/>
      <c r="AM552" s="24"/>
      <c r="AN552" s="24"/>
      <c r="AO552" s="24"/>
      <c r="AP552" s="24"/>
      <c r="AQ552" s="24"/>
      <c r="AR552" s="24"/>
    </row>
    <row r="553" spans="1:44" x14ac:dyDescent="0.15">
      <c r="A553" t="str">
        <f t="shared" si="214"/>
        <v>Cancellation</v>
      </c>
      <c r="B553" t="str">
        <f t="shared" si="257"/>
        <v/>
      </c>
      <c r="C553" t="str">
        <f t="shared" si="258"/>
        <v>Naming</v>
      </c>
      <c r="D553" t="str">
        <f t="shared" si="259"/>
        <v>Design Construction</v>
      </c>
      <c r="E553" t="str">
        <f t="shared" si="260"/>
        <v>Auditory Comprehension, Naming, Letter Fluency, &amp; Category Fluency</v>
      </c>
      <c r="F553" t="str">
        <f t="shared" si="261"/>
        <v>Visual Discrimination &amp; Design Construction</v>
      </c>
      <c r="G553" t="str">
        <f t="shared" si="262"/>
        <v>Coding, Digits Forward, Digits Backward, Numbers &amp; Letters Speed A, Numbers &amp; Letters Accuracy A, Numbers &amp; Letters Efficiency A, Numbers &amp; Letters Efficiency B, Mazes, Word Generation, Trails A, Trails B, &amp; ROCFT Copy</v>
      </c>
      <c r="H553" t="str">
        <f t="shared" si="263"/>
        <v>Shape Learning Immediate-Recognition, Shape Learning Delayed-Recognition, Story Learning Immediate-Recall, Story Learning Delayed-Recall, &amp; ROCFT Recall</v>
      </c>
      <c r="I553" t="str">
        <f t="shared" si="264"/>
        <v>Coding, Digits Forward, &amp; Digits Backward</v>
      </c>
      <c r="J553" t="str">
        <f t="shared" si="265"/>
        <v>Coding, Numbers &amp; Letters Speed A, Numbers &amp; Letters Efficiency A, &amp; Trails A</v>
      </c>
      <c r="K553" t="str">
        <f t="shared" si="266"/>
        <v>Digits Forward &amp; Digits Backward</v>
      </c>
      <c r="L553" t="str">
        <f t="shared" ref="L553:U553" si="277">L552&amp;IF(L147,L452,"")</f>
        <v>Digits Forward, Numbers &amp; Letters Accuracy A, Numbers &amp; Letters Efficiency B, &amp; Trails B</v>
      </c>
      <c r="M553" t="str">
        <f t="shared" si="277"/>
        <v>Digits Forward, Digits Backward, Mazes, Word Generation, &amp; ROCFT Copy</v>
      </c>
      <c r="N553" t="str">
        <f t="shared" si="277"/>
        <v>Coding, Numbers &amp; Letters Efficiency A, Mazes, &amp; Trails A</v>
      </c>
      <c r="O553" t="str">
        <f t="shared" si="277"/>
        <v>Shape Learning Immediate-Recognition, &amp; Story Learning Immediate-Recall</v>
      </c>
      <c r="P553" t="str">
        <f t="shared" si="277"/>
        <v>Shape Learning Delayed-Recognition, Story Learning Delayed-Recall, &amp; ROCFT Recall</v>
      </c>
      <c r="Q553" t="str">
        <f t="shared" si="277"/>
        <v>Mazes, &amp; ROCFT Copy</v>
      </c>
      <c r="R553" t="str">
        <f t="shared" si="27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3" t="str">
        <f t="shared" si="277"/>
        <v>Word Generation, Letter Fluency, &amp; Category Fluency</v>
      </c>
      <c r="T553" t="str">
        <f t="shared" si="277"/>
        <v>Numbers &amp; Letters Speed A, &amp; Trails A</v>
      </c>
      <c r="U553" t="str">
        <f t="shared" si="277"/>
        <v>Numbers &amp; Letters Efficiency B, &amp; Trails B</v>
      </c>
      <c r="AI553" s="24"/>
      <c r="AJ553" s="24"/>
      <c r="AK553" s="24"/>
      <c r="AL553" s="24"/>
      <c r="AM553" s="24"/>
      <c r="AN553" s="24"/>
      <c r="AO553" s="24"/>
      <c r="AP553" s="24"/>
      <c r="AQ553" s="24"/>
      <c r="AR553" s="24"/>
    </row>
    <row r="554" spans="1:44" x14ac:dyDescent="0.15">
      <c r="A554" t="str">
        <f t="shared" si="214"/>
        <v>Grooved Pegboard-Dominant</v>
      </c>
      <c r="B554" t="str">
        <f t="shared" si="257"/>
        <v/>
      </c>
      <c r="C554" t="str">
        <f t="shared" si="258"/>
        <v>Naming</v>
      </c>
      <c r="D554" t="str">
        <f t="shared" si="259"/>
        <v>Design Construction</v>
      </c>
      <c r="E554" t="str">
        <f t="shared" si="260"/>
        <v>Auditory Comprehension, Naming, Letter Fluency, &amp; Category Fluency</v>
      </c>
      <c r="F554" t="str">
        <f t="shared" si="261"/>
        <v>Visual Discrimination &amp; Design Construction</v>
      </c>
      <c r="G554" t="str">
        <f t="shared" si="262"/>
        <v>Coding, Digits Forward, Digits Backward, Numbers &amp; Letters Speed A, Numbers &amp; Letters Accuracy A, Numbers &amp; Letters Efficiency A, Numbers &amp; Letters Efficiency B, Mazes, Word Generation, Trails A, Trails B, &amp; ROCFT Copy</v>
      </c>
      <c r="H554" t="str">
        <f t="shared" si="263"/>
        <v>Shape Learning Immediate-Recognition, Shape Learning Delayed-Recognition, Story Learning Immediate-Recall, Story Learning Delayed-Recall, &amp; ROCFT Recall</v>
      </c>
      <c r="I554" t="str">
        <f t="shared" si="264"/>
        <v>Coding, Digits Forward, &amp; Digits Backward</v>
      </c>
      <c r="J554" t="str">
        <f t="shared" si="265"/>
        <v>Coding, Numbers &amp; Letters Speed A, Numbers &amp; Letters Efficiency A, &amp; Trails A</v>
      </c>
      <c r="K554" t="str">
        <f t="shared" si="266"/>
        <v>Digits Forward &amp; Digits Backward</v>
      </c>
      <c r="L554" t="str">
        <f t="shared" ref="L554:U554" si="278">L553&amp;IF(L148,L453,"")</f>
        <v>Digits Forward, Numbers &amp; Letters Accuracy A, Numbers &amp; Letters Efficiency B, &amp; Trails B</v>
      </c>
      <c r="M554" t="str">
        <f t="shared" si="278"/>
        <v>Digits Forward, Digits Backward, Mazes, Word Generation, &amp; ROCFT Copy</v>
      </c>
      <c r="N554" t="str">
        <f t="shared" si="278"/>
        <v>Coding, Numbers &amp; Letters Efficiency A, Mazes, &amp; Trails A</v>
      </c>
      <c r="O554" t="str">
        <f t="shared" si="278"/>
        <v>Shape Learning Immediate-Recognition, &amp; Story Learning Immediate-Recall</v>
      </c>
      <c r="P554" t="str">
        <f t="shared" si="278"/>
        <v>Shape Learning Delayed-Recognition, Story Learning Delayed-Recall, &amp; ROCFT Recall</v>
      </c>
      <c r="Q554" t="str">
        <f t="shared" si="278"/>
        <v>Mazes, &amp; ROCFT Copy</v>
      </c>
      <c r="R554" t="str">
        <f t="shared" si="27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4" t="str">
        <f t="shared" si="278"/>
        <v>Word Generation, Letter Fluency, &amp; Category Fluency</v>
      </c>
      <c r="T554" t="str">
        <f t="shared" si="278"/>
        <v>Numbers &amp; Letters Speed A, &amp; Trails A</v>
      </c>
      <c r="U554" t="str">
        <f t="shared" si="278"/>
        <v>Numbers &amp; Letters Efficiency B, &amp; Trails B</v>
      </c>
      <c r="AI554" s="24"/>
      <c r="AJ554" s="24"/>
      <c r="AK554" s="24"/>
      <c r="AL554" s="24"/>
      <c r="AM554" s="24"/>
      <c r="AN554" s="24"/>
      <c r="AO554" s="24"/>
      <c r="AP554" s="24"/>
      <c r="AQ554" s="24"/>
      <c r="AR554" s="24"/>
    </row>
    <row r="555" spans="1:44" x14ac:dyDescent="0.15">
      <c r="A555" t="str">
        <f t="shared" si="214"/>
        <v>Grooved Pegboard-Nondominant</v>
      </c>
      <c r="B555" t="str">
        <f t="shared" si="257"/>
        <v/>
      </c>
      <c r="C555" t="str">
        <f t="shared" si="258"/>
        <v>Naming</v>
      </c>
      <c r="D555" t="str">
        <f t="shared" si="259"/>
        <v>Design Construction</v>
      </c>
      <c r="E555" t="str">
        <f t="shared" si="260"/>
        <v>Auditory Comprehension, Naming, Letter Fluency, &amp; Category Fluency</v>
      </c>
      <c r="F555" t="str">
        <f t="shared" si="261"/>
        <v>Visual Discrimination &amp; Design Construction</v>
      </c>
      <c r="G555" t="str">
        <f t="shared" si="262"/>
        <v>Coding, Digits Forward, Digits Backward, Numbers &amp; Letters Speed A, Numbers &amp; Letters Accuracy A, Numbers &amp; Letters Efficiency A, Numbers &amp; Letters Efficiency B, Mazes, Word Generation, Trails A, Trails B, &amp; ROCFT Copy</v>
      </c>
      <c r="H555" t="str">
        <f t="shared" si="263"/>
        <v>Shape Learning Immediate-Recognition, Shape Learning Delayed-Recognition, Story Learning Immediate-Recall, Story Learning Delayed-Recall, &amp; ROCFT Recall</v>
      </c>
      <c r="I555" t="str">
        <f t="shared" si="264"/>
        <v>Coding, Digits Forward, &amp; Digits Backward</v>
      </c>
      <c r="J555" t="str">
        <f t="shared" si="265"/>
        <v>Coding, Numbers &amp; Letters Speed A, Numbers &amp; Letters Efficiency A, &amp; Trails A</v>
      </c>
      <c r="K555" t="str">
        <f t="shared" si="266"/>
        <v>Digits Forward &amp; Digits Backward</v>
      </c>
      <c r="L555" t="str">
        <f t="shared" ref="L555:U555" si="279">L554&amp;IF(L149,L454,"")</f>
        <v>Digits Forward, Numbers &amp; Letters Accuracy A, Numbers &amp; Letters Efficiency B, &amp; Trails B</v>
      </c>
      <c r="M555" t="str">
        <f t="shared" si="279"/>
        <v>Digits Forward, Digits Backward, Mazes, Word Generation, &amp; ROCFT Copy</v>
      </c>
      <c r="N555" t="str">
        <f t="shared" si="279"/>
        <v>Coding, Numbers &amp; Letters Efficiency A, Mazes, &amp; Trails A</v>
      </c>
      <c r="O555" t="str">
        <f t="shared" si="279"/>
        <v>Shape Learning Immediate-Recognition, &amp; Story Learning Immediate-Recall</v>
      </c>
      <c r="P555" t="str">
        <f t="shared" si="279"/>
        <v>Shape Learning Delayed-Recognition, Story Learning Delayed-Recall, &amp; ROCFT Recall</v>
      </c>
      <c r="Q555" t="str">
        <f t="shared" si="279"/>
        <v>Mazes, &amp; ROCFT Copy</v>
      </c>
      <c r="R555" t="str">
        <f t="shared" si="27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5" t="str">
        <f t="shared" si="279"/>
        <v>Word Generation, Letter Fluency, &amp; Category Fluency</v>
      </c>
      <c r="T555" t="str">
        <f t="shared" si="279"/>
        <v>Numbers &amp; Letters Speed A, &amp; Trails A</v>
      </c>
      <c r="U555" t="str">
        <f t="shared" si="279"/>
        <v>Numbers &amp; Letters Efficiency B, &amp; Trails B</v>
      </c>
      <c r="AI555" s="24"/>
      <c r="AJ555" s="24"/>
      <c r="AK555" s="24"/>
      <c r="AL555" s="24"/>
      <c r="AM555" s="24"/>
      <c r="AN555" s="24"/>
      <c r="AO555" s="24"/>
      <c r="AP555" s="24"/>
      <c r="AQ555" s="24"/>
      <c r="AR555" s="24"/>
    </row>
    <row r="556" spans="1:44" x14ac:dyDescent="0.15">
      <c r="A556" t="str">
        <f t="shared" si="214"/>
        <v>Behavior Rating Scale</v>
      </c>
      <c r="B556" t="str">
        <f t="shared" si="257"/>
        <v/>
      </c>
      <c r="C556" t="str">
        <f t="shared" si="258"/>
        <v>Naming</v>
      </c>
      <c r="D556" t="str">
        <f t="shared" si="259"/>
        <v>Design Construction</v>
      </c>
      <c r="E556" t="str">
        <f t="shared" si="260"/>
        <v>Auditory Comprehension, Naming, Letter Fluency, &amp; Category Fluency</v>
      </c>
      <c r="F556" t="str">
        <f t="shared" si="261"/>
        <v>Visual Discrimination &amp; Design Construction</v>
      </c>
      <c r="G556" t="str">
        <f t="shared" si="262"/>
        <v>Coding, Digits Forward, Digits Backward, Numbers &amp; Letters Speed A, Numbers &amp; Letters Accuracy A, Numbers &amp; Letters Efficiency A, Numbers &amp; Letters Efficiency B, Mazes, Word Generation, Trails A, Trails B, &amp; ROCFT Copy</v>
      </c>
      <c r="H556" t="str">
        <f t="shared" si="263"/>
        <v>Shape Learning Immediate-Recognition, Shape Learning Delayed-Recognition, Story Learning Immediate-Recall, Story Learning Delayed-Recall, &amp; ROCFT Recall</v>
      </c>
      <c r="I556" t="str">
        <f t="shared" si="264"/>
        <v>Coding, Digits Forward, &amp; Digits Backward</v>
      </c>
      <c r="J556" t="str">
        <f t="shared" si="265"/>
        <v>Coding, Numbers &amp; Letters Speed A, Numbers &amp; Letters Efficiency A, &amp; Trails A</v>
      </c>
      <c r="K556" t="str">
        <f t="shared" si="266"/>
        <v>Digits Forward &amp; Digits Backward</v>
      </c>
      <c r="L556" t="str">
        <f t="shared" ref="L556:U556" si="280">L555&amp;IF(L150,L455,"")</f>
        <v>Digits Forward, Numbers &amp; Letters Accuracy A, Numbers &amp; Letters Efficiency B, &amp; Trails B</v>
      </c>
      <c r="M556" t="str">
        <f t="shared" si="280"/>
        <v>Digits Forward, Digits Backward, Mazes, Word Generation, &amp; ROCFT Copy</v>
      </c>
      <c r="N556" t="str">
        <f t="shared" si="280"/>
        <v>Coding, Numbers &amp; Letters Efficiency A, Mazes, &amp; Trails A</v>
      </c>
      <c r="O556" t="str">
        <f t="shared" si="280"/>
        <v>Shape Learning Immediate-Recognition, &amp; Story Learning Immediate-Recall</v>
      </c>
      <c r="P556" t="str">
        <f t="shared" si="280"/>
        <v>Shape Learning Delayed-Recognition, Story Learning Delayed-Recall, &amp; ROCFT Recall</v>
      </c>
      <c r="Q556" t="str">
        <f t="shared" si="280"/>
        <v>Mazes, &amp; ROCFT Copy</v>
      </c>
      <c r="R556" t="str">
        <f t="shared" si="28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6" t="str">
        <f t="shared" si="280"/>
        <v>Word Generation, Letter Fluency, &amp; Category Fluency</v>
      </c>
      <c r="T556" t="str">
        <f t="shared" si="280"/>
        <v>Numbers &amp; Letters Speed A, &amp; Trails A</v>
      </c>
      <c r="U556" t="str">
        <f t="shared" si="280"/>
        <v>Numbers &amp; Letters Efficiency B, &amp; Trails B</v>
      </c>
      <c r="AI556" s="24"/>
      <c r="AJ556" s="24"/>
      <c r="AK556" s="24"/>
      <c r="AL556" s="24"/>
      <c r="AM556" s="24"/>
      <c r="AN556" s="24"/>
      <c r="AO556" s="24"/>
      <c r="AP556" s="24"/>
      <c r="AQ556" s="24"/>
      <c r="AR556" s="24"/>
    </row>
    <row r="557" spans="1:44" x14ac:dyDescent="0.15">
      <c r="A557" t="str">
        <f t="shared" si="214"/>
        <v>KTEA-3 Nonsense Word Decoding</v>
      </c>
      <c r="B557" t="str">
        <f t="shared" si="257"/>
        <v/>
      </c>
      <c r="C557" t="str">
        <f t="shared" si="258"/>
        <v>Naming</v>
      </c>
      <c r="D557" t="str">
        <f t="shared" si="259"/>
        <v>Design Construction</v>
      </c>
      <c r="E557" t="str">
        <f t="shared" si="260"/>
        <v>Auditory Comprehension, Naming, Letter Fluency, &amp; Category Fluency</v>
      </c>
      <c r="F557" t="str">
        <f t="shared" si="261"/>
        <v>Visual Discrimination &amp; Design Construction</v>
      </c>
      <c r="G557" t="str">
        <f t="shared" si="262"/>
        <v>Coding, Digits Forward, Digits Backward, Numbers &amp; Letters Speed A, Numbers &amp; Letters Accuracy A, Numbers &amp; Letters Efficiency A, Numbers &amp; Letters Efficiency B, Mazes, Word Generation, Trails A, Trails B, &amp; ROCFT Copy</v>
      </c>
      <c r="H557" t="str">
        <f t="shared" si="263"/>
        <v>Shape Learning Immediate-Recognition, Shape Learning Delayed-Recognition, Story Learning Immediate-Recall, Story Learning Delayed-Recall, &amp; ROCFT Recall</v>
      </c>
      <c r="I557" t="str">
        <f t="shared" si="264"/>
        <v>Coding, Digits Forward, &amp; Digits Backward</v>
      </c>
      <c r="J557" t="str">
        <f t="shared" si="265"/>
        <v>Coding, Numbers &amp; Letters Speed A, Numbers &amp; Letters Efficiency A, &amp; Trails A</v>
      </c>
      <c r="K557" t="str">
        <f t="shared" si="266"/>
        <v>Digits Forward &amp; Digits Backward</v>
      </c>
      <c r="L557" t="str">
        <f t="shared" ref="L557:U557" si="281">L556&amp;IF(L151,L456,"")</f>
        <v>Digits Forward, Numbers &amp; Letters Accuracy A, Numbers &amp; Letters Efficiency B, &amp; Trails B</v>
      </c>
      <c r="M557" t="str">
        <f t="shared" si="281"/>
        <v>Digits Forward, Digits Backward, Mazes, Word Generation, &amp; ROCFT Copy</v>
      </c>
      <c r="N557" t="str">
        <f t="shared" si="281"/>
        <v>Coding, Numbers &amp; Letters Efficiency A, Mazes, &amp; Trails A</v>
      </c>
      <c r="O557" t="str">
        <f t="shared" si="281"/>
        <v>Shape Learning Immediate-Recognition, &amp; Story Learning Immediate-Recall</v>
      </c>
      <c r="P557" t="str">
        <f t="shared" si="281"/>
        <v>Shape Learning Delayed-Recognition, Story Learning Delayed-Recall, &amp; ROCFT Recall</v>
      </c>
      <c r="Q557" t="str">
        <f t="shared" si="281"/>
        <v>Mazes, &amp; ROCFT Copy</v>
      </c>
      <c r="R557" t="str">
        <f t="shared" si="28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7" t="str">
        <f t="shared" si="281"/>
        <v>Word Generation, Letter Fluency, &amp; Category Fluency</v>
      </c>
      <c r="T557" t="str">
        <f t="shared" si="281"/>
        <v>Numbers &amp; Letters Speed A, &amp; Trails A</v>
      </c>
      <c r="U557" t="str">
        <f t="shared" si="281"/>
        <v>Numbers &amp; Letters Efficiency B, &amp; Trails B</v>
      </c>
      <c r="AI557" s="24"/>
      <c r="AJ557" s="24"/>
      <c r="AK557" s="24"/>
      <c r="AL557" s="24"/>
      <c r="AM557" s="24"/>
      <c r="AN557" s="24"/>
      <c r="AO557" s="24"/>
      <c r="AP557" s="24"/>
      <c r="AQ557" s="24"/>
      <c r="AR557" s="24"/>
    </row>
    <row r="558" spans="1:44" x14ac:dyDescent="0.15">
      <c r="A558" t="str">
        <f t="shared" si="214"/>
        <v>KTEA-3 Decoding Fluency</v>
      </c>
      <c r="B558" t="str">
        <f t="shared" si="257"/>
        <v/>
      </c>
      <c r="C558" t="str">
        <f t="shared" si="258"/>
        <v>Naming</v>
      </c>
      <c r="D558" t="str">
        <f t="shared" si="259"/>
        <v>Design Construction</v>
      </c>
      <c r="E558" t="str">
        <f t="shared" si="260"/>
        <v>Auditory Comprehension, Naming, Letter Fluency, &amp; Category Fluency</v>
      </c>
      <c r="F558" t="str">
        <f t="shared" si="261"/>
        <v>Visual Discrimination &amp; Design Construction</v>
      </c>
      <c r="G558" t="str">
        <f t="shared" si="262"/>
        <v>Coding, Digits Forward, Digits Backward, Numbers &amp; Letters Speed A, Numbers &amp; Letters Accuracy A, Numbers &amp; Letters Efficiency A, Numbers &amp; Letters Efficiency B, Mazes, Word Generation, Trails A, Trails B, &amp; ROCFT Copy</v>
      </c>
      <c r="H558" t="str">
        <f t="shared" si="263"/>
        <v>Shape Learning Immediate-Recognition, Shape Learning Delayed-Recognition, Story Learning Immediate-Recall, Story Learning Delayed-Recall, &amp; ROCFT Recall</v>
      </c>
      <c r="I558" t="str">
        <f t="shared" si="264"/>
        <v>Coding, Digits Forward, &amp; Digits Backward</v>
      </c>
      <c r="J558" t="str">
        <f t="shared" si="265"/>
        <v>Coding, Numbers &amp; Letters Speed A, Numbers &amp; Letters Efficiency A, &amp; Trails A</v>
      </c>
      <c r="K558" t="str">
        <f t="shared" si="266"/>
        <v>Digits Forward &amp; Digits Backward</v>
      </c>
      <c r="L558" t="str">
        <f t="shared" ref="L558:U558" si="282">L557&amp;IF(L152,L457,"")</f>
        <v>Digits Forward, Numbers &amp; Letters Accuracy A, Numbers &amp; Letters Efficiency B, &amp; Trails B</v>
      </c>
      <c r="M558" t="str">
        <f t="shared" si="282"/>
        <v>Digits Forward, Digits Backward, Mazes, Word Generation, &amp; ROCFT Copy</v>
      </c>
      <c r="N558" t="str">
        <f t="shared" si="282"/>
        <v>Coding, Numbers &amp; Letters Efficiency A, Mazes, &amp; Trails A</v>
      </c>
      <c r="O558" t="str">
        <f t="shared" si="282"/>
        <v>Shape Learning Immediate-Recognition, &amp; Story Learning Immediate-Recall</v>
      </c>
      <c r="P558" t="str">
        <f t="shared" si="282"/>
        <v>Shape Learning Delayed-Recognition, Story Learning Delayed-Recall, &amp; ROCFT Recall</v>
      </c>
      <c r="Q558" t="str">
        <f t="shared" si="282"/>
        <v>Mazes, &amp; ROCFT Copy</v>
      </c>
      <c r="R558" t="str">
        <f t="shared" si="28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8" t="str">
        <f t="shared" si="282"/>
        <v>Word Generation, Letter Fluency, &amp; Category Fluency</v>
      </c>
      <c r="T558" t="str">
        <f t="shared" si="282"/>
        <v>Numbers &amp; Letters Speed A, &amp; Trails A</v>
      </c>
      <c r="U558" t="str">
        <f t="shared" si="282"/>
        <v>Numbers &amp; Letters Efficiency B, &amp; Trails B</v>
      </c>
      <c r="AI558" s="24"/>
      <c r="AJ558" s="24"/>
      <c r="AK558" s="24"/>
      <c r="AL558" s="24"/>
      <c r="AM558" s="24"/>
      <c r="AN558" s="24"/>
      <c r="AO558" s="24"/>
      <c r="AP558" s="24"/>
      <c r="AQ558" s="24"/>
      <c r="AR558" s="24"/>
    </row>
    <row r="559" spans="1:44" x14ac:dyDescent="0.15">
      <c r="A559" t="str">
        <f t="shared" si="214"/>
        <v>KTEA-3 Reading Comprehension</v>
      </c>
      <c r="B559" t="str">
        <f t="shared" si="257"/>
        <v/>
      </c>
      <c r="C559" t="str">
        <f t="shared" si="258"/>
        <v>Naming</v>
      </c>
      <c r="D559" t="str">
        <f t="shared" si="259"/>
        <v>Design Construction</v>
      </c>
      <c r="E559" t="str">
        <f t="shared" si="260"/>
        <v>Auditory Comprehension, Naming, Letter Fluency, &amp; Category Fluency</v>
      </c>
      <c r="F559" t="str">
        <f t="shared" si="261"/>
        <v>Visual Discrimination &amp; Design Construction</v>
      </c>
      <c r="G559" t="str">
        <f t="shared" si="262"/>
        <v>Coding, Digits Forward, Digits Backward, Numbers &amp; Letters Speed A, Numbers &amp; Letters Accuracy A, Numbers &amp; Letters Efficiency A, Numbers &amp; Letters Efficiency B, Mazes, Word Generation, Trails A, Trails B, &amp; ROCFT Copy</v>
      </c>
      <c r="H559" t="str">
        <f t="shared" si="263"/>
        <v>Shape Learning Immediate-Recognition, Shape Learning Delayed-Recognition, Story Learning Immediate-Recall, Story Learning Delayed-Recall, &amp; ROCFT Recall</v>
      </c>
      <c r="I559" t="str">
        <f t="shared" si="264"/>
        <v>Coding, Digits Forward, &amp; Digits Backward</v>
      </c>
      <c r="J559" t="str">
        <f t="shared" si="265"/>
        <v>Coding, Numbers &amp; Letters Speed A, Numbers &amp; Letters Efficiency A, &amp; Trails A</v>
      </c>
      <c r="K559" t="str">
        <f t="shared" si="266"/>
        <v>Digits Forward &amp; Digits Backward</v>
      </c>
      <c r="L559" t="str">
        <f t="shared" ref="L559:U559" si="283">L558&amp;IF(L153,L458,"")</f>
        <v>Digits Forward, Numbers &amp; Letters Accuracy A, Numbers &amp; Letters Efficiency B, &amp; Trails B</v>
      </c>
      <c r="M559" t="str">
        <f t="shared" si="283"/>
        <v>Digits Forward, Digits Backward, Mazes, Word Generation, &amp; ROCFT Copy</v>
      </c>
      <c r="N559" t="str">
        <f t="shared" si="283"/>
        <v>Coding, Numbers &amp; Letters Efficiency A, Mazes, &amp; Trails A</v>
      </c>
      <c r="O559" t="str">
        <f t="shared" si="283"/>
        <v>Shape Learning Immediate-Recognition, &amp; Story Learning Immediate-Recall</v>
      </c>
      <c r="P559" t="str">
        <f t="shared" si="283"/>
        <v>Shape Learning Delayed-Recognition, Story Learning Delayed-Recall, &amp; ROCFT Recall</v>
      </c>
      <c r="Q559" t="str">
        <f t="shared" si="283"/>
        <v>Mazes, &amp; ROCFT Copy</v>
      </c>
      <c r="R559" t="str">
        <f t="shared" si="28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9" t="str">
        <f t="shared" si="283"/>
        <v>Word Generation, Letter Fluency, &amp; Category Fluency</v>
      </c>
      <c r="T559" t="str">
        <f t="shared" si="283"/>
        <v>Numbers &amp; Letters Speed A, &amp; Trails A</v>
      </c>
      <c r="U559" t="str">
        <f t="shared" si="283"/>
        <v>Numbers &amp; Letters Efficiency B, &amp; Trails B</v>
      </c>
      <c r="AI559" s="24"/>
      <c r="AJ559" s="24"/>
      <c r="AK559" s="24"/>
      <c r="AL559" s="24"/>
      <c r="AM559" s="24"/>
      <c r="AN559" s="24"/>
      <c r="AO559" s="24"/>
      <c r="AP559" s="24"/>
      <c r="AQ559" s="24"/>
      <c r="AR559" s="24"/>
    </row>
    <row r="560" spans="1:44" x14ac:dyDescent="0.15">
      <c r="A560" t="str">
        <f t="shared" si="214"/>
        <v>WMS-IV Symbol Span</v>
      </c>
      <c r="B560" t="str">
        <f t="shared" si="257"/>
        <v/>
      </c>
      <c r="C560" t="str">
        <f t="shared" si="258"/>
        <v>Naming</v>
      </c>
      <c r="D560" t="str">
        <f t="shared" si="259"/>
        <v>Design Construction</v>
      </c>
      <c r="E560" t="str">
        <f t="shared" si="260"/>
        <v>Auditory Comprehension, Naming, Letter Fluency, &amp; Category Fluency</v>
      </c>
      <c r="F560" t="str">
        <f t="shared" si="261"/>
        <v>Visual Discrimination &amp; Design Construction</v>
      </c>
      <c r="G560" t="str">
        <f t="shared" si="262"/>
        <v>Coding, Digits Forward, Digits Backward, Numbers &amp; Letters Speed A, Numbers &amp; Letters Accuracy A, Numbers &amp; Letters Efficiency A, Numbers &amp; Letters Efficiency B, Mazes, Word Generation, Trails A, Trails B, &amp; ROCFT Copy</v>
      </c>
      <c r="H560" t="str">
        <f t="shared" si="263"/>
        <v>Shape Learning Immediate-Recognition, Shape Learning Delayed-Recognition, Story Learning Immediate-Recall, Story Learning Delayed-Recall, &amp; ROCFT Recall</v>
      </c>
      <c r="I560" t="str">
        <f t="shared" si="264"/>
        <v>Coding, Digits Forward, &amp; Digits Backward</v>
      </c>
      <c r="J560" t="str">
        <f t="shared" si="265"/>
        <v>Coding, Numbers &amp; Letters Speed A, Numbers &amp; Letters Efficiency A, &amp; Trails A</v>
      </c>
      <c r="K560" t="str">
        <f t="shared" si="266"/>
        <v>Digits Forward &amp; Digits Backward</v>
      </c>
      <c r="L560" t="str">
        <f t="shared" ref="L560:U560" si="284">L559&amp;IF(L154,L459,"")</f>
        <v>Digits Forward, Numbers &amp; Letters Accuracy A, Numbers &amp; Letters Efficiency B, &amp; Trails B</v>
      </c>
      <c r="M560" t="str">
        <f t="shared" si="284"/>
        <v>Digits Forward, Digits Backward, Mazes, Word Generation, &amp; ROCFT Copy</v>
      </c>
      <c r="N560" t="str">
        <f t="shared" si="284"/>
        <v>Coding, Numbers &amp; Letters Efficiency A, Mazes, &amp; Trails A</v>
      </c>
      <c r="O560" t="str">
        <f t="shared" si="284"/>
        <v>Shape Learning Immediate-Recognition, &amp; Story Learning Immediate-Recall</v>
      </c>
      <c r="P560" t="str">
        <f t="shared" si="284"/>
        <v>Shape Learning Delayed-Recognition, Story Learning Delayed-Recall, &amp; ROCFT Recall</v>
      </c>
      <c r="Q560" t="str">
        <f t="shared" si="284"/>
        <v>Mazes, &amp; ROCFT Copy</v>
      </c>
      <c r="R560" t="str">
        <f t="shared" si="28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60" t="str">
        <f t="shared" si="284"/>
        <v>Word Generation, Letter Fluency, &amp; Category Fluency</v>
      </c>
      <c r="T560" t="str">
        <f t="shared" si="284"/>
        <v>Numbers &amp; Letters Speed A, &amp; Trails A</v>
      </c>
      <c r="U560" t="str">
        <f t="shared" si="284"/>
        <v>Numbers &amp; Letters Efficiency B, &amp; Trails B</v>
      </c>
      <c r="AI560" s="24"/>
      <c r="AJ560" s="24"/>
      <c r="AK560" s="24"/>
      <c r="AL560" s="24"/>
      <c r="AM560" s="24"/>
      <c r="AN560" s="24"/>
      <c r="AO560" s="24"/>
      <c r="AP560" s="24"/>
      <c r="AQ560" s="24"/>
      <c r="AR560" s="24"/>
    </row>
    <row r="561" spans="1:44" x14ac:dyDescent="0.15">
      <c r="A561" t="str">
        <f t="shared" si="214"/>
        <v>WRAT5 Word Reading</v>
      </c>
      <c r="B561" t="str">
        <f t="shared" si="257"/>
        <v/>
      </c>
      <c r="C561" t="str">
        <f t="shared" si="258"/>
        <v>Naming &amp; WRAT5 Word Reading</v>
      </c>
      <c r="D561" t="str">
        <f t="shared" si="259"/>
        <v>Design Construction</v>
      </c>
      <c r="E561" t="str">
        <f t="shared" si="260"/>
        <v>Auditory Comprehension, Naming, Letter Fluency, &amp; Category Fluency</v>
      </c>
      <c r="F561" t="str">
        <f t="shared" si="261"/>
        <v>Visual Discrimination &amp; Design Construction</v>
      </c>
      <c r="G561" t="str">
        <f t="shared" si="262"/>
        <v>Coding, Digits Forward, Digits Backward, Numbers &amp; Letters Speed A, Numbers &amp; Letters Accuracy A, Numbers &amp; Letters Efficiency A, Numbers &amp; Letters Efficiency B, Mazes, Word Generation, Trails A, Trails B, &amp; ROCFT Copy</v>
      </c>
      <c r="H561" t="str">
        <f t="shared" si="263"/>
        <v>Shape Learning Immediate-Recognition, Shape Learning Delayed-Recognition, Story Learning Immediate-Recall, Story Learning Delayed-Recall, &amp; ROCFT Recall</v>
      </c>
      <c r="I561" t="str">
        <f t="shared" si="264"/>
        <v>Coding, Digits Forward, &amp; Digits Backward</v>
      </c>
      <c r="J561" t="str">
        <f t="shared" si="265"/>
        <v>Coding, Numbers &amp; Letters Speed A, Numbers &amp; Letters Efficiency A, &amp; Trails A</v>
      </c>
      <c r="K561" t="str">
        <f t="shared" si="266"/>
        <v>Digits Forward &amp; Digits Backward</v>
      </c>
      <c r="L561" t="str">
        <f t="shared" ref="L561:U561" si="285">L560&amp;IF(L155,L460,"")</f>
        <v>Digits Forward, Numbers &amp; Letters Accuracy A, Numbers &amp; Letters Efficiency B, &amp; Trails B</v>
      </c>
      <c r="M561" t="str">
        <f t="shared" si="285"/>
        <v>Digits Forward, Digits Backward, Mazes, Word Generation, &amp; ROCFT Copy</v>
      </c>
      <c r="N561" t="str">
        <f t="shared" si="285"/>
        <v>Coding, Numbers &amp; Letters Efficiency A, Mazes, &amp; Trails A</v>
      </c>
      <c r="O561" t="str">
        <f t="shared" si="285"/>
        <v>Shape Learning Immediate-Recognition, &amp; Story Learning Immediate-Recall</v>
      </c>
      <c r="P561" t="str">
        <f t="shared" si="285"/>
        <v>Shape Learning Delayed-Recognition, Story Learning Delayed-Recall, &amp; ROCFT Recall</v>
      </c>
      <c r="Q561" t="str">
        <f t="shared" si="285"/>
        <v>Mazes, &amp; ROCFT Copy</v>
      </c>
      <c r="R561" t="str">
        <f t="shared" si="28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1" t="str">
        <f t="shared" si="285"/>
        <v>Word Generation, Letter Fluency, &amp; Category Fluency</v>
      </c>
      <c r="T561" t="str">
        <f t="shared" si="285"/>
        <v>Numbers &amp; Letters Speed A, &amp; Trails A</v>
      </c>
      <c r="U561" t="str">
        <f t="shared" si="285"/>
        <v>Numbers &amp; Letters Efficiency B, &amp; Trails B</v>
      </c>
      <c r="AI561" s="24"/>
      <c r="AJ561" s="24"/>
      <c r="AK561" s="24"/>
      <c r="AL561" s="24"/>
      <c r="AM561" s="24"/>
      <c r="AN561" s="24"/>
      <c r="AO561" s="24"/>
      <c r="AP561" s="24"/>
      <c r="AQ561" s="24"/>
      <c r="AR561" s="24"/>
    </row>
    <row r="562" spans="1:44" x14ac:dyDescent="0.15">
      <c r="A562" t="str">
        <f t="shared" si="214"/>
        <v>WRAT5 Spelling</v>
      </c>
      <c r="B562" t="str">
        <f t="shared" si="257"/>
        <v/>
      </c>
      <c r="C562" t="str">
        <f t="shared" si="258"/>
        <v>Naming &amp; WRAT5 Word Reading</v>
      </c>
      <c r="D562" t="str">
        <f t="shared" si="259"/>
        <v>Design Construction</v>
      </c>
      <c r="E562" t="str">
        <f t="shared" si="260"/>
        <v>Auditory Comprehension, Naming, Letter Fluency, &amp; Category Fluency</v>
      </c>
      <c r="F562" t="str">
        <f t="shared" si="261"/>
        <v>Visual Discrimination &amp; Design Construction</v>
      </c>
      <c r="G562" t="str">
        <f t="shared" si="262"/>
        <v>Coding, Digits Forward, Digits Backward, Numbers &amp; Letters Speed A, Numbers &amp; Letters Accuracy A, Numbers &amp; Letters Efficiency A, Numbers &amp; Letters Efficiency B, Mazes, Word Generation, Trails A, Trails B, &amp; ROCFT Copy</v>
      </c>
      <c r="H562" t="str">
        <f t="shared" si="263"/>
        <v>Shape Learning Immediate-Recognition, Shape Learning Delayed-Recognition, Story Learning Immediate-Recall, Story Learning Delayed-Recall, &amp; ROCFT Recall</v>
      </c>
      <c r="I562" t="str">
        <f t="shared" si="264"/>
        <v>Coding, Digits Forward, &amp; Digits Backward</v>
      </c>
      <c r="J562" t="str">
        <f t="shared" si="265"/>
        <v>Coding, Numbers &amp; Letters Speed A, Numbers &amp; Letters Efficiency A, &amp; Trails A</v>
      </c>
      <c r="K562" t="str">
        <f t="shared" si="266"/>
        <v>Digits Forward &amp; Digits Backward</v>
      </c>
      <c r="L562" t="str">
        <f t="shared" ref="L562:U562" si="286">L561&amp;IF(L156,L461,"")</f>
        <v>Digits Forward, Numbers &amp; Letters Accuracy A, Numbers &amp; Letters Efficiency B, &amp; Trails B</v>
      </c>
      <c r="M562" t="str">
        <f t="shared" si="286"/>
        <v>Digits Forward, Digits Backward, Mazes, Word Generation, &amp; ROCFT Copy</v>
      </c>
      <c r="N562" t="str">
        <f t="shared" si="286"/>
        <v>Coding, Numbers &amp; Letters Efficiency A, Mazes, &amp; Trails A</v>
      </c>
      <c r="O562" t="str">
        <f t="shared" si="286"/>
        <v>Shape Learning Immediate-Recognition, &amp; Story Learning Immediate-Recall</v>
      </c>
      <c r="P562" t="str">
        <f t="shared" si="286"/>
        <v>Shape Learning Delayed-Recognition, Story Learning Delayed-Recall, &amp; ROCFT Recall</v>
      </c>
      <c r="Q562" t="str">
        <f t="shared" si="286"/>
        <v>Mazes, &amp; ROCFT Copy</v>
      </c>
      <c r="R562" t="str">
        <f t="shared" si="28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2" t="str">
        <f t="shared" si="286"/>
        <v>Word Generation, Letter Fluency, &amp; Category Fluency</v>
      </c>
      <c r="T562" t="str">
        <f t="shared" si="286"/>
        <v>Numbers &amp; Letters Speed A, &amp; Trails A</v>
      </c>
      <c r="U562" t="str">
        <f t="shared" si="286"/>
        <v>Numbers &amp; Letters Efficiency B, &amp; Trails B</v>
      </c>
      <c r="AI562" s="24"/>
      <c r="AJ562" s="24"/>
      <c r="AK562" s="24"/>
      <c r="AL562" s="24"/>
      <c r="AM562" s="24"/>
      <c r="AN562" s="24"/>
      <c r="AO562" s="24"/>
      <c r="AP562" s="24"/>
      <c r="AQ562" s="24"/>
      <c r="AR562" s="24"/>
    </row>
    <row r="563" spans="1:44" x14ac:dyDescent="0.15">
      <c r="A563" t="str">
        <f t="shared" si="214"/>
        <v>WRAT5 Math Computation</v>
      </c>
      <c r="B563" t="str">
        <f t="shared" si="257"/>
        <v/>
      </c>
      <c r="C563" t="str">
        <f t="shared" si="258"/>
        <v>Naming &amp; WRAT5 Word Reading</v>
      </c>
      <c r="D563" t="str">
        <f t="shared" si="259"/>
        <v>Design Construction</v>
      </c>
      <c r="E563" t="str">
        <f t="shared" si="260"/>
        <v>Auditory Comprehension, Naming, Letter Fluency, &amp; Category Fluency</v>
      </c>
      <c r="F563" t="str">
        <f t="shared" si="261"/>
        <v>Visual Discrimination &amp; Design Construction</v>
      </c>
      <c r="G563" t="str">
        <f t="shared" si="262"/>
        <v>Coding, Digits Forward, Digits Backward, Numbers &amp; Letters Speed A, Numbers &amp; Letters Accuracy A, Numbers &amp; Letters Efficiency A, Numbers &amp; Letters Efficiency B, Mazes, Word Generation, Trails A, Trails B, &amp; ROCFT Copy</v>
      </c>
      <c r="H563" t="str">
        <f t="shared" si="263"/>
        <v>Shape Learning Immediate-Recognition, Shape Learning Delayed-Recognition, Story Learning Immediate-Recall, Story Learning Delayed-Recall, &amp; ROCFT Recall</v>
      </c>
      <c r="I563" t="str">
        <f t="shared" si="264"/>
        <v>Coding, Digits Forward, &amp; Digits Backward</v>
      </c>
      <c r="J563" t="str">
        <f t="shared" si="265"/>
        <v>Coding, Numbers &amp; Letters Speed A, Numbers &amp; Letters Efficiency A, &amp; Trails A</v>
      </c>
      <c r="K563" t="str">
        <f t="shared" si="266"/>
        <v>Digits Forward &amp; Digits Backward</v>
      </c>
      <c r="L563" t="str">
        <f t="shared" ref="L563:U563" si="287">L562&amp;IF(L157,L462,"")</f>
        <v>Digits Forward, Numbers &amp; Letters Accuracy A, Numbers &amp; Letters Efficiency B, &amp; Trails B</v>
      </c>
      <c r="M563" t="str">
        <f t="shared" si="287"/>
        <v>Digits Forward, Digits Backward, Mazes, Word Generation, &amp; ROCFT Copy</v>
      </c>
      <c r="N563" t="str">
        <f t="shared" si="287"/>
        <v>Coding, Numbers &amp; Letters Efficiency A, Mazes, &amp; Trails A</v>
      </c>
      <c r="O563" t="str">
        <f t="shared" si="287"/>
        <v>Shape Learning Immediate-Recognition, &amp; Story Learning Immediate-Recall</v>
      </c>
      <c r="P563" t="str">
        <f t="shared" si="287"/>
        <v>Shape Learning Delayed-Recognition, Story Learning Delayed-Recall, &amp; ROCFT Recall</v>
      </c>
      <c r="Q563" t="str">
        <f t="shared" si="287"/>
        <v>Mazes, &amp; ROCFT Copy</v>
      </c>
      <c r="R563" t="str">
        <f t="shared" si="28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3" t="str">
        <f t="shared" si="287"/>
        <v>Word Generation, Letter Fluency, &amp; Category Fluency</v>
      </c>
      <c r="T563" t="str">
        <f t="shared" si="287"/>
        <v>Numbers &amp; Letters Speed A, &amp; Trails A</v>
      </c>
      <c r="U563" t="str">
        <f t="shared" si="287"/>
        <v>Numbers &amp; Letters Efficiency B, &amp; Trails B</v>
      </c>
      <c r="AI563" s="24"/>
      <c r="AJ563" s="24"/>
      <c r="AK563" s="24"/>
      <c r="AL563" s="24"/>
      <c r="AM563" s="24"/>
      <c r="AN563" s="24"/>
      <c r="AO563" s="24"/>
      <c r="AP563" s="24"/>
      <c r="AQ563" s="24"/>
      <c r="AR563" s="24"/>
    </row>
    <row r="564" spans="1:44" x14ac:dyDescent="0.15">
      <c r="A564" t="str">
        <f t="shared" si="214"/>
        <v>WRAT5 Sentence Comprehension</v>
      </c>
      <c r="B564" t="str">
        <f t="shared" si="257"/>
        <v/>
      </c>
      <c r="C564" t="str">
        <f t="shared" si="258"/>
        <v>Naming &amp; WRAT5 Word Reading</v>
      </c>
      <c r="D564" t="str">
        <f t="shared" si="259"/>
        <v>Design Construction</v>
      </c>
      <c r="E564" t="str">
        <f t="shared" si="260"/>
        <v>Auditory Comprehension, Naming, Letter Fluency, &amp; Category Fluency</v>
      </c>
      <c r="F564" t="str">
        <f t="shared" si="261"/>
        <v>Visual Discrimination &amp; Design Construction</v>
      </c>
      <c r="G564" t="str">
        <f t="shared" si="262"/>
        <v>Coding, Digits Forward, Digits Backward, Numbers &amp; Letters Speed A, Numbers &amp; Letters Accuracy A, Numbers &amp; Letters Efficiency A, Numbers &amp; Letters Efficiency B, Mazes, Word Generation, Trails A, Trails B, &amp; ROCFT Copy</v>
      </c>
      <c r="H564" t="str">
        <f t="shared" si="263"/>
        <v>Shape Learning Immediate-Recognition, Shape Learning Delayed-Recognition, Story Learning Immediate-Recall, Story Learning Delayed-Recall, &amp; ROCFT Recall</v>
      </c>
      <c r="I564" t="str">
        <f t="shared" si="264"/>
        <v>Coding, Digits Forward, &amp; Digits Backward</v>
      </c>
      <c r="J564" t="str">
        <f t="shared" si="265"/>
        <v>Coding, Numbers &amp; Letters Speed A, Numbers &amp; Letters Efficiency A, &amp; Trails A</v>
      </c>
      <c r="K564" t="str">
        <f t="shared" si="266"/>
        <v>Digits Forward &amp; Digits Backward</v>
      </c>
      <c r="L564" t="str">
        <f t="shared" ref="L564:U564" si="288">L563&amp;IF(L158,L463,"")</f>
        <v>Digits Forward, Numbers &amp; Letters Accuracy A, Numbers &amp; Letters Efficiency B, &amp; Trails B</v>
      </c>
      <c r="M564" t="str">
        <f t="shared" si="288"/>
        <v>Digits Forward, Digits Backward, Mazes, Word Generation, &amp; ROCFT Copy</v>
      </c>
      <c r="N564" t="str">
        <f t="shared" si="288"/>
        <v>Coding, Numbers &amp; Letters Efficiency A, Mazes, &amp; Trails A</v>
      </c>
      <c r="O564" t="str">
        <f t="shared" si="288"/>
        <v>Shape Learning Immediate-Recognition, &amp; Story Learning Immediate-Recall</v>
      </c>
      <c r="P564" t="str">
        <f t="shared" si="288"/>
        <v>Shape Learning Delayed-Recognition, Story Learning Delayed-Recall, &amp; ROCFT Recall</v>
      </c>
      <c r="Q564" t="str">
        <f t="shared" si="288"/>
        <v>Mazes, &amp; ROCFT Copy</v>
      </c>
      <c r="R564" t="str">
        <f t="shared" si="28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4" t="str">
        <f t="shared" si="288"/>
        <v>Word Generation, Letter Fluency, &amp; Category Fluency</v>
      </c>
      <c r="T564" t="str">
        <f t="shared" si="288"/>
        <v>Numbers &amp; Letters Speed A, &amp; Trails A</v>
      </c>
      <c r="U564" t="str">
        <f t="shared" si="288"/>
        <v>Numbers &amp; Letters Efficiency B, &amp; Trails B</v>
      </c>
      <c r="AI564" s="24"/>
      <c r="AJ564" s="24"/>
      <c r="AK564" s="24"/>
      <c r="AL564" s="24"/>
      <c r="AM564" s="24"/>
      <c r="AN564" s="24"/>
      <c r="AO564" s="24"/>
      <c r="AP564" s="24"/>
      <c r="AQ564" s="24"/>
      <c r="AR564" s="24"/>
    </row>
    <row r="565" spans="1:44" x14ac:dyDescent="0.15">
      <c r="A565" t="str">
        <f t="shared" si="214"/>
        <v>WRAT5 Reading Composite</v>
      </c>
      <c r="B565" t="str">
        <f t="shared" si="257"/>
        <v/>
      </c>
      <c r="C565" t="str">
        <f t="shared" si="258"/>
        <v>Naming &amp; WRAT5 Word Reading</v>
      </c>
      <c r="D565" t="str">
        <f t="shared" si="259"/>
        <v>Design Construction</v>
      </c>
      <c r="E565" t="str">
        <f t="shared" si="260"/>
        <v>Auditory Comprehension, Naming, Letter Fluency, &amp; Category Fluency</v>
      </c>
      <c r="F565" t="str">
        <f t="shared" si="261"/>
        <v>Visual Discrimination &amp; Design Construction</v>
      </c>
      <c r="G565" t="str">
        <f t="shared" si="262"/>
        <v>Coding, Digits Forward, Digits Backward, Numbers &amp; Letters Speed A, Numbers &amp; Letters Accuracy A, Numbers &amp; Letters Efficiency A, Numbers &amp; Letters Efficiency B, Mazes, Word Generation, Trails A, Trails B, &amp; ROCFT Copy</v>
      </c>
      <c r="H565" t="str">
        <f t="shared" si="263"/>
        <v>Shape Learning Immediate-Recognition, Shape Learning Delayed-Recognition, Story Learning Immediate-Recall, Story Learning Delayed-Recall, &amp; ROCFT Recall</v>
      </c>
      <c r="I565" t="str">
        <f t="shared" si="264"/>
        <v>Coding, Digits Forward, &amp; Digits Backward</v>
      </c>
      <c r="J565" t="str">
        <f t="shared" si="265"/>
        <v>Coding, Numbers &amp; Letters Speed A, Numbers &amp; Letters Efficiency A, &amp; Trails A</v>
      </c>
      <c r="K565" t="str">
        <f t="shared" si="266"/>
        <v>Digits Forward &amp; Digits Backward</v>
      </c>
      <c r="L565" t="str">
        <f t="shared" ref="L565:U565" si="289">L564&amp;IF(L159,L464,"")</f>
        <v>Digits Forward, Numbers &amp; Letters Accuracy A, Numbers &amp; Letters Efficiency B, &amp; Trails B</v>
      </c>
      <c r="M565" t="str">
        <f t="shared" si="289"/>
        <v>Digits Forward, Digits Backward, Mazes, Word Generation, &amp; ROCFT Copy</v>
      </c>
      <c r="N565" t="str">
        <f t="shared" si="289"/>
        <v>Coding, Numbers &amp; Letters Efficiency A, Mazes, &amp; Trails A</v>
      </c>
      <c r="O565" t="str">
        <f t="shared" si="289"/>
        <v>Shape Learning Immediate-Recognition, &amp; Story Learning Immediate-Recall</v>
      </c>
      <c r="P565" t="str">
        <f t="shared" si="289"/>
        <v>Shape Learning Delayed-Recognition, Story Learning Delayed-Recall, &amp; ROCFT Recall</v>
      </c>
      <c r="Q565" t="str">
        <f t="shared" si="289"/>
        <v>Mazes, &amp; ROCFT Copy</v>
      </c>
      <c r="R565" t="str">
        <f t="shared" si="28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5" t="str">
        <f t="shared" si="289"/>
        <v>Word Generation, Letter Fluency, &amp; Category Fluency</v>
      </c>
      <c r="T565" t="str">
        <f t="shared" si="289"/>
        <v>Numbers &amp; Letters Speed A, &amp; Trails A</v>
      </c>
      <c r="U565" t="str">
        <f t="shared" si="289"/>
        <v>Numbers &amp; Letters Efficiency B, &amp; Trails B</v>
      </c>
      <c r="AI565" s="24"/>
      <c r="AJ565" s="24"/>
      <c r="AK565" s="24"/>
      <c r="AL565" s="24"/>
      <c r="AM565" s="24"/>
      <c r="AN565" s="24"/>
      <c r="AO565" s="24"/>
      <c r="AP565" s="24"/>
      <c r="AQ565" s="24"/>
      <c r="AR565" s="24"/>
    </row>
    <row r="566" spans="1:44" x14ac:dyDescent="0.15">
      <c r="A566" t="str">
        <f t="shared" si="214"/>
        <v>DKEFS CWI Color Naming</v>
      </c>
      <c r="B566" t="str">
        <f t="shared" si="257"/>
        <v/>
      </c>
      <c r="C566" t="str">
        <f t="shared" si="258"/>
        <v>Naming &amp; WRAT5 Word Reading</v>
      </c>
      <c r="D566" t="str">
        <f t="shared" si="259"/>
        <v>Design Construction</v>
      </c>
      <c r="E566" t="str">
        <f t="shared" si="260"/>
        <v>Auditory Comprehension, Naming, Letter Fluency, &amp; Category Fluency</v>
      </c>
      <c r="F566" t="str">
        <f t="shared" si="261"/>
        <v>Visual Discrimination &amp; Design Construction</v>
      </c>
      <c r="G566" t="str">
        <f t="shared" si="262"/>
        <v>Coding, Digits Forward, Digits Backward, Numbers &amp; Letters Speed A, Numbers &amp; Letters Accuracy A, Numbers &amp; Letters Efficiency A, Numbers &amp; Letters Efficiency B, Mazes, Word Generation, Trails A, Trails B, &amp; ROCFT Copy</v>
      </c>
      <c r="H566" t="str">
        <f t="shared" si="263"/>
        <v>Shape Learning Immediate-Recognition, Shape Learning Delayed-Recognition, Story Learning Immediate-Recall, Story Learning Delayed-Recall, &amp; ROCFT Recall</v>
      </c>
      <c r="I566" t="str">
        <f t="shared" si="264"/>
        <v>Coding, Digits Forward, &amp; Digits Backward</v>
      </c>
      <c r="J566" t="str">
        <f t="shared" si="265"/>
        <v>Coding, Numbers &amp; Letters Speed A, Numbers &amp; Letters Efficiency A, &amp; Trails A</v>
      </c>
      <c r="K566" t="str">
        <f t="shared" si="266"/>
        <v>Digits Forward &amp; Digits Backward</v>
      </c>
      <c r="L566" t="str">
        <f t="shared" ref="L566:U566" si="290">L565&amp;IF(L160,L465,"")</f>
        <v>Digits Forward, Numbers &amp; Letters Accuracy A, Numbers &amp; Letters Efficiency B, &amp; Trails B</v>
      </c>
      <c r="M566" t="str">
        <f t="shared" si="290"/>
        <v>Digits Forward, Digits Backward, Mazes, Word Generation, &amp; ROCFT Copy</v>
      </c>
      <c r="N566" t="str">
        <f t="shared" si="290"/>
        <v>Coding, Numbers &amp; Letters Efficiency A, Mazes, &amp; Trails A</v>
      </c>
      <c r="O566" t="str">
        <f t="shared" si="290"/>
        <v>Shape Learning Immediate-Recognition, &amp; Story Learning Immediate-Recall</v>
      </c>
      <c r="P566" t="str">
        <f t="shared" si="290"/>
        <v>Shape Learning Delayed-Recognition, Story Learning Delayed-Recall, &amp; ROCFT Recall</v>
      </c>
      <c r="Q566" t="str">
        <f t="shared" si="290"/>
        <v>Mazes, &amp; ROCFT Copy</v>
      </c>
      <c r="R566" t="str">
        <f t="shared" si="29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6" t="str">
        <f t="shared" si="290"/>
        <v>Word Generation, Letter Fluency, &amp; Category Fluency</v>
      </c>
      <c r="T566" t="str">
        <f t="shared" si="290"/>
        <v>Numbers &amp; Letters Speed A, &amp; Trails A</v>
      </c>
      <c r="U566" t="str">
        <f t="shared" si="290"/>
        <v>Numbers &amp; Letters Efficiency B, &amp; Trails B</v>
      </c>
      <c r="AI566" s="24"/>
      <c r="AJ566" s="24"/>
      <c r="AK566" s="24"/>
      <c r="AL566" s="24"/>
      <c r="AM566" s="24"/>
      <c r="AN566" s="24"/>
      <c r="AO566" s="24"/>
      <c r="AP566" s="24"/>
      <c r="AQ566" s="24"/>
      <c r="AR566" s="24"/>
    </row>
    <row r="567" spans="1:44" x14ac:dyDescent="0.15">
      <c r="A567" t="str">
        <f t="shared" si="214"/>
        <v>DKEFS CWI Word Reading</v>
      </c>
      <c r="B567" t="str">
        <f t="shared" si="257"/>
        <v/>
      </c>
      <c r="C567" t="str">
        <f t="shared" si="258"/>
        <v>Naming &amp; WRAT5 Word Reading</v>
      </c>
      <c r="D567" t="str">
        <f t="shared" si="259"/>
        <v>Design Construction</v>
      </c>
      <c r="E567" t="str">
        <f t="shared" si="260"/>
        <v>Auditory Comprehension, Naming, Letter Fluency, &amp; Category Fluency</v>
      </c>
      <c r="F567" t="str">
        <f t="shared" si="261"/>
        <v>Visual Discrimination &amp; Design Construction</v>
      </c>
      <c r="G567" t="str">
        <f t="shared" si="262"/>
        <v>Coding, Digits Forward, Digits Backward, Numbers &amp; Letters Speed A, Numbers &amp; Letters Accuracy A, Numbers &amp; Letters Efficiency A, Numbers &amp; Letters Efficiency B, Mazes, Word Generation, Trails A, Trails B, &amp; ROCFT Copy</v>
      </c>
      <c r="H567" t="str">
        <f t="shared" si="263"/>
        <v>Shape Learning Immediate-Recognition, Shape Learning Delayed-Recognition, Story Learning Immediate-Recall, Story Learning Delayed-Recall, &amp; ROCFT Recall</v>
      </c>
      <c r="I567" t="str">
        <f t="shared" si="264"/>
        <v>Coding, Digits Forward, &amp; Digits Backward</v>
      </c>
      <c r="J567" t="str">
        <f t="shared" si="265"/>
        <v>Coding, Numbers &amp; Letters Speed A, Numbers &amp; Letters Efficiency A, &amp; Trails A</v>
      </c>
      <c r="K567" t="str">
        <f t="shared" si="266"/>
        <v>Digits Forward &amp; Digits Backward</v>
      </c>
      <c r="L567" t="str">
        <f t="shared" ref="L567:U567" si="291">L566&amp;IF(L161,L466,"")</f>
        <v>Digits Forward, Numbers &amp; Letters Accuracy A, Numbers &amp; Letters Efficiency B, &amp; Trails B</v>
      </c>
      <c r="M567" t="str">
        <f t="shared" si="291"/>
        <v>Digits Forward, Digits Backward, Mazes, Word Generation, &amp; ROCFT Copy</v>
      </c>
      <c r="N567" t="str">
        <f t="shared" si="291"/>
        <v>Coding, Numbers &amp; Letters Efficiency A, Mazes, &amp; Trails A</v>
      </c>
      <c r="O567" t="str">
        <f t="shared" si="291"/>
        <v>Shape Learning Immediate-Recognition, &amp; Story Learning Immediate-Recall</v>
      </c>
      <c r="P567" t="str">
        <f t="shared" si="291"/>
        <v>Shape Learning Delayed-Recognition, Story Learning Delayed-Recall, &amp; ROCFT Recall</v>
      </c>
      <c r="Q567" t="str">
        <f t="shared" si="291"/>
        <v>Mazes, &amp; ROCFT Copy</v>
      </c>
      <c r="R567" t="str">
        <f t="shared" si="29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7" t="str">
        <f t="shared" si="291"/>
        <v>Word Generation, Letter Fluency, &amp; Category Fluency</v>
      </c>
      <c r="T567" t="str">
        <f t="shared" si="291"/>
        <v>Numbers &amp; Letters Speed A, &amp; Trails A</v>
      </c>
      <c r="U567" t="str">
        <f t="shared" si="291"/>
        <v>Numbers &amp; Letters Efficiency B, &amp; Trails B</v>
      </c>
      <c r="AI567" s="24"/>
      <c r="AJ567" s="24"/>
      <c r="AK567" s="24"/>
      <c r="AL567" s="24"/>
      <c r="AM567" s="24"/>
      <c r="AN567" s="24"/>
      <c r="AO567" s="24"/>
      <c r="AP567" s="24"/>
      <c r="AQ567" s="24"/>
      <c r="AR567" s="24"/>
    </row>
    <row r="568" spans="1:44" x14ac:dyDescent="0.15">
      <c r="A568" t="str">
        <f t="shared" si="214"/>
        <v>DKEFS CWI Inhibition</v>
      </c>
      <c r="B568" t="str">
        <f t="shared" si="257"/>
        <v/>
      </c>
      <c r="C568" t="str">
        <f t="shared" si="258"/>
        <v>Naming &amp; WRAT5 Word Reading</v>
      </c>
      <c r="D568" t="str">
        <f t="shared" si="259"/>
        <v>Design Construction</v>
      </c>
      <c r="E568" t="str">
        <f t="shared" si="260"/>
        <v>Auditory Comprehension, Naming, Letter Fluency, &amp; Category Fluency</v>
      </c>
      <c r="F568" t="str">
        <f t="shared" si="261"/>
        <v>Visual Discrimination &amp; Design Construction</v>
      </c>
      <c r="G568" t="str">
        <f t="shared" si="262"/>
        <v>Coding, Digits Forward, Digits Backward, Numbers &amp; Letters Speed A, Numbers &amp; Letters Accuracy A, Numbers &amp; Letters Efficiency A, Numbers &amp; Letters Efficiency B, Mazes, Word Generation, Trails A, Trails B, &amp; ROCFT Copy</v>
      </c>
      <c r="H568" t="str">
        <f t="shared" si="263"/>
        <v>Shape Learning Immediate-Recognition, Shape Learning Delayed-Recognition, Story Learning Immediate-Recall, Story Learning Delayed-Recall, &amp; ROCFT Recall</v>
      </c>
      <c r="I568" t="str">
        <f t="shared" si="264"/>
        <v>Coding, Digits Forward, &amp; Digits Backward</v>
      </c>
      <c r="J568" t="str">
        <f t="shared" si="265"/>
        <v>Coding, Numbers &amp; Letters Speed A, Numbers &amp; Letters Efficiency A, &amp; Trails A</v>
      </c>
      <c r="K568" t="str">
        <f t="shared" si="266"/>
        <v>Digits Forward &amp; Digits Backward</v>
      </c>
      <c r="L568" t="str">
        <f t="shared" ref="L568:U568" si="292">L567&amp;IF(L162,L467,"")</f>
        <v>Digits Forward, Numbers &amp; Letters Accuracy A, Numbers &amp; Letters Efficiency B, &amp; Trails B</v>
      </c>
      <c r="M568" t="str">
        <f t="shared" si="292"/>
        <v>Digits Forward, Digits Backward, Mazes, Word Generation, &amp; ROCFT Copy</v>
      </c>
      <c r="N568" t="str">
        <f t="shared" si="292"/>
        <v>Coding, Numbers &amp; Letters Efficiency A, Mazes, &amp; Trails A</v>
      </c>
      <c r="O568" t="str">
        <f t="shared" si="292"/>
        <v>Shape Learning Immediate-Recognition, &amp; Story Learning Immediate-Recall</v>
      </c>
      <c r="P568" t="str">
        <f t="shared" si="292"/>
        <v>Shape Learning Delayed-Recognition, Story Learning Delayed-Recall, &amp; ROCFT Recall</v>
      </c>
      <c r="Q568" t="str">
        <f t="shared" si="292"/>
        <v>Mazes, &amp; ROCFT Copy</v>
      </c>
      <c r="R568" t="str">
        <f t="shared" si="29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8" t="str">
        <f t="shared" si="292"/>
        <v>Word Generation, Letter Fluency, &amp; Category Fluency</v>
      </c>
      <c r="T568" t="str">
        <f t="shared" si="292"/>
        <v>Numbers &amp; Letters Speed A, &amp; Trails A</v>
      </c>
      <c r="U568" t="str">
        <f t="shared" si="292"/>
        <v>Numbers &amp; Letters Efficiency B, &amp; Trails B</v>
      </c>
      <c r="AI568" s="24"/>
      <c r="AJ568" s="24"/>
      <c r="AK568" s="24"/>
      <c r="AL568" s="24"/>
      <c r="AM568" s="24"/>
      <c r="AN568" s="24"/>
      <c r="AO568" s="24"/>
      <c r="AP568" s="24"/>
      <c r="AQ568" s="24"/>
      <c r="AR568" s="24"/>
    </row>
    <row r="569" spans="1:44" x14ac:dyDescent="0.15">
      <c r="A569" t="str">
        <f t="shared" si="214"/>
        <v>DKEFS CWI Switching</v>
      </c>
      <c r="B569" t="str">
        <f t="shared" si="257"/>
        <v/>
      </c>
      <c r="C569" t="str">
        <f t="shared" si="258"/>
        <v>Naming &amp; WRAT5 Word Reading</v>
      </c>
      <c r="D569" t="str">
        <f t="shared" si="259"/>
        <v>Design Construction</v>
      </c>
      <c r="E569" t="str">
        <f t="shared" si="260"/>
        <v>Auditory Comprehension, Naming, Letter Fluency, &amp; Category Fluency</v>
      </c>
      <c r="F569" t="str">
        <f t="shared" si="261"/>
        <v>Visual Discrimination &amp; Design Construction</v>
      </c>
      <c r="G569" t="str">
        <f t="shared" si="262"/>
        <v>Coding, Digits Forward, Digits Backward, Numbers &amp; Letters Speed A, Numbers &amp; Letters Accuracy A, Numbers &amp; Letters Efficiency A, Numbers &amp; Letters Efficiency B, Mazes, Word Generation, Trails A, Trails B, &amp; ROCFT Copy</v>
      </c>
      <c r="H569" t="str">
        <f t="shared" si="263"/>
        <v>Shape Learning Immediate-Recognition, Shape Learning Delayed-Recognition, Story Learning Immediate-Recall, Story Learning Delayed-Recall, &amp; ROCFT Recall</v>
      </c>
      <c r="I569" t="str">
        <f t="shared" si="264"/>
        <v>Coding, Digits Forward, &amp; Digits Backward</v>
      </c>
      <c r="J569" t="str">
        <f t="shared" si="265"/>
        <v>Coding, Numbers &amp; Letters Speed A, Numbers &amp; Letters Efficiency A, &amp; Trails A</v>
      </c>
      <c r="K569" t="str">
        <f t="shared" si="266"/>
        <v>Digits Forward &amp; Digits Backward</v>
      </c>
      <c r="L569" t="str">
        <f t="shared" ref="L569:U569" si="293">L568&amp;IF(L163,L468,"")</f>
        <v>Digits Forward, Numbers &amp; Letters Accuracy A, Numbers &amp; Letters Efficiency B, &amp; Trails B</v>
      </c>
      <c r="M569" t="str">
        <f t="shared" si="293"/>
        <v>Digits Forward, Digits Backward, Mazes, Word Generation, &amp; ROCFT Copy</v>
      </c>
      <c r="N569" t="str">
        <f t="shared" si="293"/>
        <v>Coding, Numbers &amp; Letters Efficiency A, Mazes, &amp; Trails A</v>
      </c>
      <c r="O569" t="str">
        <f t="shared" si="293"/>
        <v>Shape Learning Immediate-Recognition, &amp; Story Learning Immediate-Recall</v>
      </c>
      <c r="P569" t="str">
        <f t="shared" si="293"/>
        <v>Shape Learning Delayed-Recognition, Story Learning Delayed-Recall, &amp; ROCFT Recall</v>
      </c>
      <c r="Q569" t="str">
        <f t="shared" si="293"/>
        <v>Mazes, &amp; ROCFT Copy</v>
      </c>
      <c r="R569" t="str">
        <f t="shared" si="29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9" t="str">
        <f t="shared" si="293"/>
        <v>Word Generation, Letter Fluency, &amp; Category Fluency</v>
      </c>
      <c r="T569" t="str">
        <f t="shared" si="293"/>
        <v>Numbers &amp; Letters Speed A, &amp; Trails A</v>
      </c>
      <c r="U569" t="str">
        <f t="shared" si="293"/>
        <v>Numbers &amp; Letters Efficiency B, &amp; Trails B</v>
      </c>
      <c r="AI569" s="24"/>
      <c r="AJ569" s="24"/>
      <c r="AK569" s="24"/>
      <c r="AL569" s="24"/>
      <c r="AM569" s="24"/>
      <c r="AN569" s="24"/>
      <c r="AO569" s="24"/>
      <c r="AP569" s="24"/>
      <c r="AQ569" s="24"/>
      <c r="AR569" s="24"/>
    </row>
    <row r="570" spans="1:44" x14ac:dyDescent="0.15">
      <c r="A570" t="str">
        <f t="shared" si="214"/>
        <v>Unstructured Task (Total)</v>
      </c>
      <c r="B570" t="str">
        <f t="shared" si="257"/>
        <v/>
      </c>
      <c r="C570" t="str">
        <f t="shared" si="258"/>
        <v>Naming &amp; WRAT5 Word Reading</v>
      </c>
      <c r="D570" t="str">
        <f t="shared" si="259"/>
        <v>Design Construction</v>
      </c>
      <c r="E570" t="str">
        <f t="shared" si="260"/>
        <v>Auditory Comprehension, Naming, Letter Fluency, &amp; Category Fluency</v>
      </c>
      <c r="F570" t="str">
        <f t="shared" si="261"/>
        <v>Visual Discrimination &amp; Design Construction</v>
      </c>
      <c r="G570" t="str">
        <f t="shared" si="262"/>
        <v>Coding, Digits Forward, Digits Backward, Numbers &amp; Letters Speed A, Numbers &amp; Letters Accuracy A, Numbers &amp; Letters Efficiency A, Numbers &amp; Letters Efficiency B, Mazes, Word Generation, Trails A, Trails B, &amp; ROCFT Copy</v>
      </c>
      <c r="H570" t="str">
        <f t="shared" si="263"/>
        <v>Shape Learning Immediate-Recognition, Shape Learning Delayed-Recognition, Story Learning Immediate-Recall, Story Learning Delayed-Recall, &amp; ROCFT Recall</v>
      </c>
      <c r="I570" t="str">
        <f t="shared" si="264"/>
        <v>Coding, Digits Forward, &amp; Digits Backward</v>
      </c>
      <c r="J570" t="str">
        <f t="shared" si="265"/>
        <v>Coding, Numbers &amp; Letters Speed A, Numbers &amp; Letters Efficiency A, &amp; Trails A</v>
      </c>
      <c r="K570" t="str">
        <f t="shared" si="266"/>
        <v>Digits Forward &amp; Digits Backward</v>
      </c>
      <c r="L570" t="str">
        <f t="shared" ref="L570:U570" si="294">L569&amp;IF(L164,L469,"")</f>
        <v>Digits Forward, Numbers &amp; Letters Accuracy A, Numbers &amp; Letters Efficiency B, &amp; Trails B</v>
      </c>
      <c r="M570" t="str">
        <f t="shared" si="294"/>
        <v>Digits Forward, Digits Backward, Mazes, Word Generation, &amp; ROCFT Copy</v>
      </c>
      <c r="N570" t="str">
        <f t="shared" si="294"/>
        <v>Coding, Numbers &amp; Letters Efficiency A, Mazes, &amp; Trails A</v>
      </c>
      <c r="O570" t="str">
        <f t="shared" si="294"/>
        <v>Shape Learning Immediate-Recognition, &amp; Story Learning Immediate-Recall</v>
      </c>
      <c r="P570" t="str">
        <f t="shared" si="294"/>
        <v>Shape Learning Delayed-Recognition, Story Learning Delayed-Recall, &amp; ROCFT Recall</v>
      </c>
      <c r="Q570" t="str">
        <f t="shared" si="294"/>
        <v>Mazes, &amp; ROCFT Copy</v>
      </c>
      <c r="R570" t="str">
        <f t="shared" si="29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0" t="str">
        <f t="shared" si="294"/>
        <v>Word Generation, Letter Fluency, &amp; Category Fluency</v>
      </c>
      <c r="T570" t="str">
        <f t="shared" si="294"/>
        <v>Numbers &amp; Letters Speed A, &amp; Trails A</v>
      </c>
      <c r="U570" t="str">
        <f t="shared" si="294"/>
        <v>Numbers &amp; Letters Efficiency B, &amp; Trails B</v>
      </c>
      <c r="AI570" s="24"/>
      <c r="AJ570" s="24"/>
      <c r="AK570" s="24"/>
      <c r="AL570" s="24"/>
      <c r="AM570" s="24"/>
      <c r="AN570" s="24"/>
      <c r="AO570" s="24"/>
      <c r="AP570" s="24"/>
      <c r="AQ570" s="24"/>
      <c r="AR570" s="24"/>
    </row>
    <row r="571" spans="1:44" x14ac:dyDescent="0.15">
      <c r="A571" t="str">
        <f t="shared" si="214"/>
        <v>Unstructured Task (HVC)</v>
      </c>
      <c r="B571" t="str">
        <f t="shared" si="257"/>
        <v/>
      </c>
      <c r="C571" t="str">
        <f t="shared" si="258"/>
        <v>Naming &amp; WRAT5 Word Reading</v>
      </c>
      <c r="D571" t="str">
        <f t="shared" si="259"/>
        <v>Design Construction</v>
      </c>
      <c r="E571" t="str">
        <f t="shared" si="260"/>
        <v>Auditory Comprehension, Naming, Letter Fluency, &amp; Category Fluency</v>
      </c>
      <c r="F571" t="str">
        <f t="shared" si="261"/>
        <v>Visual Discrimination &amp; Design Construction</v>
      </c>
      <c r="G571" t="str">
        <f t="shared" si="262"/>
        <v>Coding, Digits Forward, Digits Backward, Numbers &amp; Letters Speed A, Numbers &amp; Letters Accuracy A, Numbers &amp; Letters Efficiency A, Numbers &amp; Letters Efficiency B, Mazes, Word Generation, Trails A, Trails B, &amp; ROCFT Copy</v>
      </c>
      <c r="H571" t="str">
        <f t="shared" si="263"/>
        <v>Shape Learning Immediate-Recognition, Shape Learning Delayed-Recognition, Story Learning Immediate-Recall, Story Learning Delayed-Recall, &amp; ROCFT Recall</v>
      </c>
      <c r="I571" t="str">
        <f t="shared" si="264"/>
        <v>Coding, Digits Forward, &amp; Digits Backward</v>
      </c>
      <c r="J571" t="str">
        <f t="shared" si="265"/>
        <v>Coding, Numbers &amp; Letters Speed A, Numbers &amp; Letters Efficiency A, &amp; Trails A</v>
      </c>
      <c r="K571" t="str">
        <f t="shared" si="266"/>
        <v>Digits Forward &amp; Digits Backward</v>
      </c>
      <c r="L571" t="str">
        <f t="shared" ref="L571:U571" si="295">L570&amp;IF(L165,L470,"")</f>
        <v>Digits Forward, Numbers &amp; Letters Accuracy A, Numbers &amp; Letters Efficiency B, &amp; Trails B</v>
      </c>
      <c r="M571" t="str">
        <f t="shared" si="295"/>
        <v>Digits Forward, Digits Backward, Mazes, Word Generation, &amp; ROCFT Copy</v>
      </c>
      <c r="N571" t="str">
        <f t="shared" si="295"/>
        <v>Coding, Numbers &amp; Letters Efficiency A, Mazes, &amp; Trails A</v>
      </c>
      <c r="O571" t="str">
        <f t="shared" si="295"/>
        <v>Shape Learning Immediate-Recognition, &amp; Story Learning Immediate-Recall</v>
      </c>
      <c r="P571" t="str">
        <f t="shared" si="295"/>
        <v>Shape Learning Delayed-Recognition, Story Learning Delayed-Recall, &amp; ROCFT Recall</v>
      </c>
      <c r="Q571" t="str">
        <f t="shared" si="295"/>
        <v>Mazes, &amp; ROCFT Copy</v>
      </c>
      <c r="R571" t="str">
        <f t="shared" si="29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1" t="str">
        <f t="shared" si="295"/>
        <v>Word Generation, Letter Fluency, &amp; Category Fluency</v>
      </c>
      <c r="T571" t="str">
        <f t="shared" si="295"/>
        <v>Numbers &amp; Letters Speed A, &amp; Trails A</v>
      </c>
      <c r="U571" t="str">
        <f t="shared" si="295"/>
        <v>Numbers &amp; Letters Efficiency B, &amp; Trails B</v>
      </c>
      <c r="AI571" s="24"/>
      <c r="AJ571" s="24"/>
      <c r="AK571" s="24"/>
      <c r="AL571" s="24"/>
      <c r="AM571" s="24"/>
      <c r="AN571" s="24"/>
      <c r="AO571" s="24"/>
      <c r="AP571" s="24"/>
      <c r="AQ571" s="24"/>
      <c r="AR571" s="24"/>
    </row>
    <row r="572" spans="1:44" x14ac:dyDescent="0.15">
      <c r="A572" t="str">
        <f t="shared" si="214"/>
        <v>WASI-2 Similarities</v>
      </c>
      <c r="B572" t="str">
        <f t="shared" si="257"/>
        <v/>
      </c>
      <c r="C572" t="str">
        <f t="shared" si="258"/>
        <v>Naming &amp; WRAT5 Word Reading</v>
      </c>
      <c r="D572" t="str">
        <f t="shared" si="259"/>
        <v>Design Construction</v>
      </c>
      <c r="E572" t="str">
        <f t="shared" si="260"/>
        <v>Auditory Comprehension, Naming, Letter Fluency, &amp; Category Fluency</v>
      </c>
      <c r="F572" t="str">
        <f t="shared" si="261"/>
        <v>Visual Discrimination &amp; Design Construction</v>
      </c>
      <c r="G572" t="str">
        <f t="shared" si="262"/>
        <v>Coding, Digits Forward, Digits Backward, Numbers &amp; Letters Speed A, Numbers &amp; Letters Accuracy A, Numbers &amp; Letters Efficiency A, Numbers &amp; Letters Efficiency B, Mazes, Word Generation, Trails A, Trails B, &amp; ROCFT Copy</v>
      </c>
      <c r="H572" t="str">
        <f t="shared" si="263"/>
        <v>Shape Learning Immediate-Recognition, Shape Learning Delayed-Recognition, Story Learning Immediate-Recall, Story Learning Delayed-Recall, &amp; ROCFT Recall</v>
      </c>
      <c r="I572" t="str">
        <f t="shared" si="264"/>
        <v>Coding, Digits Forward, &amp; Digits Backward</v>
      </c>
      <c r="J572" t="str">
        <f t="shared" si="265"/>
        <v>Coding, Numbers &amp; Letters Speed A, Numbers &amp; Letters Efficiency A, &amp; Trails A</v>
      </c>
      <c r="K572" t="str">
        <f t="shared" si="266"/>
        <v>Digits Forward &amp; Digits Backward</v>
      </c>
      <c r="L572" t="str">
        <f t="shared" ref="L572:U572" si="296">L571&amp;IF(L166,L471,"")</f>
        <v>Digits Forward, Numbers &amp; Letters Accuracy A, Numbers &amp; Letters Efficiency B, &amp; Trails B</v>
      </c>
      <c r="M572" t="str">
        <f t="shared" si="296"/>
        <v>Digits Forward, Digits Backward, Mazes, Word Generation, &amp; ROCFT Copy</v>
      </c>
      <c r="N572" t="str">
        <f t="shared" si="296"/>
        <v>Coding, Numbers &amp; Letters Efficiency A, Mazes, &amp; Trails A</v>
      </c>
      <c r="O572" t="str">
        <f t="shared" si="296"/>
        <v>Shape Learning Immediate-Recognition, &amp; Story Learning Immediate-Recall</v>
      </c>
      <c r="P572" t="str">
        <f t="shared" si="296"/>
        <v>Shape Learning Delayed-Recognition, Story Learning Delayed-Recall, &amp; ROCFT Recall</v>
      </c>
      <c r="Q572" t="str">
        <f t="shared" si="296"/>
        <v>Mazes, &amp; ROCFT Copy</v>
      </c>
      <c r="R572" t="str">
        <f t="shared" si="29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2" t="str">
        <f t="shared" si="296"/>
        <v>Word Generation, Letter Fluency, &amp; Category Fluency</v>
      </c>
      <c r="T572" t="str">
        <f t="shared" si="296"/>
        <v>Numbers &amp; Letters Speed A, &amp; Trails A</v>
      </c>
      <c r="U572" t="str">
        <f t="shared" si="296"/>
        <v>Numbers &amp; Letters Efficiency B, &amp; Trails B</v>
      </c>
      <c r="AI572" s="24"/>
      <c r="AJ572" s="24"/>
      <c r="AK572" s="24"/>
      <c r="AL572" s="24"/>
      <c r="AM572" s="24"/>
      <c r="AN572" s="24"/>
      <c r="AO572" s="24"/>
      <c r="AP572" s="24"/>
      <c r="AQ572" s="24"/>
      <c r="AR572" s="24"/>
    </row>
    <row r="573" spans="1:44" x14ac:dyDescent="0.15">
      <c r="A573" t="str">
        <f t="shared" si="214"/>
        <v>WASI-2 Vocabulary</v>
      </c>
      <c r="B573" t="str">
        <f t="shared" si="257"/>
        <v/>
      </c>
      <c r="C573" t="str">
        <f t="shared" si="258"/>
        <v>Naming &amp; WRAT5 Word Reading</v>
      </c>
      <c r="D573" t="str">
        <f t="shared" si="259"/>
        <v>Design Construction</v>
      </c>
      <c r="E573" t="str">
        <f t="shared" si="260"/>
        <v>Auditory Comprehension, Naming, Letter Fluency, &amp; Category Fluency</v>
      </c>
      <c r="F573" t="str">
        <f t="shared" si="261"/>
        <v>Visual Discrimination &amp; Design Construction</v>
      </c>
      <c r="G573" t="str">
        <f t="shared" si="262"/>
        <v>Coding, Digits Forward, Digits Backward, Numbers &amp; Letters Speed A, Numbers &amp; Letters Accuracy A, Numbers &amp; Letters Efficiency A, Numbers &amp; Letters Efficiency B, Mazes, Word Generation, Trails A, Trails B, &amp; ROCFT Copy</v>
      </c>
      <c r="H573" t="str">
        <f t="shared" si="263"/>
        <v>Shape Learning Immediate-Recognition, Shape Learning Delayed-Recognition, Story Learning Immediate-Recall, Story Learning Delayed-Recall, &amp; ROCFT Recall</v>
      </c>
      <c r="I573" t="str">
        <f t="shared" si="264"/>
        <v>Coding, Digits Forward, &amp; Digits Backward</v>
      </c>
      <c r="J573" t="str">
        <f t="shared" si="265"/>
        <v>Coding, Numbers &amp; Letters Speed A, Numbers &amp; Letters Efficiency A, &amp; Trails A</v>
      </c>
      <c r="K573" t="str">
        <f t="shared" si="266"/>
        <v>Digits Forward &amp; Digits Backward</v>
      </c>
      <c r="L573" t="str">
        <f t="shared" ref="L573:U573" si="297">L572&amp;IF(L167,L472,"")</f>
        <v>Digits Forward, Numbers &amp; Letters Accuracy A, Numbers &amp; Letters Efficiency B, &amp; Trails B</v>
      </c>
      <c r="M573" t="str">
        <f t="shared" si="297"/>
        <v>Digits Forward, Digits Backward, Mazes, Word Generation, &amp; ROCFT Copy</v>
      </c>
      <c r="N573" t="str">
        <f t="shared" si="297"/>
        <v>Coding, Numbers &amp; Letters Efficiency A, Mazes, &amp; Trails A</v>
      </c>
      <c r="O573" t="str">
        <f t="shared" si="297"/>
        <v>Shape Learning Immediate-Recognition, &amp; Story Learning Immediate-Recall</v>
      </c>
      <c r="P573" t="str">
        <f t="shared" si="297"/>
        <v>Shape Learning Delayed-Recognition, Story Learning Delayed-Recall, &amp; ROCFT Recall</v>
      </c>
      <c r="Q573" t="str">
        <f t="shared" si="297"/>
        <v>Mazes, &amp; ROCFT Copy</v>
      </c>
      <c r="R573" t="str">
        <f t="shared" si="29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3" t="str">
        <f t="shared" si="297"/>
        <v>Word Generation, Letter Fluency, &amp; Category Fluency</v>
      </c>
      <c r="T573" t="str">
        <f t="shared" si="297"/>
        <v>Numbers &amp; Letters Speed A, &amp; Trails A</v>
      </c>
      <c r="U573" t="str">
        <f t="shared" si="297"/>
        <v>Numbers &amp; Letters Efficiency B, &amp; Trails B</v>
      </c>
      <c r="AI573" s="24"/>
      <c r="AJ573" s="24"/>
      <c r="AK573" s="24"/>
      <c r="AL573" s="24"/>
      <c r="AM573" s="24"/>
      <c r="AN573" s="24"/>
      <c r="AO573" s="24"/>
      <c r="AP573" s="24"/>
      <c r="AQ573" s="24"/>
      <c r="AR573" s="24"/>
    </row>
    <row r="574" spans="1:44" x14ac:dyDescent="0.15">
      <c r="A574" t="str">
        <f t="shared" si="214"/>
        <v>WASI-2 Matrix Reasoning</v>
      </c>
      <c r="B574" t="str">
        <f t="shared" si="257"/>
        <v/>
      </c>
      <c r="C574" t="str">
        <f t="shared" si="258"/>
        <v>Naming &amp; WRAT5 Word Reading</v>
      </c>
      <c r="D574" t="str">
        <f t="shared" si="259"/>
        <v>Design Construction</v>
      </c>
      <c r="E574" t="str">
        <f t="shared" si="260"/>
        <v>Auditory Comprehension, Naming, Letter Fluency, &amp; Category Fluency</v>
      </c>
      <c r="F574" t="str">
        <f t="shared" si="261"/>
        <v>Visual Discrimination &amp; Design Construction</v>
      </c>
      <c r="G574" t="str">
        <f t="shared" si="262"/>
        <v>Coding, Digits Forward, Digits Backward, Numbers &amp; Letters Speed A, Numbers &amp; Letters Accuracy A, Numbers &amp; Letters Efficiency A, Numbers &amp; Letters Efficiency B, Mazes, Word Generation, Trails A, Trails B, &amp; ROCFT Copy</v>
      </c>
      <c r="H574" t="str">
        <f t="shared" si="263"/>
        <v>Shape Learning Immediate-Recognition, Shape Learning Delayed-Recognition, Story Learning Immediate-Recall, Story Learning Delayed-Recall, &amp; ROCFT Recall</v>
      </c>
      <c r="I574" t="str">
        <f t="shared" si="264"/>
        <v>Coding, Digits Forward, &amp; Digits Backward</v>
      </c>
      <c r="J574" t="str">
        <f t="shared" si="265"/>
        <v>Coding, Numbers &amp; Letters Speed A, Numbers &amp; Letters Efficiency A, &amp; Trails A</v>
      </c>
      <c r="K574" t="str">
        <f t="shared" si="266"/>
        <v>Digits Forward &amp; Digits Backward</v>
      </c>
      <c r="L574" t="str">
        <f t="shared" ref="L574:U574" si="298">L573&amp;IF(L168,L473,"")</f>
        <v>Digits Forward, Numbers &amp; Letters Accuracy A, Numbers &amp; Letters Efficiency B, &amp; Trails B</v>
      </c>
      <c r="M574" t="str">
        <f t="shared" si="298"/>
        <v>Digits Forward, Digits Backward, Mazes, Word Generation, &amp; ROCFT Copy</v>
      </c>
      <c r="N574" t="str">
        <f t="shared" si="298"/>
        <v>Coding, Numbers &amp; Letters Efficiency A, Mazes, &amp; Trails A</v>
      </c>
      <c r="O574" t="str">
        <f t="shared" si="298"/>
        <v>Shape Learning Immediate-Recognition, &amp; Story Learning Immediate-Recall</v>
      </c>
      <c r="P574" t="str">
        <f t="shared" si="298"/>
        <v>Shape Learning Delayed-Recognition, Story Learning Delayed-Recall, &amp; ROCFT Recall</v>
      </c>
      <c r="Q574" t="str">
        <f t="shared" si="298"/>
        <v>Mazes, &amp; ROCFT Copy</v>
      </c>
      <c r="R574" t="str">
        <f t="shared" si="29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4" t="str">
        <f t="shared" si="298"/>
        <v>Word Generation, Letter Fluency, &amp; Category Fluency</v>
      </c>
      <c r="T574" t="str">
        <f t="shared" si="298"/>
        <v>Numbers &amp; Letters Speed A, &amp; Trails A</v>
      </c>
      <c r="U574" t="str">
        <f t="shared" si="298"/>
        <v>Numbers &amp; Letters Efficiency B, &amp; Trails B</v>
      </c>
      <c r="AI574" s="24"/>
      <c r="AJ574" s="24"/>
      <c r="AK574" s="24"/>
      <c r="AL574" s="24"/>
      <c r="AM574" s="24"/>
      <c r="AN574" s="24"/>
      <c r="AO574" s="24"/>
      <c r="AP574" s="24"/>
      <c r="AQ574" s="24"/>
      <c r="AR574" s="24"/>
    </row>
    <row r="575" spans="1:44" x14ac:dyDescent="0.15">
      <c r="A575" t="str">
        <f t="shared" ref="A575:A609" si="299">A474</f>
        <v>WASI-2 Block Design</v>
      </c>
      <c r="B575" t="str">
        <f t="shared" ref="B575:B606" si="300">B574&amp;IF(B169,B474,"")</f>
        <v/>
      </c>
      <c r="C575" t="str">
        <f t="shared" ref="C575:C606" si="301">C574&amp;IF(C169,C474,"")</f>
        <v>Naming &amp; WRAT5 Word Reading</v>
      </c>
      <c r="D575" t="str">
        <f t="shared" ref="D575:D606" si="302">D574&amp;IF(D169,D474,"")</f>
        <v>Design Construction</v>
      </c>
      <c r="E575" t="str">
        <f t="shared" ref="E575:E606" si="303">E574&amp;IF(E169,E474,"")</f>
        <v>Auditory Comprehension, Naming, Letter Fluency, &amp; Category Fluency</v>
      </c>
      <c r="F575" t="str">
        <f t="shared" ref="F575:F606" si="304">F574&amp;IF(F169,F474,"")</f>
        <v>Visual Discrimination &amp; Design Construction</v>
      </c>
      <c r="G575" t="str">
        <f t="shared" ref="G575:G606" si="305">G574&amp;IF(G169,G474,"")</f>
        <v>Coding, Digits Forward, Digits Backward, Numbers &amp; Letters Speed A, Numbers &amp; Letters Accuracy A, Numbers &amp; Letters Efficiency A, Numbers &amp; Letters Efficiency B, Mazes, Word Generation, Trails A, Trails B, &amp; ROCFT Copy</v>
      </c>
      <c r="H575" t="str">
        <f t="shared" ref="H575:H606" si="306">H574&amp;IF(H169,H474,"")</f>
        <v>Shape Learning Immediate-Recognition, Shape Learning Delayed-Recognition, Story Learning Immediate-Recall, Story Learning Delayed-Recall, &amp; ROCFT Recall</v>
      </c>
      <c r="I575" t="str">
        <f t="shared" ref="I575:I606" si="307">I574&amp;IF(I169,I474,"")</f>
        <v>Coding, Digits Forward, &amp; Digits Backward</v>
      </c>
      <c r="J575" t="str">
        <f t="shared" ref="J575:J606" si="308">J574&amp;IF(J169,J474,"")</f>
        <v>Coding, Numbers &amp; Letters Speed A, Numbers &amp; Letters Efficiency A, &amp; Trails A</v>
      </c>
      <c r="K575" t="str">
        <f t="shared" ref="K575:K606" si="309">K574&amp;IF(K169,K474,"")</f>
        <v>Digits Forward &amp; Digits Backward</v>
      </c>
      <c r="L575" t="str">
        <f t="shared" ref="L575:U575" si="310">L574&amp;IF(L169,L474,"")</f>
        <v>Digits Forward, Numbers &amp; Letters Accuracy A, Numbers &amp; Letters Efficiency B, &amp; Trails B</v>
      </c>
      <c r="M575" t="str">
        <f t="shared" si="310"/>
        <v>Digits Forward, Digits Backward, Mazes, Word Generation, &amp; ROCFT Copy</v>
      </c>
      <c r="N575" t="str">
        <f t="shared" si="310"/>
        <v>Coding, Numbers &amp; Letters Efficiency A, Mazes, &amp; Trails A</v>
      </c>
      <c r="O575" t="str">
        <f t="shared" si="310"/>
        <v>Shape Learning Immediate-Recognition, &amp; Story Learning Immediate-Recall</v>
      </c>
      <c r="P575" t="str">
        <f t="shared" si="310"/>
        <v>Shape Learning Delayed-Recognition, Story Learning Delayed-Recall, &amp; ROCFT Recall</v>
      </c>
      <c r="Q575" t="str">
        <f t="shared" si="310"/>
        <v>Mazes, &amp; ROCFT Copy</v>
      </c>
      <c r="R575" t="str">
        <f t="shared" si="31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5" t="str">
        <f t="shared" si="310"/>
        <v>Word Generation, Letter Fluency, &amp; Category Fluency</v>
      </c>
      <c r="T575" t="str">
        <f t="shared" si="310"/>
        <v>Numbers &amp; Letters Speed A, &amp; Trails A</v>
      </c>
      <c r="U575" t="str">
        <f t="shared" si="310"/>
        <v>Numbers &amp; Letters Efficiency B, &amp; Trails B</v>
      </c>
      <c r="AI575" s="24"/>
      <c r="AJ575" s="24"/>
      <c r="AK575" s="24"/>
      <c r="AL575" s="24"/>
      <c r="AM575" s="24"/>
      <c r="AN575" s="24"/>
      <c r="AO575" s="24"/>
      <c r="AP575" s="24"/>
      <c r="AQ575" s="24"/>
      <c r="AR575" s="24"/>
    </row>
    <row r="576" spans="1:44" x14ac:dyDescent="0.15">
      <c r="A576" t="str">
        <f t="shared" si="299"/>
        <v>WISC-V Digit Span</v>
      </c>
      <c r="B576" t="str">
        <f t="shared" si="300"/>
        <v/>
      </c>
      <c r="C576" t="str">
        <f t="shared" si="301"/>
        <v>Naming &amp; WRAT5 Word Reading</v>
      </c>
      <c r="D576" t="str">
        <f t="shared" si="302"/>
        <v>Design Construction</v>
      </c>
      <c r="E576" t="str">
        <f t="shared" si="303"/>
        <v>Auditory Comprehension, Naming, Letter Fluency, &amp; Category Fluency</v>
      </c>
      <c r="F576" t="str">
        <f t="shared" si="304"/>
        <v>Visual Discrimination &amp; Design Construction</v>
      </c>
      <c r="G576" t="str">
        <f t="shared" si="305"/>
        <v>Coding, Digits Forward, Digits Backward, Numbers &amp; Letters Speed A, Numbers &amp; Letters Accuracy A, Numbers &amp; Letters Efficiency A, Numbers &amp; Letters Efficiency B, Mazes, Word Generation, Trails A, Trails B, &amp; ROCFT Copy</v>
      </c>
      <c r="H576" t="str">
        <f t="shared" si="306"/>
        <v>Shape Learning Immediate-Recognition, Shape Learning Delayed-Recognition, Story Learning Immediate-Recall, Story Learning Delayed-Recall, &amp; ROCFT Recall</v>
      </c>
      <c r="I576" t="str">
        <f t="shared" si="307"/>
        <v>Coding, Digits Forward, &amp; Digits Backward</v>
      </c>
      <c r="J576" t="str">
        <f t="shared" si="308"/>
        <v>Coding, Numbers &amp; Letters Speed A, Numbers &amp; Letters Efficiency A, &amp; Trails A</v>
      </c>
      <c r="K576" t="str">
        <f t="shared" si="309"/>
        <v>Digits Forward &amp; Digits Backward</v>
      </c>
      <c r="L576" t="str">
        <f t="shared" ref="L576:U576" si="311">L575&amp;IF(L170,L475,"")</f>
        <v>Digits Forward, Numbers &amp; Letters Accuracy A, Numbers &amp; Letters Efficiency B, &amp; Trails B</v>
      </c>
      <c r="M576" t="str">
        <f t="shared" si="311"/>
        <v>Digits Forward, Digits Backward, Mazes, Word Generation, &amp; ROCFT Copy</v>
      </c>
      <c r="N576" t="str">
        <f t="shared" si="311"/>
        <v>Coding, Numbers &amp; Letters Efficiency A, Mazes, &amp; Trails A</v>
      </c>
      <c r="O576" t="str">
        <f t="shared" si="311"/>
        <v>Shape Learning Immediate-Recognition, &amp; Story Learning Immediate-Recall</v>
      </c>
      <c r="P576" t="str">
        <f t="shared" si="311"/>
        <v>Shape Learning Delayed-Recognition, Story Learning Delayed-Recall, &amp; ROCFT Recall</v>
      </c>
      <c r="Q576" t="str">
        <f t="shared" si="311"/>
        <v>Mazes, &amp; ROCFT Copy</v>
      </c>
      <c r="R576" t="str">
        <f t="shared" si="31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6" t="str">
        <f t="shared" si="311"/>
        <v>Word Generation, Letter Fluency, &amp; Category Fluency</v>
      </c>
      <c r="T576" t="str">
        <f t="shared" si="311"/>
        <v>Numbers &amp; Letters Speed A, &amp; Trails A</v>
      </c>
      <c r="U576" t="str">
        <f t="shared" si="311"/>
        <v>Numbers &amp; Letters Efficiency B, &amp; Trails B</v>
      </c>
      <c r="AI576" s="24"/>
      <c r="AJ576" s="24"/>
      <c r="AK576" s="24"/>
      <c r="AL576" s="24"/>
      <c r="AM576" s="24"/>
      <c r="AN576" s="24"/>
      <c r="AO576" s="24"/>
      <c r="AP576" s="24"/>
      <c r="AQ576" s="24"/>
      <c r="AR576" s="24"/>
    </row>
    <row r="577" spans="1:44" x14ac:dyDescent="0.15">
      <c r="A577" t="str">
        <f t="shared" si="299"/>
        <v>WISC-V Picture Span</v>
      </c>
      <c r="B577" t="str">
        <f t="shared" si="300"/>
        <v/>
      </c>
      <c r="C577" t="str">
        <f t="shared" si="301"/>
        <v>Naming &amp; WRAT5 Word Reading</v>
      </c>
      <c r="D577" t="str">
        <f t="shared" si="302"/>
        <v>Design Construction</v>
      </c>
      <c r="E577" t="str">
        <f t="shared" si="303"/>
        <v>Auditory Comprehension, Naming, Letter Fluency, &amp; Category Fluency</v>
      </c>
      <c r="F577" t="str">
        <f t="shared" si="304"/>
        <v>Visual Discrimination &amp; Design Construction</v>
      </c>
      <c r="G577" t="str">
        <f t="shared" si="305"/>
        <v>Coding, Digits Forward, Digits Backward, Numbers &amp; Letters Speed A, Numbers &amp; Letters Accuracy A, Numbers &amp; Letters Efficiency A, Numbers &amp; Letters Efficiency B, Mazes, Word Generation, Trails A, Trails B, &amp; ROCFT Copy</v>
      </c>
      <c r="H577" t="str">
        <f t="shared" si="306"/>
        <v>Shape Learning Immediate-Recognition, Shape Learning Delayed-Recognition, Story Learning Immediate-Recall, Story Learning Delayed-Recall, &amp; ROCFT Recall</v>
      </c>
      <c r="I577" t="str">
        <f t="shared" si="307"/>
        <v>Coding, Digits Forward, &amp; Digits Backward</v>
      </c>
      <c r="J577" t="str">
        <f t="shared" si="308"/>
        <v>Coding, Numbers &amp; Letters Speed A, Numbers &amp; Letters Efficiency A, &amp; Trails A</v>
      </c>
      <c r="K577" t="str">
        <f t="shared" si="309"/>
        <v>Digits Forward &amp; Digits Backward</v>
      </c>
      <c r="L577" t="str">
        <f t="shared" ref="L577:U577" si="312">L576&amp;IF(L171,L476,"")</f>
        <v>Digits Forward, Numbers &amp; Letters Accuracy A, Numbers &amp; Letters Efficiency B, &amp; Trails B</v>
      </c>
      <c r="M577" t="str">
        <f t="shared" si="312"/>
        <v>Digits Forward, Digits Backward, Mazes, Word Generation, &amp; ROCFT Copy</v>
      </c>
      <c r="N577" t="str">
        <f t="shared" si="312"/>
        <v>Coding, Numbers &amp; Letters Efficiency A, Mazes, &amp; Trails A</v>
      </c>
      <c r="O577" t="str">
        <f t="shared" si="312"/>
        <v>Shape Learning Immediate-Recognition, &amp; Story Learning Immediate-Recall</v>
      </c>
      <c r="P577" t="str">
        <f t="shared" si="312"/>
        <v>Shape Learning Delayed-Recognition, Story Learning Delayed-Recall, &amp; ROCFT Recall</v>
      </c>
      <c r="Q577" t="str">
        <f t="shared" si="312"/>
        <v>Mazes, &amp; ROCFT Copy</v>
      </c>
      <c r="R577" t="str">
        <f t="shared" si="31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7" t="str">
        <f t="shared" si="312"/>
        <v>Word Generation, Letter Fluency, &amp; Category Fluency</v>
      </c>
      <c r="T577" t="str">
        <f t="shared" si="312"/>
        <v>Numbers &amp; Letters Speed A, &amp; Trails A</v>
      </c>
      <c r="U577" t="str">
        <f t="shared" si="312"/>
        <v>Numbers &amp; Letters Efficiency B, &amp; Trails B</v>
      </c>
      <c r="AI577" s="24"/>
      <c r="AJ577" s="24"/>
      <c r="AK577" s="24"/>
      <c r="AL577" s="24"/>
      <c r="AM577" s="24"/>
      <c r="AN577" s="24"/>
      <c r="AO577" s="24"/>
      <c r="AP577" s="24"/>
      <c r="AQ577" s="24"/>
      <c r="AR577" s="24"/>
    </row>
    <row r="578" spans="1:44" x14ac:dyDescent="0.15">
      <c r="A578" t="str">
        <f t="shared" si="299"/>
        <v>WISC-V Coding</v>
      </c>
      <c r="B578" t="str">
        <f t="shared" si="300"/>
        <v/>
      </c>
      <c r="C578" t="str">
        <f t="shared" si="301"/>
        <v>Naming &amp; WRAT5 Word Reading</v>
      </c>
      <c r="D578" t="str">
        <f t="shared" si="302"/>
        <v>Design Construction</v>
      </c>
      <c r="E578" t="str">
        <f t="shared" si="303"/>
        <v>Auditory Comprehension, Naming, Letter Fluency, &amp; Category Fluency</v>
      </c>
      <c r="F578" t="str">
        <f t="shared" si="304"/>
        <v>Visual Discrimination &amp; Design Construction</v>
      </c>
      <c r="G578" t="str">
        <f t="shared" si="305"/>
        <v>Coding, Digits Forward, Digits Backward, Numbers &amp; Letters Speed A, Numbers &amp; Letters Accuracy A, Numbers &amp; Letters Efficiency A, Numbers &amp; Letters Efficiency B, Mazes, Word Generation, Trails A, Trails B, &amp; ROCFT Copy</v>
      </c>
      <c r="H578" t="str">
        <f t="shared" si="306"/>
        <v>Shape Learning Immediate-Recognition, Shape Learning Delayed-Recognition, Story Learning Immediate-Recall, Story Learning Delayed-Recall, &amp; ROCFT Recall</v>
      </c>
      <c r="I578" t="str">
        <f t="shared" si="307"/>
        <v>Coding, Digits Forward, &amp; Digits Backward</v>
      </c>
      <c r="J578" t="str">
        <f t="shared" si="308"/>
        <v>Coding, Numbers &amp; Letters Speed A, Numbers &amp; Letters Efficiency A, &amp; Trails A</v>
      </c>
      <c r="K578" t="str">
        <f t="shared" si="309"/>
        <v>Digits Forward &amp; Digits Backward</v>
      </c>
      <c r="L578" t="str">
        <f t="shared" ref="L578:U578" si="313">L577&amp;IF(L172,L477,"")</f>
        <v>Digits Forward, Numbers &amp; Letters Accuracy A, Numbers &amp; Letters Efficiency B, &amp; Trails B</v>
      </c>
      <c r="M578" t="str">
        <f t="shared" si="313"/>
        <v>Digits Forward, Digits Backward, Mazes, Word Generation, &amp; ROCFT Copy</v>
      </c>
      <c r="N578" t="str">
        <f t="shared" si="313"/>
        <v>Coding, Numbers &amp; Letters Efficiency A, Mazes, &amp; Trails A</v>
      </c>
      <c r="O578" t="str">
        <f t="shared" si="313"/>
        <v>Shape Learning Immediate-Recognition, &amp; Story Learning Immediate-Recall</v>
      </c>
      <c r="P578" t="str">
        <f t="shared" si="313"/>
        <v>Shape Learning Delayed-Recognition, Story Learning Delayed-Recall, &amp; ROCFT Recall</v>
      </c>
      <c r="Q578" t="str">
        <f t="shared" si="313"/>
        <v>Mazes, &amp; ROCFT Copy</v>
      </c>
      <c r="R578" t="str">
        <f t="shared" si="31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8" t="str">
        <f t="shared" si="313"/>
        <v>Word Generation, Letter Fluency, &amp; Category Fluency</v>
      </c>
      <c r="T578" t="str">
        <f t="shared" si="313"/>
        <v>Numbers &amp; Letters Speed A, &amp; Trails A</v>
      </c>
      <c r="U578" t="str">
        <f t="shared" si="313"/>
        <v>Numbers &amp; Letters Efficiency B, &amp; Trails B</v>
      </c>
      <c r="AI578" s="24"/>
      <c r="AJ578" s="24"/>
      <c r="AK578" s="24"/>
      <c r="AL578" s="24"/>
      <c r="AM578" s="24"/>
      <c r="AN578" s="24"/>
      <c r="AO578" s="24"/>
      <c r="AP578" s="24"/>
      <c r="AQ578" s="24"/>
      <c r="AR578" s="24"/>
    </row>
    <row r="579" spans="1:44" x14ac:dyDescent="0.15">
      <c r="A579" t="str">
        <f t="shared" si="299"/>
        <v>WISC-V Symbol Search</v>
      </c>
      <c r="B579" t="str">
        <f t="shared" si="300"/>
        <v/>
      </c>
      <c r="C579" t="str">
        <f t="shared" si="301"/>
        <v>Naming &amp; WRAT5 Word Reading</v>
      </c>
      <c r="D579" t="str">
        <f t="shared" si="302"/>
        <v>Design Construction</v>
      </c>
      <c r="E579" t="str">
        <f t="shared" si="303"/>
        <v>Auditory Comprehension, Naming, Letter Fluency, &amp; Category Fluency</v>
      </c>
      <c r="F579" t="str">
        <f t="shared" si="304"/>
        <v>Visual Discrimination &amp; Design Construction</v>
      </c>
      <c r="G579" t="str">
        <f t="shared" si="305"/>
        <v>Coding, Digits Forward, Digits Backward, Numbers &amp; Letters Speed A, Numbers &amp; Letters Accuracy A, Numbers &amp; Letters Efficiency A, Numbers &amp; Letters Efficiency B, Mazes, Word Generation, Trails A, Trails B, &amp; ROCFT Copy</v>
      </c>
      <c r="H579" t="str">
        <f t="shared" si="306"/>
        <v>Shape Learning Immediate-Recognition, Shape Learning Delayed-Recognition, Story Learning Immediate-Recall, Story Learning Delayed-Recall, &amp; ROCFT Recall</v>
      </c>
      <c r="I579" t="str">
        <f t="shared" si="307"/>
        <v>Coding, Digits Forward, &amp; Digits Backward</v>
      </c>
      <c r="J579" t="str">
        <f t="shared" si="308"/>
        <v>Coding, Numbers &amp; Letters Speed A, Numbers &amp; Letters Efficiency A, &amp; Trails A</v>
      </c>
      <c r="K579" t="str">
        <f t="shared" si="309"/>
        <v>Digits Forward &amp; Digits Backward</v>
      </c>
      <c r="L579" t="str">
        <f t="shared" ref="L579:U579" si="314">L578&amp;IF(L173,L478,"")</f>
        <v>Digits Forward, Numbers &amp; Letters Accuracy A, Numbers &amp; Letters Efficiency B, &amp; Trails B</v>
      </c>
      <c r="M579" t="str">
        <f t="shared" si="314"/>
        <v>Digits Forward, Digits Backward, Mazes, Word Generation, &amp; ROCFT Copy</v>
      </c>
      <c r="N579" t="str">
        <f t="shared" si="314"/>
        <v>Coding, Numbers &amp; Letters Efficiency A, Mazes, &amp; Trails A</v>
      </c>
      <c r="O579" t="str">
        <f t="shared" si="314"/>
        <v>Shape Learning Immediate-Recognition, &amp; Story Learning Immediate-Recall</v>
      </c>
      <c r="P579" t="str">
        <f t="shared" si="314"/>
        <v>Shape Learning Delayed-Recognition, Story Learning Delayed-Recall, &amp; ROCFT Recall</v>
      </c>
      <c r="Q579" t="str">
        <f t="shared" si="314"/>
        <v>Mazes, &amp; ROCFT Copy</v>
      </c>
      <c r="R579" t="str">
        <f t="shared" si="31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9" t="str">
        <f t="shared" si="314"/>
        <v>Word Generation, Letter Fluency, &amp; Category Fluency</v>
      </c>
      <c r="T579" t="str">
        <f t="shared" si="314"/>
        <v>Numbers &amp; Letters Speed A, &amp; Trails A</v>
      </c>
      <c r="U579" t="str">
        <f t="shared" si="314"/>
        <v>Numbers &amp; Letters Efficiency B, &amp; Trails B</v>
      </c>
      <c r="AI579" s="24"/>
      <c r="AJ579" s="24"/>
      <c r="AK579" s="24"/>
      <c r="AL579" s="24"/>
      <c r="AM579" s="24"/>
      <c r="AN579" s="24"/>
      <c r="AO579" s="24"/>
      <c r="AP579" s="24"/>
      <c r="AQ579" s="24"/>
      <c r="AR579" s="24"/>
    </row>
    <row r="580" spans="1:44" x14ac:dyDescent="0.15">
      <c r="A580" t="str">
        <f t="shared" si="299"/>
        <v>LWR</v>
      </c>
      <c r="B580" t="str">
        <f t="shared" si="300"/>
        <v/>
      </c>
      <c r="C580" t="str">
        <f t="shared" si="301"/>
        <v>Naming &amp; WRAT5 Word Reading</v>
      </c>
      <c r="D580" t="str">
        <f t="shared" si="302"/>
        <v>Design Construction</v>
      </c>
      <c r="E580" t="str">
        <f t="shared" si="303"/>
        <v>Auditory Comprehension, Naming, Letter Fluency, &amp; Category Fluency</v>
      </c>
      <c r="F580" t="str">
        <f t="shared" si="304"/>
        <v>Visual Discrimination &amp; Design Construction</v>
      </c>
      <c r="G580" t="str">
        <f t="shared" si="305"/>
        <v>Coding, Digits Forward, Digits Backward, Numbers &amp; Letters Speed A, Numbers &amp; Letters Accuracy A, Numbers &amp; Letters Efficiency A, Numbers &amp; Letters Efficiency B, Mazes, Word Generation, Trails A, Trails B, &amp; ROCFT Copy</v>
      </c>
      <c r="H580" t="str">
        <f t="shared" si="306"/>
        <v>Shape Learning Immediate-Recognition, Shape Learning Delayed-Recognition, Story Learning Immediate-Recall, Story Learning Delayed-Recall, &amp; ROCFT Recall</v>
      </c>
      <c r="I580" t="str">
        <f t="shared" si="307"/>
        <v>Coding, Digits Forward, &amp; Digits Backward</v>
      </c>
      <c r="J580" t="str">
        <f t="shared" si="308"/>
        <v>Coding, Numbers &amp; Letters Speed A, Numbers &amp; Letters Efficiency A, &amp; Trails A</v>
      </c>
      <c r="K580" t="str">
        <f t="shared" si="309"/>
        <v>Digits Forward &amp; Digits Backward</v>
      </c>
      <c r="L580" t="str">
        <f t="shared" ref="L580:U580" si="315">L579&amp;IF(L174,L479,"")</f>
        <v>Digits Forward, Numbers &amp; Letters Accuracy A, Numbers &amp; Letters Efficiency B, &amp; Trails B</v>
      </c>
      <c r="M580" t="str">
        <f t="shared" si="315"/>
        <v>Digits Forward, Digits Backward, Mazes, Word Generation, &amp; ROCFT Copy</v>
      </c>
      <c r="N580" t="str">
        <f t="shared" si="315"/>
        <v>Coding, Numbers &amp; Letters Efficiency A, Mazes, &amp; Trails A</v>
      </c>
      <c r="O580" t="str">
        <f t="shared" si="315"/>
        <v>Shape Learning Immediate-Recognition, &amp; Story Learning Immediate-Recall</v>
      </c>
      <c r="P580" t="str">
        <f t="shared" si="315"/>
        <v>Shape Learning Delayed-Recognition, Story Learning Delayed-Recall, &amp; ROCFT Recall</v>
      </c>
      <c r="Q580" t="str">
        <f t="shared" si="315"/>
        <v>Mazes, &amp; ROCFT Copy</v>
      </c>
      <c r="R580" t="str">
        <f t="shared" si="31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0" t="str">
        <f t="shared" si="315"/>
        <v>Word Generation, Letter Fluency, &amp; Category Fluency</v>
      </c>
      <c r="T580" t="str">
        <f t="shared" si="315"/>
        <v>Numbers &amp; Letters Speed A, &amp; Trails A</v>
      </c>
      <c r="U580" t="str">
        <f t="shared" si="315"/>
        <v>Numbers &amp; Letters Efficiency B, &amp; Trails B</v>
      </c>
      <c r="AI580" s="24"/>
      <c r="AJ580" s="24"/>
      <c r="AK580" s="24"/>
      <c r="AL580" s="24"/>
      <c r="AM580" s="24"/>
      <c r="AN580" s="24"/>
      <c r="AO580" s="24"/>
      <c r="AP580" s="24"/>
      <c r="AQ580" s="24"/>
      <c r="AR580" s="24"/>
    </row>
    <row r="581" spans="1:44" x14ac:dyDescent="0.15">
      <c r="A581" t="str">
        <f t="shared" si="299"/>
        <v>RC</v>
      </c>
      <c r="B581" t="str">
        <f t="shared" si="300"/>
        <v/>
      </c>
      <c r="C581" t="str">
        <f t="shared" si="301"/>
        <v>Naming &amp; WRAT5 Word Reading</v>
      </c>
      <c r="D581" t="str">
        <f t="shared" si="302"/>
        <v>Design Construction</v>
      </c>
      <c r="E581" t="str">
        <f t="shared" si="303"/>
        <v>Auditory Comprehension, Naming, Letter Fluency, &amp; Category Fluency</v>
      </c>
      <c r="F581" t="str">
        <f t="shared" si="304"/>
        <v>Visual Discrimination &amp; Design Construction</v>
      </c>
      <c r="G581" t="str">
        <f t="shared" si="305"/>
        <v>Coding, Digits Forward, Digits Backward, Numbers &amp; Letters Speed A, Numbers &amp; Letters Accuracy A, Numbers &amp; Letters Efficiency A, Numbers &amp; Letters Efficiency B, Mazes, Word Generation, Trails A, Trails B, &amp; ROCFT Copy</v>
      </c>
      <c r="H581" t="str">
        <f t="shared" si="306"/>
        <v>Shape Learning Immediate-Recognition, Shape Learning Delayed-Recognition, Story Learning Immediate-Recall, Story Learning Delayed-Recall, &amp; ROCFT Recall</v>
      </c>
      <c r="I581" t="str">
        <f t="shared" si="307"/>
        <v>Coding, Digits Forward, &amp; Digits Backward</v>
      </c>
      <c r="J581" t="str">
        <f t="shared" si="308"/>
        <v>Coding, Numbers &amp; Letters Speed A, Numbers &amp; Letters Efficiency A, &amp; Trails A</v>
      </c>
      <c r="K581" t="str">
        <f t="shared" si="309"/>
        <v>Digits Forward &amp; Digits Backward</v>
      </c>
      <c r="L581" t="str">
        <f t="shared" ref="L581:U581" si="316">L580&amp;IF(L175,L480,"")</f>
        <v>Digits Forward, Numbers &amp; Letters Accuracy A, Numbers &amp; Letters Efficiency B, &amp; Trails B</v>
      </c>
      <c r="M581" t="str">
        <f t="shared" si="316"/>
        <v>Digits Forward, Digits Backward, Mazes, Word Generation, &amp; ROCFT Copy</v>
      </c>
      <c r="N581" t="str">
        <f t="shared" si="316"/>
        <v>Coding, Numbers &amp; Letters Efficiency A, Mazes, &amp; Trails A</v>
      </c>
      <c r="O581" t="str">
        <f t="shared" si="316"/>
        <v>Shape Learning Immediate-Recognition, &amp; Story Learning Immediate-Recall</v>
      </c>
      <c r="P581" t="str">
        <f t="shared" si="316"/>
        <v>Shape Learning Delayed-Recognition, Story Learning Delayed-Recall, &amp; ROCFT Recall</v>
      </c>
      <c r="Q581" t="str">
        <f t="shared" si="316"/>
        <v>Mazes, &amp; ROCFT Copy</v>
      </c>
      <c r="R581" t="str">
        <f t="shared" si="31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1" t="str">
        <f t="shared" si="316"/>
        <v>Word Generation, Letter Fluency, &amp; Category Fluency</v>
      </c>
      <c r="T581" t="str">
        <f t="shared" si="316"/>
        <v>Numbers &amp; Letters Speed A, &amp; Trails A</v>
      </c>
      <c r="U581" t="str">
        <f t="shared" si="316"/>
        <v>Numbers &amp; Letters Efficiency B, &amp; Trails B</v>
      </c>
      <c r="AI581" s="24"/>
      <c r="AJ581" s="24"/>
      <c r="AK581" s="24"/>
      <c r="AL581" s="24"/>
      <c r="AM581" s="24"/>
      <c r="AN581" s="24"/>
      <c r="AO581" s="24"/>
      <c r="AP581" s="24"/>
      <c r="AQ581" s="24"/>
      <c r="AR581" s="24"/>
    </row>
    <row r="582" spans="1:44" x14ac:dyDescent="0.15">
      <c r="A582" t="str">
        <f t="shared" si="299"/>
        <v>NWD</v>
      </c>
      <c r="B582" t="str">
        <f t="shared" si="300"/>
        <v/>
      </c>
      <c r="C582" t="str">
        <f t="shared" si="301"/>
        <v>Naming &amp; WRAT5 Word Reading</v>
      </c>
      <c r="D582" t="str">
        <f t="shared" si="302"/>
        <v>Design Construction</v>
      </c>
      <c r="E582" t="str">
        <f t="shared" si="303"/>
        <v>Auditory Comprehension, Naming, Letter Fluency, &amp; Category Fluency</v>
      </c>
      <c r="F582" t="str">
        <f t="shared" si="304"/>
        <v>Visual Discrimination &amp; Design Construction</v>
      </c>
      <c r="G582" t="str">
        <f t="shared" si="305"/>
        <v>Coding, Digits Forward, Digits Backward, Numbers &amp; Letters Speed A, Numbers &amp; Letters Accuracy A, Numbers &amp; Letters Efficiency A, Numbers &amp; Letters Efficiency B, Mazes, Word Generation, Trails A, Trails B, &amp; ROCFT Copy</v>
      </c>
      <c r="H582" t="str">
        <f t="shared" si="306"/>
        <v>Shape Learning Immediate-Recognition, Shape Learning Delayed-Recognition, Story Learning Immediate-Recall, Story Learning Delayed-Recall, &amp; ROCFT Recall</v>
      </c>
      <c r="I582" t="str">
        <f t="shared" si="307"/>
        <v>Coding, Digits Forward, &amp; Digits Backward</v>
      </c>
      <c r="J582" t="str">
        <f t="shared" si="308"/>
        <v>Coding, Numbers &amp; Letters Speed A, Numbers &amp; Letters Efficiency A, &amp; Trails A</v>
      </c>
      <c r="K582" t="str">
        <f t="shared" si="309"/>
        <v>Digits Forward &amp; Digits Backward</v>
      </c>
      <c r="L582" t="str">
        <f t="shared" ref="L582:U582" si="317">L581&amp;IF(L176,L481,"")</f>
        <v>Digits Forward, Numbers &amp; Letters Accuracy A, Numbers &amp; Letters Efficiency B, &amp; Trails B</v>
      </c>
      <c r="M582" t="str">
        <f t="shared" si="317"/>
        <v>Digits Forward, Digits Backward, Mazes, Word Generation, &amp; ROCFT Copy</v>
      </c>
      <c r="N582" t="str">
        <f t="shared" si="317"/>
        <v>Coding, Numbers &amp; Letters Efficiency A, Mazes, &amp; Trails A</v>
      </c>
      <c r="O582" t="str">
        <f t="shared" si="317"/>
        <v>Shape Learning Immediate-Recognition, &amp; Story Learning Immediate-Recall</v>
      </c>
      <c r="P582" t="str">
        <f t="shared" si="317"/>
        <v>Shape Learning Delayed-Recognition, Story Learning Delayed-Recall, &amp; ROCFT Recall</v>
      </c>
      <c r="Q582" t="str">
        <f t="shared" si="317"/>
        <v>Mazes, &amp; ROCFT Copy</v>
      </c>
      <c r="R582" t="str">
        <f t="shared" si="31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2" t="str">
        <f t="shared" si="317"/>
        <v>Word Generation, Letter Fluency, &amp; Category Fluency</v>
      </c>
      <c r="T582" t="str">
        <f t="shared" si="317"/>
        <v>Numbers &amp; Letters Speed A, &amp; Trails A</v>
      </c>
      <c r="U582" t="str">
        <f t="shared" si="317"/>
        <v>Numbers &amp; Letters Efficiency B, &amp; Trails B</v>
      </c>
      <c r="AI582" s="24"/>
      <c r="AJ582" s="24"/>
      <c r="AK582" s="24"/>
      <c r="AL582" s="24"/>
      <c r="AM582" s="24"/>
      <c r="AN582" s="24"/>
      <c r="AO582" s="24"/>
      <c r="AP582" s="24"/>
      <c r="AQ582" s="24"/>
      <c r="AR582" s="24"/>
    </row>
    <row r="583" spans="1:44" x14ac:dyDescent="0.15">
      <c r="A583" t="str">
        <f t="shared" si="299"/>
        <v>PP</v>
      </c>
      <c r="B583" t="str">
        <f t="shared" si="300"/>
        <v/>
      </c>
      <c r="C583" t="str">
        <f t="shared" si="301"/>
        <v>Naming &amp; WRAT5 Word Reading</v>
      </c>
      <c r="D583" t="str">
        <f t="shared" si="302"/>
        <v>Design Construction</v>
      </c>
      <c r="E583" t="str">
        <f t="shared" si="303"/>
        <v>Auditory Comprehension, Naming, Letter Fluency, &amp; Category Fluency</v>
      </c>
      <c r="F583" t="str">
        <f t="shared" si="304"/>
        <v>Visual Discrimination &amp; Design Construction</v>
      </c>
      <c r="G583" t="str">
        <f t="shared" si="305"/>
        <v>Coding, Digits Forward, Digits Backward, Numbers &amp; Letters Speed A, Numbers &amp; Letters Accuracy A, Numbers &amp; Letters Efficiency A, Numbers &amp; Letters Efficiency B, Mazes, Word Generation, Trails A, Trails B, &amp; ROCFT Copy</v>
      </c>
      <c r="H583" t="str">
        <f t="shared" si="306"/>
        <v>Shape Learning Immediate-Recognition, Shape Learning Delayed-Recognition, Story Learning Immediate-Recall, Story Learning Delayed-Recall, &amp; ROCFT Recall</v>
      </c>
      <c r="I583" t="str">
        <f t="shared" si="307"/>
        <v>Coding, Digits Forward, &amp; Digits Backward</v>
      </c>
      <c r="J583" t="str">
        <f t="shared" si="308"/>
        <v>Coding, Numbers &amp; Letters Speed A, Numbers &amp; Letters Efficiency A, &amp; Trails A</v>
      </c>
      <c r="K583" t="str">
        <f t="shared" si="309"/>
        <v>Digits Forward &amp; Digits Backward</v>
      </c>
      <c r="L583" t="str">
        <f t="shared" ref="L583:U583" si="318">L582&amp;IF(L177,L482,"")</f>
        <v>Digits Forward, Numbers &amp; Letters Accuracy A, Numbers &amp; Letters Efficiency B, &amp; Trails B</v>
      </c>
      <c r="M583" t="str">
        <f t="shared" si="318"/>
        <v>Digits Forward, Digits Backward, Mazes, Word Generation, &amp; ROCFT Copy</v>
      </c>
      <c r="N583" t="str">
        <f t="shared" si="318"/>
        <v>Coding, Numbers &amp; Letters Efficiency A, Mazes, &amp; Trails A</v>
      </c>
      <c r="O583" t="str">
        <f t="shared" si="318"/>
        <v>Shape Learning Immediate-Recognition, &amp; Story Learning Immediate-Recall</v>
      </c>
      <c r="P583" t="str">
        <f t="shared" si="318"/>
        <v>Shape Learning Delayed-Recognition, Story Learning Delayed-Recall, &amp; ROCFT Recall</v>
      </c>
      <c r="Q583" t="str">
        <f t="shared" si="318"/>
        <v>Mazes, &amp; ROCFT Copy</v>
      </c>
      <c r="R583" t="str">
        <f t="shared" si="31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3" t="str">
        <f t="shared" si="318"/>
        <v>Word Generation, Letter Fluency, &amp; Category Fluency</v>
      </c>
      <c r="T583" t="str">
        <f t="shared" si="318"/>
        <v>Numbers &amp; Letters Speed A, &amp; Trails A</v>
      </c>
      <c r="U583" t="str">
        <f t="shared" si="318"/>
        <v>Numbers &amp; Letters Efficiency B, &amp; Trails B</v>
      </c>
      <c r="AI583" s="24"/>
      <c r="AJ583" s="24"/>
      <c r="AK583" s="24"/>
      <c r="AL583" s="24"/>
      <c r="AM583" s="24"/>
      <c r="AN583" s="24"/>
      <c r="AO583" s="24"/>
      <c r="AP583" s="24"/>
      <c r="AQ583" s="24"/>
      <c r="AR583" s="24"/>
    </row>
    <row r="584" spans="1:44" x14ac:dyDescent="0.15">
      <c r="A584" t="str">
        <f t="shared" si="299"/>
        <v>WRF</v>
      </c>
      <c r="B584" t="str">
        <f t="shared" si="300"/>
        <v/>
      </c>
      <c r="C584" t="str">
        <f t="shared" si="301"/>
        <v>Naming &amp; WRAT5 Word Reading</v>
      </c>
      <c r="D584" t="str">
        <f t="shared" si="302"/>
        <v>Design Construction</v>
      </c>
      <c r="E584" t="str">
        <f t="shared" si="303"/>
        <v>Auditory Comprehension, Naming, Letter Fluency, &amp; Category Fluency</v>
      </c>
      <c r="F584" t="str">
        <f t="shared" si="304"/>
        <v>Visual Discrimination &amp; Design Construction</v>
      </c>
      <c r="G584" t="str">
        <f t="shared" si="305"/>
        <v>Coding, Digits Forward, Digits Backward, Numbers &amp; Letters Speed A, Numbers &amp; Letters Accuracy A, Numbers &amp; Letters Efficiency A, Numbers &amp; Letters Efficiency B, Mazes, Word Generation, Trails A, Trails B, &amp; ROCFT Copy</v>
      </c>
      <c r="H584" t="str">
        <f t="shared" si="306"/>
        <v>Shape Learning Immediate-Recognition, Shape Learning Delayed-Recognition, Story Learning Immediate-Recall, Story Learning Delayed-Recall, &amp; ROCFT Recall</v>
      </c>
      <c r="I584" t="str">
        <f t="shared" si="307"/>
        <v>Coding, Digits Forward, &amp; Digits Backward</v>
      </c>
      <c r="J584" t="str">
        <f t="shared" si="308"/>
        <v>Coding, Numbers &amp; Letters Speed A, Numbers &amp; Letters Efficiency A, &amp; Trails A</v>
      </c>
      <c r="K584" t="str">
        <f t="shared" si="309"/>
        <v>Digits Forward &amp; Digits Backward</v>
      </c>
      <c r="L584" t="str">
        <f t="shared" ref="L584:U584" si="319">L583&amp;IF(L178,L483,"")</f>
        <v>Digits Forward, Numbers &amp; Letters Accuracy A, Numbers &amp; Letters Efficiency B, &amp; Trails B</v>
      </c>
      <c r="M584" t="str">
        <f t="shared" si="319"/>
        <v>Digits Forward, Digits Backward, Mazes, Word Generation, &amp; ROCFT Copy</v>
      </c>
      <c r="N584" t="str">
        <f t="shared" si="319"/>
        <v>Coding, Numbers &amp; Letters Efficiency A, Mazes, &amp; Trails A</v>
      </c>
      <c r="O584" t="str">
        <f t="shared" si="319"/>
        <v>Shape Learning Immediate-Recognition, &amp; Story Learning Immediate-Recall</v>
      </c>
      <c r="P584" t="str">
        <f t="shared" si="319"/>
        <v>Shape Learning Delayed-Recognition, Story Learning Delayed-Recall, &amp; ROCFT Recall</v>
      </c>
      <c r="Q584" t="str">
        <f t="shared" si="319"/>
        <v>Mazes, &amp; ROCFT Copy</v>
      </c>
      <c r="R584" t="str">
        <f t="shared" si="31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4" t="str">
        <f t="shared" si="319"/>
        <v>Word Generation, Letter Fluency, &amp; Category Fluency</v>
      </c>
      <c r="T584" t="str">
        <f t="shared" si="319"/>
        <v>Numbers &amp; Letters Speed A, &amp; Trails A</v>
      </c>
      <c r="U584" t="str">
        <f t="shared" si="319"/>
        <v>Numbers &amp; Letters Efficiency B, &amp; Trails B</v>
      </c>
      <c r="AI584" s="24"/>
      <c r="AJ584" s="24"/>
      <c r="AK584" s="24"/>
      <c r="AL584" s="24"/>
      <c r="AM584" s="24"/>
      <c r="AN584" s="24"/>
      <c r="AO584" s="24"/>
      <c r="AP584" s="24"/>
      <c r="AQ584" s="24"/>
      <c r="AR584" s="24"/>
    </row>
    <row r="585" spans="1:44" x14ac:dyDescent="0.15">
      <c r="A585" t="str">
        <f t="shared" si="299"/>
        <v>DF</v>
      </c>
      <c r="B585" t="str">
        <f t="shared" si="300"/>
        <v/>
      </c>
      <c r="C585" t="str">
        <f t="shared" si="301"/>
        <v>Naming &amp; WRAT5 Word Reading</v>
      </c>
      <c r="D585" t="str">
        <f t="shared" si="302"/>
        <v>Design Construction</v>
      </c>
      <c r="E585" t="str">
        <f t="shared" si="303"/>
        <v>Auditory Comprehension, Naming, Letter Fluency, &amp; Category Fluency</v>
      </c>
      <c r="F585" t="str">
        <f t="shared" si="304"/>
        <v>Visual Discrimination &amp; Design Construction</v>
      </c>
      <c r="G585" t="str">
        <f t="shared" si="305"/>
        <v>Coding, Digits Forward, Digits Backward, Numbers &amp; Letters Speed A, Numbers &amp; Letters Accuracy A, Numbers &amp; Letters Efficiency A, Numbers &amp; Letters Efficiency B, Mazes, Word Generation, Trails A, Trails B, &amp; ROCFT Copy</v>
      </c>
      <c r="H585" t="str">
        <f t="shared" si="306"/>
        <v>Shape Learning Immediate-Recognition, Shape Learning Delayed-Recognition, Story Learning Immediate-Recall, Story Learning Delayed-Recall, &amp; ROCFT Recall</v>
      </c>
      <c r="I585" t="str">
        <f t="shared" si="307"/>
        <v>Coding, Digits Forward, &amp; Digits Backward</v>
      </c>
      <c r="J585" t="str">
        <f t="shared" si="308"/>
        <v>Coding, Numbers &amp; Letters Speed A, Numbers &amp; Letters Efficiency A, &amp; Trails A</v>
      </c>
      <c r="K585" t="str">
        <f t="shared" si="309"/>
        <v>Digits Forward &amp; Digits Backward</v>
      </c>
      <c r="L585" t="str">
        <f t="shared" ref="L585:U585" si="320">L584&amp;IF(L179,L484,"")</f>
        <v>Digits Forward, Numbers &amp; Letters Accuracy A, Numbers &amp; Letters Efficiency B, &amp; Trails B</v>
      </c>
      <c r="M585" t="str">
        <f t="shared" si="320"/>
        <v>Digits Forward, Digits Backward, Mazes, Word Generation, &amp; ROCFT Copy</v>
      </c>
      <c r="N585" t="str">
        <f t="shared" si="320"/>
        <v>Coding, Numbers &amp; Letters Efficiency A, Mazes, &amp; Trails A</v>
      </c>
      <c r="O585" t="str">
        <f t="shared" si="320"/>
        <v>Shape Learning Immediate-Recognition, &amp; Story Learning Immediate-Recall</v>
      </c>
      <c r="P585" t="str">
        <f t="shared" si="320"/>
        <v>Shape Learning Delayed-Recognition, Story Learning Delayed-Recall, &amp; ROCFT Recall</v>
      </c>
      <c r="Q585" t="str">
        <f t="shared" si="320"/>
        <v>Mazes, &amp; ROCFT Copy</v>
      </c>
      <c r="R585" t="str">
        <f t="shared" si="32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5" t="str">
        <f t="shared" si="320"/>
        <v>Word Generation, Letter Fluency, &amp; Category Fluency</v>
      </c>
      <c r="T585" t="str">
        <f t="shared" si="320"/>
        <v>Numbers &amp; Letters Speed A, &amp; Trails A</v>
      </c>
      <c r="U585" t="str">
        <f t="shared" si="320"/>
        <v>Numbers &amp; Letters Efficiency B, &amp; Trails B</v>
      </c>
      <c r="AI585" s="24"/>
      <c r="AJ585" s="24"/>
      <c r="AK585" s="24"/>
      <c r="AL585" s="24"/>
      <c r="AM585" s="24"/>
      <c r="AN585" s="24"/>
      <c r="AO585" s="24"/>
      <c r="AP585" s="24"/>
      <c r="AQ585" s="24"/>
      <c r="AR585" s="24"/>
    </row>
    <row r="586" spans="1:44" x14ac:dyDescent="0.15">
      <c r="A586" t="str">
        <f t="shared" si="299"/>
        <v>SRF</v>
      </c>
      <c r="B586" t="str">
        <f t="shared" si="300"/>
        <v/>
      </c>
      <c r="C586" t="str">
        <f t="shared" si="301"/>
        <v>Naming &amp; WRAT5 Word Reading</v>
      </c>
      <c r="D586" t="str">
        <f t="shared" si="302"/>
        <v>Design Construction</v>
      </c>
      <c r="E586" t="str">
        <f t="shared" si="303"/>
        <v>Auditory Comprehension, Naming, Letter Fluency, &amp; Category Fluency</v>
      </c>
      <c r="F586" t="str">
        <f t="shared" si="304"/>
        <v>Visual Discrimination &amp; Design Construction</v>
      </c>
      <c r="G586" t="str">
        <f t="shared" si="305"/>
        <v>Coding, Digits Forward, Digits Backward, Numbers &amp; Letters Speed A, Numbers &amp; Letters Accuracy A, Numbers &amp; Letters Efficiency A, Numbers &amp; Letters Efficiency B, Mazes, Word Generation, Trails A, Trails B, &amp; ROCFT Copy</v>
      </c>
      <c r="H586" t="str">
        <f t="shared" si="306"/>
        <v>Shape Learning Immediate-Recognition, Shape Learning Delayed-Recognition, Story Learning Immediate-Recall, Story Learning Delayed-Recall, &amp; ROCFT Recall</v>
      </c>
      <c r="I586" t="str">
        <f t="shared" si="307"/>
        <v>Coding, Digits Forward, &amp; Digits Backward</v>
      </c>
      <c r="J586" t="str">
        <f t="shared" si="308"/>
        <v>Coding, Numbers &amp; Letters Speed A, Numbers &amp; Letters Efficiency A, &amp; Trails A</v>
      </c>
      <c r="K586" t="str">
        <f t="shared" si="309"/>
        <v>Digits Forward &amp; Digits Backward</v>
      </c>
      <c r="L586" t="str">
        <f t="shared" ref="L586:U586" si="321">L585&amp;IF(L180,L485,"")</f>
        <v>Digits Forward, Numbers &amp; Letters Accuracy A, Numbers &amp; Letters Efficiency B, &amp; Trails B</v>
      </c>
      <c r="M586" t="str">
        <f t="shared" si="321"/>
        <v>Digits Forward, Digits Backward, Mazes, Word Generation, &amp; ROCFT Copy</v>
      </c>
      <c r="N586" t="str">
        <f t="shared" si="321"/>
        <v>Coding, Numbers &amp; Letters Efficiency A, Mazes, &amp; Trails A</v>
      </c>
      <c r="O586" t="str">
        <f t="shared" si="321"/>
        <v>Shape Learning Immediate-Recognition, &amp; Story Learning Immediate-Recall</v>
      </c>
      <c r="P586" t="str">
        <f t="shared" si="321"/>
        <v>Shape Learning Delayed-Recognition, Story Learning Delayed-Recall, &amp; ROCFT Recall</v>
      </c>
      <c r="Q586" t="str">
        <f t="shared" si="321"/>
        <v>Mazes, &amp; ROCFT Copy</v>
      </c>
      <c r="R586" t="str">
        <f t="shared" si="32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6" t="str">
        <f t="shared" si="321"/>
        <v>Word Generation, Letter Fluency, &amp; Category Fluency</v>
      </c>
      <c r="T586" t="str">
        <f t="shared" si="321"/>
        <v>Numbers &amp; Letters Speed A, &amp; Trails A</v>
      </c>
      <c r="U586" t="str">
        <f t="shared" si="321"/>
        <v>Numbers &amp; Letters Efficiency B, &amp; Trails B</v>
      </c>
      <c r="AI586" s="24"/>
      <c r="AJ586" s="24"/>
      <c r="AK586" s="24"/>
      <c r="AL586" s="24"/>
      <c r="AM586" s="24"/>
      <c r="AN586" s="24"/>
      <c r="AO586" s="24"/>
      <c r="AP586" s="24"/>
      <c r="AQ586" s="24"/>
      <c r="AR586" s="24"/>
    </row>
    <row r="587" spans="1:44" x14ac:dyDescent="0.15">
      <c r="A587" t="str">
        <f t="shared" si="299"/>
        <v>RV</v>
      </c>
      <c r="B587" t="str">
        <f t="shared" si="300"/>
        <v/>
      </c>
      <c r="C587" t="str">
        <f t="shared" si="301"/>
        <v>Naming &amp; WRAT5 Word Reading</v>
      </c>
      <c r="D587" t="str">
        <f t="shared" si="302"/>
        <v>Design Construction</v>
      </c>
      <c r="E587" t="str">
        <f t="shared" si="303"/>
        <v>Auditory Comprehension, Naming, Letter Fluency, &amp; Category Fluency</v>
      </c>
      <c r="F587" t="str">
        <f t="shared" si="304"/>
        <v>Visual Discrimination &amp; Design Construction</v>
      </c>
      <c r="G587" t="str">
        <f t="shared" si="305"/>
        <v>Coding, Digits Forward, Digits Backward, Numbers &amp; Letters Speed A, Numbers &amp; Letters Accuracy A, Numbers &amp; Letters Efficiency A, Numbers &amp; Letters Efficiency B, Mazes, Word Generation, Trails A, Trails B, &amp; ROCFT Copy</v>
      </c>
      <c r="H587" t="str">
        <f t="shared" si="306"/>
        <v>Shape Learning Immediate-Recognition, Shape Learning Delayed-Recognition, Story Learning Immediate-Recall, Story Learning Delayed-Recall, &amp; ROCFT Recall</v>
      </c>
      <c r="I587" t="str">
        <f t="shared" si="307"/>
        <v>Coding, Digits Forward, &amp; Digits Backward</v>
      </c>
      <c r="J587" t="str">
        <f t="shared" si="308"/>
        <v>Coding, Numbers &amp; Letters Speed A, Numbers &amp; Letters Efficiency A, &amp; Trails A</v>
      </c>
      <c r="K587" t="str">
        <f t="shared" si="309"/>
        <v>Digits Forward &amp; Digits Backward</v>
      </c>
      <c r="L587" t="str">
        <f t="shared" ref="L587:U587" si="322">L586&amp;IF(L181,L486,"")</f>
        <v>Digits Forward, Numbers &amp; Letters Accuracy A, Numbers &amp; Letters Efficiency B, &amp; Trails B</v>
      </c>
      <c r="M587" t="str">
        <f t="shared" si="322"/>
        <v>Digits Forward, Digits Backward, Mazes, Word Generation, &amp; ROCFT Copy</v>
      </c>
      <c r="N587" t="str">
        <f t="shared" si="322"/>
        <v>Coding, Numbers &amp; Letters Efficiency A, Mazes, &amp; Trails A</v>
      </c>
      <c r="O587" t="str">
        <f t="shared" si="322"/>
        <v>Shape Learning Immediate-Recognition, &amp; Story Learning Immediate-Recall</v>
      </c>
      <c r="P587" t="str">
        <f t="shared" si="322"/>
        <v>Shape Learning Delayed-Recognition, Story Learning Delayed-Recall, &amp; ROCFT Recall</v>
      </c>
      <c r="Q587" t="str">
        <f t="shared" si="322"/>
        <v>Mazes, &amp; ROCFT Copy</v>
      </c>
      <c r="R587" t="str">
        <f t="shared" si="32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7" t="str">
        <f t="shared" si="322"/>
        <v>Word Generation, Letter Fluency, &amp; Category Fluency</v>
      </c>
      <c r="T587" t="str">
        <f t="shared" si="322"/>
        <v>Numbers &amp; Letters Speed A, &amp; Trails A</v>
      </c>
      <c r="U587" t="str">
        <f t="shared" si="322"/>
        <v>Numbers &amp; Letters Efficiency B, &amp; Trails B</v>
      </c>
      <c r="AI587" s="24"/>
      <c r="AJ587" s="24"/>
      <c r="AK587" s="24"/>
      <c r="AL587" s="24"/>
      <c r="AM587" s="24"/>
      <c r="AN587" s="24"/>
      <c r="AO587" s="24"/>
      <c r="AP587" s="24"/>
      <c r="AQ587" s="24"/>
      <c r="AR587" s="24"/>
    </row>
    <row r="588" spans="1:44" x14ac:dyDescent="0.15">
      <c r="A588" t="str">
        <f t="shared" si="299"/>
        <v>MCA</v>
      </c>
      <c r="B588" t="str">
        <f t="shared" si="300"/>
        <v/>
      </c>
      <c r="C588" t="str">
        <f t="shared" si="301"/>
        <v>Naming &amp; WRAT5 Word Reading</v>
      </c>
      <c r="D588" t="str">
        <f t="shared" si="302"/>
        <v>Design Construction</v>
      </c>
      <c r="E588" t="str">
        <f t="shared" si="303"/>
        <v>Auditory Comprehension, Naming, Letter Fluency, &amp; Category Fluency</v>
      </c>
      <c r="F588" t="str">
        <f t="shared" si="304"/>
        <v>Visual Discrimination &amp; Design Construction</v>
      </c>
      <c r="G588" t="str">
        <f t="shared" si="305"/>
        <v>Coding, Digits Forward, Digits Backward, Numbers &amp; Letters Speed A, Numbers &amp; Letters Accuracy A, Numbers &amp; Letters Efficiency A, Numbers &amp; Letters Efficiency B, Mazes, Word Generation, Trails A, Trails B, &amp; ROCFT Copy</v>
      </c>
      <c r="H588" t="str">
        <f t="shared" si="306"/>
        <v>Shape Learning Immediate-Recognition, Shape Learning Delayed-Recognition, Story Learning Immediate-Recall, Story Learning Delayed-Recall, &amp; ROCFT Recall</v>
      </c>
      <c r="I588" t="str">
        <f t="shared" si="307"/>
        <v>Coding, Digits Forward, &amp; Digits Backward</v>
      </c>
      <c r="J588" t="str">
        <f t="shared" si="308"/>
        <v>Coding, Numbers &amp; Letters Speed A, Numbers &amp; Letters Efficiency A, &amp; Trails A</v>
      </c>
      <c r="K588" t="str">
        <f t="shared" si="309"/>
        <v>Digits Forward &amp; Digits Backward</v>
      </c>
      <c r="L588" t="str">
        <f t="shared" ref="L588:U588" si="323">L587&amp;IF(L182,L487,"")</f>
        <v>Digits Forward, Numbers &amp; Letters Accuracy A, Numbers &amp; Letters Efficiency B, &amp; Trails B</v>
      </c>
      <c r="M588" t="str">
        <f t="shared" si="323"/>
        <v>Digits Forward, Digits Backward, Mazes, Word Generation, &amp; ROCFT Copy</v>
      </c>
      <c r="N588" t="str">
        <f t="shared" si="323"/>
        <v>Coding, Numbers &amp; Letters Efficiency A, Mazes, &amp; Trails A</v>
      </c>
      <c r="O588" t="str">
        <f t="shared" si="323"/>
        <v>Shape Learning Immediate-Recognition, &amp; Story Learning Immediate-Recall</v>
      </c>
      <c r="P588" t="str">
        <f t="shared" si="323"/>
        <v>Shape Learning Delayed-Recognition, Story Learning Delayed-Recall, &amp; ROCFT Recall</v>
      </c>
      <c r="Q588" t="str">
        <f t="shared" si="323"/>
        <v>Mazes, &amp; ROCFT Copy</v>
      </c>
      <c r="R588" t="str">
        <f t="shared" si="32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8" t="str">
        <f t="shared" si="323"/>
        <v>Word Generation, Letter Fluency, &amp; Category Fluency</v>
      </c>
      <c r="T588" t="str">
        <f t="shared" si="323"/>
        <v>Numbers &amp; Letters Speed A, &amp; Trails A</v>
      </c>
      <c r="U588" t="str">
        <f t="shared" si="323"/>
        <v>Numbers &amp; Letters Efficiency B, &amp; Trails B</v>
      </c>
      <c r="AI588" s="24"/>
      <c r="AJ588" s="24"/>
      <c r="AK588" s="24"/>
      <c r="AL588" s="24"/>
      <c r="AM588" s="24"/>
      <c r="AN588" s="24"/>
      <c r="AO588" s="24"/>
      <c r="AP588" s="24"/>
      <c r="AQ588" s="24"/>
      <c r="AR588" s="24"/>
    </row>
    <row r="589" spans="1:44" x14ac:dyDescent="0.15">
      <c r="A589" t="str">
        <f t="shared" si="299"/>
        <v>MC</v>
      </c>
      <c r="B589" t="str">
        <f t="shared" si="300"/>
        <v/>
      </c>
      <c r="C589" t="str">
        <f t="shared" si="301"/>
        <v>Naming &amp; WRAT5 Word Reading</v>
      </c>
      <c r="D589" t="str">
        <f t="shared" si="302"/>
        <v>Design Construction</v>
      </c>
      <c r="E589" t="str">
        <f t="shared" si="303"/>
        <v>Auditory Comprehension, Naming, Letter Fluency, &amp; Category Fluency</v>
      </c>
      <c r="F589" t="str">
        <f t="shared" si="304"/>
        <v>Visual Discrimination &amp; Design Construction</v>
      </c>
      <c r="G589" t="str">
        <f t="shared" si="305"/>
        <v>Coding, Digits Forward, Digits Backward, Numbers &amp; Letters Speed A, Numbers &amp; Letters Accuracy A, Numbers &amp; Letters Efficiency A, Numbers &amp; Letters Efficiency B, Mazes, Word Generation, Trails A, Trails B, &amp; ROCFT Copy</v>
      </c>
      <c r="H589" t="str">
        <f t="shared" si="306"/>
        <v>Shape Learning Immediate-Recognition, Shape Learning Delayed-Recognition, Story Learning Immediate-Recall, Story Learning Delayed-Recall, &amp; ROCFT Recall</v>
      </c>
      <c r="I589" t="str">
        <f t="shared" si="307"/>
        <v>Coding, Digits Forward, &amp; Digits Backward</v>
      </c>
      <c r="J589" t="str">
        <f t="shared" si="308"/>
        <v>Coding, Numbers &amp; Letters Speed A, Numbers &amp; Letters Efficiency A, &amp; Trails A</v>
      </c>
      <c r="K589" t="str">
        <f t="shared" si="309"/>
        <v>Digits Forward &amp; Digits Backward</v>
      </c>
      <c r="L589" t="str">
        <f t="shared" ref="L589:U589" si="324">L588&amp;IF(L183,L488,"")</f>
        <v>Digits Forward, Numbers &amp; Letters Accuracy A, Numbers &amp; Letters Efficiency B, &amp; Trails B</v>
      </c>
      <c r="M589" t="str">
        <f t="shared" si="324"/>
        <v>Digits Forward, Digits Backward, Mazes, Word Generation, &amp; ROCFT Copy</v>
      </c>
      <c r="N589" t="str">
        <f t="shared" si="324"/>
        <v>Coding, Numbers &amp; Letters Efficiency A, Mazes, &amp; Trails A</v>
      </c>
      <c r="O589" t="str">
        <f t="shared" si="324"/>
        <v>Shape Learning Immediate-Recognition, &amp; Story Learning Immediate-Recall</v>
      </c>
      <c r="P589" t="str">
        <f t="shared" si="324"/>
        <v>Shape Learning Delayed-Recognition, Story Learning Delayed-Recall, &amp; ROCFT Recall</v>
      </c>
      <c r="Q589" t="str">
        <f t="shared" si="324"/>
        <v>Mazes, &amp; ROCFT Copy</v>
      </c>
      <c r="R589" t="str">
        <f t="shared" si="32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9" t="str">
        <f t="shared" si="324"/>
        <v>Word Generation, Letter Fluency, &amp; Category Fluency</v>
      </c>
      <c r="T589" t="str">
        <f t="shared" si="324"/>
        <v>Numbers &amp; Letters Speed A, &amp; Trails A</v>
      </c>
      <c r="U589" t="str">
        <f t="shared" si="324"/>
        <v>Numbers &amp; Letters Efficiency B, &amp; Trails B</v>
      </c>
      <c r="AI589" s="24"/>
      <c r="AJ589" s="24"/>
      <c r="AK589" s="24"/>
      <c r="AL589" s="24"/>
      <c r="AM589" s="24"/>
      <c r="AN589" s="24"/>
      <c r="AO589" s="24"/>
      <c r="AP589" s="24"/>
      <c r="AQ589" s="24"/>
      <c r="AR589" s="24"/>
    </row>
    <row r="590" spans="1:44" x14ac:dyDescent="0.15">
      <c r="A590" t="str">
        <f t="shared" si="299"/>
        <v>MF</v>
      </c>
      <c r="B590" t="str">
        <f t="shared" si="300"/>
        <v/>
      </c>
      <c r="C590" t="str">
        <f t="shared" si="301"/>
        <v>Naming &amp; WRAT5 Word Reading</v>
      </c>
      <c r="D590" t="str">
        <f t="shared" si="302"/>
        <v>Design Construction</v>
      </c>
      <c r="E590" t="str">
        <f t="shared" si="303"/>
        <v>Auditory Comprehension, Naming, Letter Fluency, &amp; Category Fluency</v>
      </c>
      <c r="F590" t="str">
        <f t="shared" si="304"/>
        <v>Visual Discrimination &amp; Design Construction</v>
      </c>
      <c r="G590" t="str">
        <f t="shared" si="305"/>
        <v>Coding, Digits Forward, Digits Backward, Numbers &amp; Letters Speed A, Numbers &amp; Letters Accuracy A, Numbers &amp; Letters Efficiency A, Numbers &amp; Letters Efficiency B, Mazes, Word Generation, Trails A, Trails B, &amp; ROCFT Copy</v>
      </c>
      <c r="H590" t="str">
        <f t="shared" si="306"/>
        <v>Shape Learning Immediate-Recognition, Shape Learning Delayed-Recognition, Story Learning Immediate-Recall, Story Learning Delayed-Recall, &amp; ROCFT Recall</v>
      </c>
      <c r="I590" t="str">
        <f t="shared" si="307"/>
        <v>Coding, Digits Forward, &amp; Digits Backward</v>
      </c>
      <c r="J590" t="str">
        <f t="shared" si="308"/>
        <v>Coding, Numbers &amp; Letters Speed A, Numbers &amp; Letters Efficiency A, &amp; Trails A</v>
      </c>
      <c r="K590" t="str">
        <f t="shared" si="309"/>
        <v>Digits Forward &amp; Digits Backward</v>
      </c>
      <c r="L590" t="str">
        <f t="shared" ref="L590:U590" si="325">L589&amp;IF(L184,L489,"")</f>
        <v>Digits Forward, Numbers &amp; Letters Accuracy A, Numbers &amp; Letters Efficiency B, &amp; Trails B</v>
      </c>
      <c r="M590" t="str">
        <f t="shared" si="325"/>
        <v>Digits Forward, Digits Backward, Mazes, Word Generation, &amp; ROCFT Copy</v>
      </c>
      <c r="N590" t="str">
        <f t="shared" si="325"/>
        <v>Coding, Numbers &amp; Letters Efficiency A, Mazes, &amp; Trails A</v>
      </c>
      <c r="O590" t="str">
        <f t="shared" si="325"/>
        <v>Shape Learning Immediate-Recognition, &amp; Story Learning Immediate-Recall</v>
      </c>
      <c r="P590" t="str">
        <f t="shared" si="325"/>
        <v>Shape Learning Delayed-Recognition, Story Learning Delayed-Recall, &amp; ROCFT Recall</v>
      </c>
      <c r="Q590" t="str">
        <f t="shared" si="325"/>
        <v>Mazes, &amp; ROCFT Copy</v>
      </c>
      <c r="R590" t="str">
        <f t="shared" si="32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0" t="str">
        <f t="shared" si="325"/>
        <v>Word Generation, Letter Fluency, &amp; Category Fluency</v>
      </c>
      <c r="T590" t="str">
        <f t="shared" si="325"/>
        <v>Numbers &amp; Letters Speed A, &amp; Trails A</v>
      </c>
      <c r="U590" t="str">
        <f t="shared" si="325"/>
        <v>Numbers &amp; Letters Efficiency B, &amp; Trails B</v>
      </c>
      <c r="AI590" s="24"/>
      <c r="AJ590" s="24"/>
      <c r="AK590" s="24"/>
      <c r="AL590" s="24"/>
      <c r="AM590" s="24"/>
      <c r="AN590" s="24"/>
      <c r="AO590" s="24"/>
      <c r="AP590" s="24"/>
      <c r="AQ590" s="24"/>
      <c r="AR590" s="24"/>
    </row>
    <row r="591" spans="1:44" x14ac:dyDescent="0.15">
      <c r="A591" t="str">
        <f t="shared" si="299"/>
        <v>WE</v>
      </c>
      <c r="B591" t="str">
        <f t="shared" si="300"/>
        <v/>
      </c>
      <c r="C591" t="str">
        <f t="shared" si="301"/>
        <v>Naming &amp; WRAT5 Word Reading</v>
      </c>
      <c r="D591" t="str">
        <f t="shared" si="302"/>
        <v>Design Construction</v>
      </c>
      <c r="E591" t="str">
        <f t="shared" si="303"/>
        <v>Auditory Comprehension, Naming, Letter Fluency, &amp; Category Fluency</v>
      </c>
      <c r="F591" t="str">
        <f t="shared" si="304"/>
        <v>Visual Discrimination &amp; Design Construction</v>
      </c>
      <c r="G591" t="str">
        <f t="shared" si="305"/>
        <v>Coding, Digits Forward, Digits Backward, Numbers &amp; Letters Speed A, Numbers &amp; Letters Accuracy A, Numbers &amp; Letters Efficiency A, Numbers &amp; Letters Efficiency B, Mazes, Word Generation, Trails A, Trails B, &amp; ROCFT Copy</v>
      </c>
      <c r="H591" t="str">
        <f t="shared" si="306"/>
        <v>Shape Learning Immediate-Recognition, Shape Learning Delayed-Recognition, Story Learning Immediate-Recall, Story Learning Delayed-Recall, &amp; ROCFT Recall</v>
      </c>
      <c r="I591" t="str">
        <f t="shared" si="307"/>
        <v>Coding, Digits Forward, &amp; Digits Backward</v>
      </c>
      <c r="J591" t="str">
        <f t="shared" si="308"/>
        <v>Coding, Numbers &amp; Letters Speed A, Numbers &amp; Letters Efficiency A, &amp; Trails A</v>
      </c>
      <c r="K591" t="str">
        <f t="shared" si="309"/>
        <v>Digits Forward &amp; Digits Backward</v>
      </c>
      <c r="L591" t="str">
        <f t="shared" ref="L591:U591" si="326">L590&amp;IF(L185,L490,"")</f>
        <v>Digits Forward, Numbers &amp; Letters Accuracy A, Numbers &amp; Letters Efficiency B, &amp; Trails B</v>
      </c>
      <c r="M591" t="str">
        <f t="shared" si="326"/>
        <v>Digits Forward, Digits Backward, Mazes, Word Generation, &amp; ROCFT Copy</v>
      </c>
      <c r="N591" t="str">
        <f t="shared" si="326"/>
        <v>Coding, Numbers &amp; Letters Efficiency A, Mazes, &amp; Trails A</v>
      </c>
      <c r="O591" t="str">
        <f t="shared" si="326"/>
        <v>Shape Learning Immediate-Recognition, &amp; Story Learning Immediate-Recall</v>
      </c>
      <c r="P591" t="str">
        <f t="shared" si="326"/>
        <v>Shape Learning Delayed-Recognition, Story Learning Delayed-Recall, &amp; ROCFT Recall</v>
      </c>
      <c r="Q591" t="str">
        <f t="shared" si="326"/>
        <v>Mazes, &amp; ROCFT Copy</v>
      </c>
      <c r="R591" t="str">
        <f t="shared" si="32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1" t="str">
        <f t="shared" si="326"/>
        <v>Word Generation, Letter Fluency, &amp; Category Fluency</v>
      </c>
      <c r="T591" t="str">
        <f t="shared" si="326"/>
        <v>Numbers &amp; Letters Speed A, &amp; Trails A</v>
      </c>
      <c r="U591" t="str">
        <f t="shared" si="326"/>
        <v>Numbers &amp; Letters Efficiency B, &amp; Trails B</v>
      </c>
      <c r="AI591" s="24"/>
      <c r="AJ591" s="24"/>
      <c r="AK591" s="24"/>
      <c r="AL591" s="24"/>
      <c r="AM591" s="24"/>
      <c r="AN591" s="24"/>
      <c r="AO591" s="24"/>
      <c r="AP591" s="24"/>
      <c r="AQ591" s="24"/>
      <c r="AR591" s="24"/>
    </row>
    <row r="592" spans="1:44" x14ac:dyDescent="0.15">
      <c r="A592" t="str">
        <f t="shared" si="299"/>
        <v>SP</v>
      </c>
      <c r="B592" t="str">
        <f t="shared" si="300"/>
        <v/>
      </c>
      <c r="C592" t="str">
        <f t="shared" si="301"/>
        <v>Naming &amp; WRAT5 Word Reading</v>
      </c>
      <c r="D592" t="str">
        <f t="shared" si="302"/>
        <v>Design Construction</v>
      </c>
      <c r="E592" t="str">
        <f t="shared" si="303"/>
        <v>Auditory Comprehension, Naming, Letter Fluency, &amp; Category Fluency</v>
      </c>
      <c r="F592" t="str">
        <f t="shared" si="304"/>
        <v>Visual Discrimination &amp; Design Construction</v>
      </c>
      <c r="G592" t="str">
        <f t="shared" si="305"/>
        <v>Coding, Digits Forward, Digits Backward, Numbers &amp; Letters Speed A, Numbers &amp; Letters Accuracy A, Numbers &amp; Letters Efficiency A, Numbers &amp; Letters Efficiency B, Mazes, Word Generation, Trails A, Trails B, &amp; ROCFT Copy</v>
      </c>
      <c r="H592" t="str">
        <f t="shared" si="306"/>
        <v>Shape Learning Immediate-Recognition, Shape Learning Delayed-Recognition, Story Learning Immediate-Recall, Story Learning Delayed-Recall, &amp; ROCFT Recall</v>
      </c>
      <c r="I592" t="str">
        <f t="shared" si="307"/>
        <v>Coding, Digits Forward, &amp; Digits Backward</v>
      </c>
      <c r="J592" t="str">
        <f t="shared" si="308"/>
        <v>Coding, Numbers &amp; Letters Speed A, Numbers &amp; Letters Efficiency A, &amp; Trails A</v>
      </c>
      <c r="K592" t="str">
        <f t="shared" si="309"/>
        <v>Digits Forward &amp; Digits Backward</v>
      </c>
      <c r="L592" t="str">
        <f t="shared" ref="L592:U592" si="327">L591&amp;IF(L186,L491,"")</f>
        <v>Digits Forward, Numbers &amp; Letters Accuracy A, Numbers &amp; Letters Efficiency B, &amp; Trails B</v>
      </c>
      <c r="M592" t="str">
        <f t="shared" si="327"/>
        <v>Digits Forward, Digits Backward, Mazes, Word Generation, &amp; ROCFT Copy</v>
      </c>
      <c r="N592" t="str">
        <f t="shared" si="327"/>
        <v>Coding, Numbers &amp; Letters Efficiency A, Mazes, &amp; Trails A</v>
      </c>
      <c r="O592" t="str">
        <f t="shared" si="327"/>
        <v>Shape Learning Immediate-Recognition, &amp; Story Learning Immediate-Recall</v>
      </c>
      <c r="P592" t="str">
        <f t="shared" si="327"/>
        <v>Shape Learning Delayed-Recognition, Story Learning Delayed-Recall, &amp; ROCFT Recall</v>
      </c>
      <c r="Q592" t="str">
        <f t="shared" si="327"/>
        <v>Mazes, &amp; ROCFT Copy</v>
      </c>
      <c r="R592" t="str">
        <f t="shared" si="32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2" t="str">
        <f t="shared" si="327"/>
        <v>Word Generation, Letter Fluency, &amp; Category Fluency</v>
      </c>
      <c r="T592" t="str">
        <f t="shared" si="327"/>
        <v>Numbers &amp; Letters Speed A, &amp; Trails A</v>
      </c>
      <c r="U592" t="str">
        <f t="shared" si="327"/>
        <v>Numbers &amp; Letters Efficiency B, &amp; Trails B</v>
      </c>
      <c r="AI592" s="24"/>
      <c r="AJ592" s="24"/>
      <c r="AK592" s="24"/>
      <c r="AL592" s="24"/>
      <c r="AM592" s="24"/>
      <c r="AN592" s="24"/>
      <c r="AO592" s="24"/>
      <c r="AP592" s="24"/>
      <c r="AQ592" s="24"/>
      <c r="AR592" s="24"/>
    </row>
    <row r="593" spans="1:44" x14ac:dyDescent="0.15">
      <c r="A593" t="str">
        <f t="shared" si="299"/>
        <v>WF</v>
      </c>
      <c r="B593" t="str">
        <f t="shared" si="300"/>
        <v/>
      </c>
      <c r="C593" t="str">
        <f t="shared" si="301"/>
        <v>Naming &amp; WRAT5 Word Reading</v>
      </c>
      <c r="D593" t="str">
        <f t="shared" si="302"/>
        <v>Design Construction</v>
      </c>
      <c r="E593" t="str">
        <f t="shared" si="303"/>
        <v>Auditory Comprehension, Naming, Letter Fluency, &amp; Category Fluency</v>
      </c>
      <c r="F593" t="str">
        <f t="shared" si="304"/>
        <v>Visual Discrimination &amp; Design Construction</v>
      </c>
      <c r="G593" t="str">
        <f t="shared" si="305"/>
        <v>Coding, Digits Forward, Digits Backward, Numbers &amp; Letters Speed A, Numbers &amp; Letters Accuracy A, Numbers &amp; Letters Efficiency A, Numbers &amp; Letters Efficiency B, Mazes, Word Generation, Trails A, Trails B, &amp; ROCFT Copy</v>
      </c>
      <c r="H593" t="str">
        <f t="shared" si="306"/>
        <v>Shape Learning Immediate-Recognition, Shape Learning Delayed-Recognition, Story Learning Immediate-Recall, Story Learning Delayed-Recall, &amp; ROCFT Recall</v>
      </c>
      <c r="I593" t="str">
        <f t="shared" si="307"/>
        <v>Coding, Digits Forward, &amp; Digits Backward</v>
      </c>
      <c r="J593" t="str">
        <f t="shared" si="308"/>
        <v>Coding, Numbers &amp; Letters Speed A, Numbers &amp; Letters Efficiency A, &amp; Trails A</v>
      </c>
      <c r="K593" t="str">
        <f t="shared" si="309"/>
        <v>Digits Forward &amp; Digits Backward</v>
      </c>
      <c r="L593" t="str">
        <f t="shared" ref="L593:U593" si="328">L592&amp;IF(L187,L492,"")</f>
        <v>Digits Forward, Numbers &amp; Letters Accuracy A, Numbers &amp; Letters Efficiency B, &amp; Trails B</v>
      </c>
      <c r="M593" t="str">
        <f t="shared" si="328"/>
        <v>Digits Forward, Digits Backward, Mazes, Word Generation, &amp; ROCFT Copy</v>
      </c>
      <c r="N593" t="str">
        <f t="shared" si="328"/>
        <v>Coding, Numbers &amp; Letters Efficiency A, Mazes, &amp; Trails A</v>
      </c>
      <c r="O593" t="str">
        <f t="shared" si="328"/>
        <v>Shape Learning Immediate-Recognition, &amp; Story Learning Immediate-Recall</v>
      </c>
      <c r="P593" t="str">
        <f t="shared" si="328"/>
        <v>Shape Learning Delayed-Recognition, Story Learning Delayed-Recall, &amp; ROCFT Recall</v>
      </c>
      <c r="Q593" t="str">
        <f t="shared" si="328"/>
        <v>Mazes, &amp; ROCFT Copy</v>
      </c>
      <c r="R593" t="str">
        <f t="shared" si="32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3" t="str">
        <f t="shared" si="328"/>
        <v>Word Generation, Letter Fluency, &amp; Category Fluency</v>
      </c>
      <c r="T593" t="str">
        <f t="shared" si="328"/>
        <v>Numbers &amp; Letters Speed A, &amp; Trails A</v>
      </c>
      <c r="U593" t="str">
        <f t="shared" si="328"/>
        <v>Numbers &amp; Letters Efficiency B, &amp; Trails B</v>
      </c>
      <c r="AI593" s="24"/>
      <c r="AJ593" s="24"/>
      <c r="AK593" s="24"/>
      <c r="AL593" s="24"/>
      <c r="AM593" s="24"/>
      <c r="AN593" s="24"/>
      <c r="AO593" s="24"/>
      <c r="AP593" s="24"/>
      <c r="AQ593" s="24"/>
      <c r="AR593" s="24"/>
    </row>
    <row r="594" spans="1:44" x14ac:dyDescent="0.15">
      <c r="A594" t="str">
        <f t="shared" si="299"/>
        <v>LC</v>
      </c>
      <c r="B594" t="str">
        <f t="shared" si="300"/>
        <v/>
      </c>
      <c r="C594" t="str">
        <f t="shared" si="301"/>
        <v>Naming &amp; WRAT5 Word Reading</v>
      </c>
      <c r="D594" t="str">
        <f t="shared" si="302"/>
        <v>Design Construction</v>
      </c>
      <c r="E594" t="str">
        <f t="shared" si="303"/>
        <v>Auditory Comprehension, Naming, Letter Fluency, &amp; Category Fluency</v>
      </c>
      <c r="F594" t="str">
        <f t="shared" si="304"/>
        <v>Visual Discrimination &amp; Design Construction</v>
      </c>
      <c r="G594" t="str">
        <f t="shared" si="305"/>
        <v>Coding, Digits Forward, Digits Backward, Numbers &amp; Letters Speed A, Numbers &amp; Letters Accuracy A, Numbers &amp; Letters Efficiency A, Numbers &amp; Letters Efficiency B, Mazes, Word Generation, Trails A, Trails B, &amp; ROCFT Copy</v>
      </c>
      <c r="H594" t="str">
        <f t="shared" si="306"/>
        <v>Shape Learning Immediate-Recognition, Shape Learning Delayed-Recognition, Story Learning Immediate-Recall, Story Learning Delayed-Recall, &amp; ROCFT Recall</v>
      </c>
      <c r="I594" t="str">
        <f t="shared" si="307"/>
        <v>Coding, Digits Forward, &amp; Digits Backward</v>
      </c>
      <c r="J594" t="str">
        <f t="shared" si="308"/>
        <v>Coding, Numbers &amp; Letters Speed A, Numbers &amp; Letters Efficiency A, &amp; Trails A</v>
      </c>
      <c r="K594" t="str">
        <f t="shared" si="309"/>
        <v>Digits Forward &amp; Digits Backward</v>
      </c>
      <c r="L594" t="str">
        <f t="shared" ref="L594:U594" si="329">L593&amp;IF(L188,L493,"")</f>
        <v>Digits Forward, Numbers &amp; Letters Accuracy A, Numbers &amp; Letters Efficiency B, &amp; Trails B</v>
      </c>
      <c r="M594" t="str">
        <f t="shared" si="329"/>
        <v>Digits Forward, Digits Backward, Mazes, Word Generation, &amp; ROCFT Copy</v>
      </c>
      <c r="N594" t="str">
        <f t="shared" si="329"/>
        <v>Coding, Numbers &amp; Letters Efficiency A, Mazes, &amp; Trails A</v>
      </c>
      <c r="O594" t="str">
        <f t="shared" si="329"/>
        <v>Shape Learning Immediate-Recognition, &amp; Story Learning Immediate-Recall</v>
      </c>
      <c r="P594" t="str">
        <f t="shared" si="329"/>
        <v>Shape Learning Delayed-Recognition, Story Learning Delayed-Recall, &amp; ROCFT Recall</v>
      </c>
      <c r="Q594" t="str">
        <f t="shared" si="329"/>
        <v>Mazes, &amp; ROCFT Copy</v>
      </c>
      <c r="R594" t="str">
        <f t="shared" si="32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4" t="str">
        <f t="shared" si="329"/>
        <v>Word Generation, Letter Fluency, &amp; Category Fluency</v>
      </c>
      <c r="T594" t="str">
        <f t="shared" si="329"/>
        <v>Numbers &amp; Letters Speed A, &amp; Trails A</v>
      </c>
      <c r="U594" t="str">
        <f t="shared" si="329"/>
        <v>Numbers &amp; Letters Efficiency B, &amp; Trails B</v>
      </c>
      <c r="AI594" s="24"/>
      <c r="AJ594" s="24"/>
      <c r="AK594" s="24"/>
      <c r="AL594" s="24"/>
      <c r="AM594" s="24"/>
      <c r="AN594" s="24"/>
      <c r="AO594" s="24"/>
      <c r="AP594" s="24"/>
      <c r="AQ594" s="24"/>
      <c r="AR594" s="24"/>
    </row>
    <row r="595" spans="1:44" x14ac:dyDescent="0.15">
      <c r="A595" t="str">
        <f t="shared" si="299"/>
        <v>OE</v>
      </c>
      <c r="B595" t="str">
        <f t="shared" si="300"/>
        <v/>
      </c>
      <c r="C595" t="str">
        <f t="shared" si="301"/>
        <v>Naming &amp; WRAT5 Word Reading</v>
      </c>
      <c r="D595" t="str">
        <f t="shared" si="302"/>
        <v>Design Construction</v>
      </c>
      <c r="E595" t="str">
        <f t="shared" si="303"/>
        <v>Auditory Comprehension, Naming, Letter Fluency, &amp; Category Fluency</v>
      </c>
      <c r="F595" t="str">
        <f t="shared" si="304"/>
        <v>Visual Discrimination &amp; Design Construction</v>
      </c>
      <c r="G595" t="str">
        <f t="shared" si="305"/>
        <v>Coding, Digits Forward, Digits Backward, Numbers &amp; Letters Speed A, Numbers &amp; Letters Accuracy A, Numbers &amp; Letters Efficiency A, Numbers &amp; Letters Efficiency B, Mazes, Word Generation, Trails A, Trails B, &amp; ROCFT Copy</v>
      </c>
      <c r="H595" t="str">
        <f t="shared" si="306"/>
        <v>Shape Learning Immediate-Recognition, Shape Learning Delayed-Recognition, Story Learning Immediate-Recall, Story Learning Delayed-Recall, &amp; ROCFT Recall</v>
      </c>
      <c r="I595" t="str">
        <f t="shared" si="307"/>
        <v>Coding, Digits Forward, &amp; Digits Backward</v>
      </c>
      <c r="J595" t="str">
        <f t="shared" si="308"/>
        <v>Coding, Numbers &amp; Letters Speed A, Numbers &amp; Letters Efficiency A, &amp; Trails A</v>
      </c>
      <c r="K595" t="str">
        <f t="shared" si="309"/>
        <v>Digits Forward &amp; Digits Backward</v>
      </c>
      <c r="L595" t="str">
        <f t="shared" ref="L595:U595" si="330">L594&amp;IF(L189,L494,"")</f>
        <v>Digits Forward, Numbers &amp; Letters Accuracy A, Numbers &amp; Letters Efficiency B, &amp; Trails B</v>
      </c>
      <c r="M595" t="str">
        <f t="shared" si="330"/>
        <v>Digits Forward, Digits Backward, Mazes, Word Generation, &amp; ROCFT Copy</v>
      </c>
      <c r="N595" t="str">
        <f t="shared" si="330"/>
        <v>Coding, Numbers &amp; Letters Efficiency A, Mazes, &amp; Trails A</v>
      </c>
      <c r="O595" t="str">
        <f t="shared" si="330"/>
        <v>Shape Learning Immediate-Recognition, &amp; Story Learning Immediate-Recall</v>
      </c>
      <c r="P595" t="str">
        <f t="shared" si="330"/>
        <v>Shape Learning Delayed-Recognition, Story Learning Delayed-Recall, &amp; ROCFT Recall</v>
      </c>
      <c r="Q595" t="str">
        <f t="shared" si="330"/>
        <v>Mazes, &amp; ROCFT Copy</v>
      </c>
      <c r="R595" t="str">
        <f t="shared" si="33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5" t="str">
        <f t="shared" si="330"/>
        <v>Word Generation, Letter Fluency, &amp; Category Fluency</v>
      </c>
      <c r="T595" t="str">
        <f t="shared" si="330"/>
        <v>Numbers &amp; Letters Speed A, &amp; Trails A</v>
      </c>
      <c r="U595" t="str">
        <f t="shared" si="330"/>
        <v>Numbers &amp; Letters Efficiency B, &amp; Trails B</v>
      </c>
      <c r="AI595" s="24"/>
      <c r="AJ595" s="24"/>
      <c r="AK595" s="24"/>
      <c r="AL595" s="24"/>
      <c r="AM595" s="24"/>
      <c r="AN595" s="24"/>
      <c r="AO595" s="24"/>
      <c r="AP595" s="24"/>
      <c r="AQ595" s="24"/>
      <c r="AR595" s="24"/>
    </row>
    <row r="596" spans="1:44" x14ac:dyDescent="0.15">
      <c r="A596" t="str">
        <f t="shared" si="299"/>
        <v>AF</v>
      </c>
      <c r="B596" t="str">
        <f t="shared" si="300"/>
        <v/>
      </c>
      <c r="C596" t="str">
        <f t="shared" si="301"/>
        <v>Naming &amp; WRAT5 Word Reading</v>
      </c>
      <c r="D596" t="str">
        <f t="shared" si="302"/>
        <v>Design Construction</v>
      </c>
      <c r="E596" t="str">
        <f t="shared" si="303"/>
        <v>Auditory Comprehension, Naming, Letter Fluency, &amp; Category Fluency</v>
      </c>
      <c r="F596" t="str">
        <f t="shared" si="304"/>
        <v>Visual Discrimination &amp; Design Construction</v>
      </c>
      <c r="G596" t="str">
        <f t="shared" si="305"/>
        <v>Coding, Digits Forward, Digits Backward, Numbers &amp; Letters Speed A, Numbers &amp; Letters Accuracy A, Numbers &amp; Letters Efficiency A, Numbers &amp; Letters Efficiency B, Mazes, Word Generation, Trails A, Trails B, &amp; ROCFT Copy</v>
      </c>
      <c r="H596" t="str">
        <f t="shared" si="306"/>
        <v>Shape Learning Immediate-Recognition, Shape Learning Delayed-Recognition, Story Learning Immediate-Recall, Story Learning Delayed-Recall, &amp; ROCFT Recall</v>
      </c>
      <c r="I596" t="str">
        <f t="shared" si="307"/>
        <v>Coding, Digits Forward, &amp; Digits Backward</v>
      </c>
      <c r="J596" t="str">
        <f t="shared" si="308"/>
        <v>Coding, Numbers &amp; Letters Speed A, Numbers &amp; Letters Efficiency A, &amp; Trails A</v>
      </c>
      <c r="K596" t="str">
        <f t="shared" si="309"/>
        <v>Digits Forward &amp; Digits Backward</v>
      </c>
      <c r="L596" t="str">
        <f t="shared" ref="L596:U596" si="331">L595&amp;IF(L190,L495,"")</f>
        <v>Digits Forward, Numbers &amp; Letters Accuracy A, Numbers &amp; Letters Efficiency B, &amp; Trails B</v>
      </c>
      <c r="M596" t="str">
        <f t="shared" si="331"/>
        <v>Digits Forward, Digits Backward, Mazes, Word Generation, &amp; ROCFT Copy</v>
      </c>
      <c r="N596" t="str">
        <f t="shared" si="331"/>
        <v>Coding, Numbers &amp; Letters Efficiency A, Mazes, &amp; Trails A</v>
      </c>
      <c r="O596" t="str">
        <f t="shared" si="331"/>
        <v>Shape Learning Immediate-Recognition, &amp; Story Learning Immediate-Recall</v>
      </c>
      <c r="P596" t="str">
        <f t="shared" si="331"/>
        <v>Shape Learning Delayed-Recognition, Story Learning Delayed-Recall, &amp; ROCFT Recall</v>
      </c>
      <c r="Q596" t="str">
        <f t="shared" si="331"/>
        <v>Mazes, &amp; ROCFT Copy</v>
      </c>
      <c r="R596" t="str">
        <f t="shared" si="33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6" t="str">
        <f t="shared" si="331"/>
        <v>Word Generation, Letter Fluency, &amp; Category Fluency</v>
      </c>
      <c r="T596" t="str">
        <f t="shared" si="331"/>
        <v>Numbers &amp; Letters Speed A, &amp; Trails A</v>
      </c>
      <c r="U596" t="str">
        <f t="shared" si="331"/>
        <v>Numbers &amp; Letters Efficiency B, &amp; Trails B</v>
      </c>
      <c r="AI596" s="24"/>
      <c r="AJ596" s="24"/>
      <c r="AK596" s="24"/>
      <c r="AL596" s="24"/>
      <c r="AM596" s="24"/>
      <c r="AN596" s="24"/>
      <c r="AO596" s="24"/>
      <c r="AP596" s="24"/>
      <c r="AQ596" s="24"/>
      <c r="AR596" s="24"/>
    </row>
    <row r="597" spans="1:44" x14ac:dyDescent="0.15">
      <c r="A597" t="str">
        <f t="shared" si="299"/>
        <v>ONF</v>
      </c>
      <c r="B597" t="str">
        <f t="shared" si="300"/>
        <v/>
      </c>
      <c r="C597" t="str">
        <f t="shared" si="301"/>
        <v>Naming &amp; WRAT5 Word Reading</v>
      </c>
      <c r="D597" t="str">
        <f t="shared" si="302"/>
        <v>Design Construction</v>
      </c>
      <c r="E597" t="str">
        <f t="shared" si="303"/>
        <v>Auditory Comprehension, Naming, Letter Fluency, &amp; Category Fluency</v>
      </c>
      <c r="F597" t="str">
        <f t="shared" si="304"/>
        <v>Visual Discrimination &amp; Design Construction</v>
      </c>
      <c r="G597" t="str">
        <f t="shared" si="305"/>
        <v>Coding, Digits Forward, Digits Backward, Numbers &amp; Letters Speed A, Numbers &amp; Letters Accuracy A, Numbers &amp; Letters Efficiency A, Numbers &amp; Letters Efficiency B, Mazes, Word Generation, Trails A, Trails B, &amp; ROCFT Copy</v>
      </c>
      <c r="H597" t="str">
        <f t="shared" si="306"/>
        <v>Shape Learning Immediate-Recognition, Shape Learning Delayed-Recognition, Story Learning Immediate-Recall, Story Learning Delayed-Recall, &amp; ROCFT Recall</v>
      </c>
      <c r="I597" t="str">
        <f t="shared" si="307"/>
        <v>Coding, Digits Forward, &amp; Digits Backward</v>
      </c>
      <c r="J597" t="str">
        <f t="shared" si="308"/>
        <v>Coding, Numbers &amp; Letters Speed A, Numbers &amp; Letters Efficiency A, &amp; Trails A</v>
      </c>
      <c r="K597" t="str">
        <f t="shared" si="309"/>
        <v>Digits Forward &amp; Digits Backward</v>
      </c>
      <c r="L597" t="str">
        <f t="shared" ref="L597:U597" si="332">L596&amp;IF(L191,L496,"")</f>
        <v>Digits Forward, Numbers &amp; Letters Accuracy A, Numbers &amp; Letters Efficiency B, &amp; Trails B</v>
      </c>
      <c r="M597" t="str">
        <f t="shared" si="332"/>
        <v>Digits Forward, Digits Backward, Mazes, Word Generation, &amp; ROCFT Copy</v>
      </c>
      <c r="N597" t="str">
        <f t="shared" si="332"/>
        <v>Coding, Numbers &amp; Letters Efficiency A, Mazes, &amp; Trails A</v>
      </c>
      <c r="O597" t="str">
        <f t="shared" si="332"/>
        <v>Shape Learning Immediate-Recognition, &amp; Story Learning Immediate-Recall</v>
      </c>
      <c r="P597" t="str">
        <f t="shared" si="332"/>
        <v>Shape Learning Delayed-Recognition, Story Learning Delayed-Recall, &amp; ROCFT Recall</v>
      </c>
      <c r="Q597" t="str">
        <f t="shared" si="332"/>
        <v>Mazes, &amp; ROCFT Copy</v>
      </c>
      <c r="R597" t="str">
        <f t="shared" si="33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7" t="str">
        <f t="shared" si="332"/>
        <v>Word Generation, Letter Fluency, &amp; Category Fluency</v>
      </c>
      <c r="T597" t="str">
        <f t="shared" si="332"/>
        <v>Numbers &amp; Letters Speed A, &amp; Trails A</v>
      </c>
      <c r="U597" t="str">
        <f t="shared" si="332"/>
        <v>Numbers &amp; Letters Efficiency B, &amp; Trails B</v>
      </c>
      <c r="AI597" s="24"/>
      <c r="AJ597" s="24"/>
      <c r="AK597" s="24"/>
      <c r="AL597" s="24"/>
      <c r="AM597" s="24"/>
      <c r="AN597" s="24"/>
      <c r="AO597" s="24"/>
      <c r="AP597" s="24"/>
      <c r="AQ597" s="24"/>
      <c r="AR597" s="24"/>
    </row>
    <row r="598" spans="1:44" x14ac:dyDescent="0.15">
      <c r="A598" t="str">
        <f t="shared" si="299"/>
        <v>LNF</v>
      </c>
      <c r="B598" t="str">
        <f t="shared" si="300"/>
        <v/>
      </c>
      <c r="C598" t="str">
        <f t="shared" si="301"/>
        <v>Naming &amp; WRAT5 Word Reading</v>
      </c>
      <c r="D598" t="str">
        <f t="shared" si="302"/>
        <v>Design Construction</v>
      </c>
      <c r="E598" t="str">
        <f t="shared" si="303"/>
        <v>Auditory Comprehension, Naming, Letter Fluency, &amp; Category Fluency</v>
      </c>
      <c r="F598" t="str">
        <f t="shared" si="304"/>
        <v>Visual Discrimination &amp; Design Construction</v>
      </c>
      <c r="G598" t="str">
        <f t="shared" si="305"/>
        <v>Coding, Digits Forward, Digits Backward, Numbers &amp; Letters Speed A, Numbers &amp; Letters Accuracy A, Numbers &amp; Letters Efficiency A, Numbers &amp; Letters Efficiency B, Mazes, Word Generation, Trails A, Trails B, &amp; ROCFT Copy</v>
      </c>
      <c r="H598" t="str">
        <f t="shared" si="306"/>
        <v>Shape Learning Immediate-Recognition, Shape Learning Delayed-Recognition, Story Learning Immediate-Recall, Story Learning Delayed-Recall, &amp; ROCFT Recall</v>
      </c>
      <c r="I598" t="str">
        <f t="shared" si="307"/>
        <v>Coding, Digits Forward, &amp; Digits Backward</v>
      </c>
      <c r="J598" t="str">
        <f t="shared" si="308"/>
        <v>Coding, Numbers &amp; Letters Speed A, Numbers &amp; Letters Efficiency A, &amp; Trails A</v>
      </c>
      <c r="K598" t="str">
        <f t="shared" si="309"/>
        <v>Digits Forward &amp; Digits Backward</v>
      </c>
      <c r="L598" t="str">
        <f t="shared" ref="L598:U598" si="333">L597&amp;IF(L192,L497,"")</f>
        <v>Digits Forward, Numbers &amp; Letters Accuracy A, Numbers &amp; Letters Efficiency B, &amp; Trails B</v>
      </c>
      <c r="M598" t="str">
        <f t="shared" si="333"/>
        <v>Digits Forward, Digits Backward, Mazes, Word Generation, &amp; ROCFT Copy</v>
      </c>
      <c r="N598" t="str">
        <f t="shared" si="333"/>
        <v>Coding, Numbers &amp; Letters Efficiency A, Mazes, &amp; Trails A</v>
      </c>
      <c r="O598" t="str">
        <f t="shared" si="333"/>
        <v>Shape Learning Immediate-Recognition, &amp; Story Learning Immediate-Recall</v>
      </c>
      <c r="P598" t="str">
        <f t="shared" si="333"/>
        <v>Shape Learning Delayed-Recognition, Story Learning Delayed-Recall, &amp; ROCFT Recall</v>
      </c>
      <c r="Q598" t="str">
        <f t="shared" si="333"/>
        <v>Mazes, &amp; ROCFT Copy</v>
      </c>
      <c r="R598" t="str">
        <f t="shared" si="33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8" t="str">
        <f t="shared" si="333"/>
        <v>Word Generation, Letter Fluency, &amp; Category Fluency</v>
      </c>
      <c r="T598" t="str">
        <f t="shared" si="333"/>
        <v>Numbers &amp; Letters Speed A, &amp; Trails A</v>
      </c>
      <c r="U598" t="str">
        <f t="shared" si="333"/>
        <v>Numbers &amp; Letters Efficiency B, &amp; Trails B</v>
      </c>
      <c r="AI598" s="24"/>
      <c r="AJ598" s="24"/>
      <c r="AK598" s="24"/>
      <c r="AL598" s="24"/>
      <c r="AM598" s="24"/>
      <c r="AN598" s="24"/>
      <c r="AO598" s="24"/>
      <c r="AP598" s="24"/>
      <c r="AQ598" s="24"/>
      <c r="AR598" s="24"/>
    </row>
    <row r="599" spans="1:44" x14ac:dyDescent="0.15">
      <c r="A599" t="str">
        <f t="shared" si="299"/>
        <v>RD</v>
      </c>
      <c r="B599" t="str">
        <f t="shared" si="300"/>
        <v/>
      </c>
      <c r="C599" t="str">
        <f t="shared" si="301"/>
        <v>Naming &amp; WRAT5 Word Reading</v>
      </c>
      <c r="D599" t="str">
        <f t="shared" si="302"/>
        <v>Design Construction</v>
      </c>
      <c r="E599" t="str">
        <f t="shared" si="303"/>
        <v>Auditory Comprehension, Naming, Letter Fluency, &amp; Category Fluency</v>
      </c>
      <c r="F599" t="str">
        <f t="shared" si="304"/>
        <v>Visual Discrimination &amp; Design Construction</v>
      </c>
      <c r="G599" t="str">
        <f t="shared" si="305"/>
        <v>Coding, Digits Forward, Digits Backward, Numbers &amp; Letters Speed A, Numbers &amp; Letters Accuracy A, Numbers &amp; Letters Efficiency A, Numbers &amp; Letters Efficiency B, Mazes, Word Generation, Trails A, Trails B, &amp; ROCFT Copy</v>
      </c>
      <c r="H599" t="str">
        <f t="shared" si="306"/>
        <v>Shape Learning Immediate-Recognition, Shape Learning Delayed-Recognition, Story Learning Immediate-Recall, Story Learning Delayed-Recall, &amp; ROCFT Recall</v>
      </c>
      <c r="I599" t="str">
        <f t="shared" si="307"/>
        <v>Coding, Digits Forward, &amp; Digits Backward</v>
      </c>
      <c r="J599" t="str">
        <f t="shared" si="308"/>
        <v>Coding, Numbers &amp; Letters Speed A, Numbers &amp; Letters Efficiency A, &amp; Trails A</v>
      </c>
      <c r="K599" t="str">
        <f t="shared" si="309"/>
        <v>Digits Forward &amp; Digits Backward</v>
      </c>
      <c r="L599" t="str">
        <f t="shared" ref="L599:U599" si="334">L598&amp;IF(L193,L498,"")</f>
        <v>Digits Forward, Numbers &amp; Letters Accuracy A, Numbers &amp; Letters Efficiency B, &amp; Trails B</v>
      </c>
      <c r="M599" t="str">
        <f t="shared" si="334"/>
        <v>Digits Forward, Digits Backward, Mazes, Word Generation, &amp; ROCFT Copy</v>
      </c>
      <c r="N599" t="str">
        <f t="shared" si="334"/>
        <v>Coding, Numbers &amp; Letters Efficiency A, Mazes, &amp; Trails A</v>
      </c>
      <c r="O599" t="str">
        <f t="shared" si="334"/>
        <v>Shape Learning Immediate-Recognition, &amp; Story Learning Immediate-Recall</v>
      </c>
      <c r="P599" t="str">
        <f t="shared" si="334"/>
        <v>Shape Learning Delayed-Recognition, Story Learning Delayed-Recall, &amp; ROCFT Recall</v>
      </c>
      <c r="Q599" t="str">
        <f t="shared" si="334"/>
        <v>Mazes, &amp; ROCFT Copy</v>
      </c>
      <c r="R599" t="str">
        <f t="shared" si="33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9" t="str">
        <f t="shared" si="334"/>
        <v>Word Generation, Letter Fluency, &amp; Category Fluency</v>
      </c>
      <c r="T599" t="str">
        <f t="shared" si="334"/>
        <v>Numbers &amp; Letters Speed A, &amp; Trails A</v>
      </c>
      <c r="U599" t="str">
        <f t="shared" si="334"/>
        <v>Numbers &amp; Letters Efficiency B, &amp; Trails B</v>
      </c>
      <c r="AI599" s="24"/>
      <c r="AJ599" s="24"/>
      <c r="AK599" s="24"/>
      <c r="AL599" s="24"/>
      <c r="AM599" s="24"/>
      <c r="AN599" s="24"/>
      <c r="AO599" s="24"/>
      <c r="AP599" s="24"/>
      <c r="AQ599" s="24"/>
      <c r="AR599" s="24"/>
    </row>
    <row r="600" spans="1:44" x14ac:dyDescent="0.15">
      <c r="A600" t="str">
        <f t="shared" si="299"/>
        <v>MA</v>
      </c>
      <c r="B600" t="str">
        <f t="shared" si="300"/>
        <v/>
      </c>
      <c r="C600" t="str">
        <f t="shared" si="301"/>
        <v>Naming &amp; WRAT5 Word Reading</v>
      </c>
      <c r="D600" t="str">
        <f t="shared" si="302"/>
        <v>Design Construction</v>
      </c>
      <c r="E600" t="str">
        <f t="shared" si="303"/>
        <v>Auditory Comprehension, Naming, Letter Fluency, &amp; Category Fluency</v>
      </c>
      <c r="F600" t="str">
        <f t="shared" si="304"/>
        <v>Visual Discrimination &amp; Design Construction</v>
      </c>
      <c r="G600" t="str">
        <f t="shared" si="305"/>
        <v>Coding, Digits Forward, Digits Backward, Numbers &amp; Letters Speed A, Numbers &amp; Letters Accuracy A, Numbers &amp; Letters Efficiency A, Numbers &amp; Letters Efficiency B, Mazes, Word Generation, Trails A, Trails B, &amp; ROCFT Copy</v>
      </c>
      <c r="H600" t="str">
        <f t="shared" si="306"/>
        <v>Shape Learning Immediate-Recognition, Shape Learning Delayed-Recognition, Story Learning Immediate-Recall, Story Learning Delayed-Recall, &amp; ROCFT Recall</v>
      </c>
      <c r="I600" t="str">
        <f t="shared" si="307"/>
        <v>Coding, Digits Forward, &amp; Digits Backward</v>
      </c>
      <c r="J600" t="str">
        <f t="shared" si="308"/>
        <v>Coding, Numbers &amp; Letters Speed A, Numbers &amp; Letters Efficiency A, &amp; Trails A</v>
      </c>
      <c r="K600" t="str">
        <f t="shared" si="309"/>
        <v>Digits Forward &amp; Digits Backward</v>
      </c>
      <c r="L600" t="str">
        <f t="shared" ref="L600:U600" si="335">L599&amp;IF(L194,L499,"")</f>
        <v>Digits Forward, Numbers &amp; Letters Accuracy A, Numbers &amp; Letters Efficiency B, &amp; Trails B</v>
      </c>
      <c r="M600" t="str">
        <f t="shared" si="335"/>
        <v>Digits Forward, Digits Backward, Mazes, Word Generation, &amp; ROCFT Copy</v>
      </c>
      <c r="N600" t="str">
        <f t="shared" si="335"/>
        <v>Coding, Numbers &amp; Letters Efficiency A, Mazes, &amp; Trails A</v>
      </c>
      <c r="O600" t="str">
        <f t="shared" si="335"/>
        <v>Shape Learning Immediate-Recognition, &amp; Story Learning Immediate-Recall</v>
      </c>
      <c r="P600" t="str">
        <f t="shared" si="335"/>
        <v>Shape Learning Delayed-Recognition, Story Learning Delayed-Recall, &amp; ROCFT Recall</v>
      </c>
      <c r="Q600" t="str">
        <f t="shared" si="335"/>
        <v>Mazes, &amp; ROCFT Copy</v>
      </c>
      <c r="R600" t="str">
        <f t="shared" si="33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0" t="str">
        <f t="shared" si="335"/>
        <v>Word Generation, Letter Fluency, &amp; Category Fluency</v>
      </c>
      <c r="T600" t="str">
        <f t="shared" si="335"/>
        <v>Numbers &amp; Letters Speed A, &amp; Trails A</v>
      </c>
      <c r="U600" t="str">
        <f t="shared" si="335"/>
        <v>Numbers &amp; Letters Efficiency B, &amp; Trails B</v>
      </c>
      <c r="AI600" s="24"/>
      <c r="AJ600" s="24"/>
      <c r="AK600" s="24"/>
      <c r="AL600" s="24"/>
      <c r="AM600" s="24"/>
      <c r="AN600" s="24"/>
      <c r="AO600" s="24"/>
      <c r="AP600" s="24"/>
      <c r="AQ600" s="24"/>
      <c r="AR600" s="24"/>
    </row>
    <row r="601" spans="1:44" x14ac:dyDescent="0.15">
      <c r="A601" t="str">
        <f t="shared" si="299"/>
        <v>WL</v>
      </c>
      <c r="B601" t="str">
        <f t="shared" si="300"/>
        <v/>
      </c>
      <c r="C601" t="str">
        <f t="shared" si="301"/>
        <v>Naming &amp; WRAT5 Word Reading</v>
      </c>
      <c r="D601" t="str">
        <f t="shared" si="302"/>
        <v>Design Construction</v>
      </c>
      <c r="E601" t="str">
        <f t="shared" si="303"/>
        <v>Auditory Comprehension, Naming, Letter Fluency, &amp; Category Fluency</v>
      </c>
      <c r="F601" t="str">
        <f t="shared" si="304"/>
        <v>Visual Discrimination &amp; Design Construction</v>
      </c>
      <c r="G601" t="str">
        <f t="shared" si="305"/>
        <v>Coding, Digits Forward, Digits Backward, Numbers &amp; Letters Speed A, Numbers &amp; Letters Accuracy A, Numbers &amp; Letters Efficiency A, Numbers &amp; Letters Efficiency B, Mazes, Word Generation, Trails A, Trails B, &amp; ROCFT Copy</v>
      </c>
      <c r="H601" t="str">
        <f t="shared" si="306"/>
        <v>Shape Learning Immediate-Recognition, Shape Learning Delayed-Recognition, Story Learning Immediate-Recall, Story Learning Delayed-Recall, &amp; ROCFT Recall</v>
      </c>
      <c r="I601" t="str">
        <f t="shared" si="307"/>
        <v>Coding, Digits Forward, &amp; Digits Backward</v>
      </c>
      <c r="J601" t="str">
        <f t="shared" si="308"/>
        <v>Coding, Numbers &amp; Letters Speed A, Numbers &amp; Letters Efficiency A, &amp; Trails A</v>
      </c>
      <c r="K601" t="str">
        <f t="shared" si="309"/>
        <v>Digits Forward &amp; Digits Backward</v>
      </c>
      <c r="L601" t="str">
        <f t="shared" ref="L601:U601" si="336">L600&amp;IF(L195,L500,"")</f>
        <v>Digits Forward, Numbers &amp; Letters Accuracy A, Numbers &amp; Letters Efficiency B, &amp; Trails B</v>
      </c>
      <c r="M601" t="str">
        <f t="shared" si="336"/>
        <v>Digits Forward, Digits Backward, Mazes, Word Generation, &amp; ROCFT Copy</v>
      </c>
      <c r="N601" t="str">
        <f t="shared" si="336"/>
        <v>Coding, Numbers &amp; Letters Efficiency A, Mazes, &amp; Trails A</v>
      </c>
      <c r="O601" t="str">
        <f t="shared" si="336"/>
        <v>Shape Learning Immediate-Recognition, &amp; Story Learning Immediate-Recall</v>
      </c>
      <c r="P601" t="str">
        <f t="shared" si="336"/>
        <v>Shape Learning Delayed-Recognition, Story Learning Delayed-Recall, &amp; ROCFT Recall</v>
      </c>
      <c r="Q601" t="str">
        <f t="shared" si="336"/>
        <v>Mazes, &amp; ROCFT Copy</v>
      </c>
      <c r="R601" t="str">
        <f t="shared" si="33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1" t="str">
        <f t="shared" si="336"/>
        <v>Word Generation, Letter Fluency, &amp; Category Fluency</v>
      </c>
      <c r="T601" t="str">
        <f t="shared" si="336"/>
        <v>Numbers &amp; Letters Speed A, &amp; Trails A</v>
      </c>
      <c r="U601" t="str">
        <f t="shared" si="336"/>
        <v>Numbers &amp; Letters Efficiency B, &amp; Trails B</v>
      </c>
      <c r="AI601" s="24"/>
      <c r="AJ601" s="24"/>
      <c r="AK601" s="24"/>
      <c r="AL601" s="24"/>
      <c r="AM601" s="24"/>
      <c r="AN601" s="24"/>
      <c r="AO601" s="24"/>
      <c r="AP601" s="24"/>
      <c r="AQ601" s="24"/>
      <c r="AR601" s="24"/>
    </row>
    <row r="602" spans="1:44" x14ac:dyDescent="0.15">
      <c r="A602" t="str">
        <f t="shared" si="299"/>
        <v>ASB</v>
      </c>
      <c r="B602" t="str">
        <f t="shared" si="300"/>
        <v/>
      </c>
      <c r="C602" t="str">
        <f t="shared" si="301"/>
        <v>Naming &amp; WRAT5 Word Reading</v>
      </c>
      <c r="D602" t="str">
        <f t="shared" si="302"/>
        <v>Design Construction</v>
      </c>
      <c r="E602" t="str">
        <f t="shared" si="303"/>
        <v>Auditory Comprehension, Naming, Letter Fluency, &amp; Category Fluency</v>
      </c>
      <c r="F602" t="str">
        <f t="shared" si="304"/>
        <v>Visual Discrimination &amp; Design Construction</v>
      </c>
      <c r="G602" t="str">
        <f t="shared" si="305"/>
        <v>Coding, Digits Forward, Digits Backward, Numbers &amp; Letters Speed A, Numbers &amp; Letters Accuracy A, Numbers &amp; Letters Efficiency A, Numbers &amp; Letters Efficiency B, Mazes, Word Generation, Trails A, Trails B, &amp; ROCFT Copy</v>
      </c>
      <c r="H602" t="str">
        <f t="shared" si="306"/>
        <v>Shape Learning Immediate-Recognition, Shape Learning Delayed-Recognition, Story Learning Immediate-Recall, Story Learning Delayed-Recall, &amp; ROCFT Recall</v>
      </c>
      <c r="I602" t="str">
        <f t="shared" si="307"/>
        <v>Coding, Digits Forward, &amp; Digits Backward</v>
      </c>
      <c r="J602" t="str">
        <f t="shared" si="308"/>
        <v>Coding, Numbers &amp; Letters Speed A, Numbers &amp; Letters Efficiency A, &amp; Trails A</v>
      </c>
      <c r="K602" t="str">
        <f t="shared" si="309"/>
        <v>Digits Forward &amp; Digits Backward</v>
      </c>
      <c r="L602" t="str">
        <f t="shared" ref="L602:U602" si="337">L601&amp;IF(L196,L501,"")</f>
        <v>Digits Forward, Numbers &amp; Letters Accuracy A, Numbers &amp; Letters Efficiency B, &amp; Trails B</v>
      </c>
      <c r="M602" t="str">
        <f t="shared" si="337"/>
        <v>Digits Forward, Digits Backward, Mazes, Word Generation, &amp; ROCFT Copy</v>
      </c>
      <c r="N602" t="str">
        <f t="shared" si="337"/>
        <v>Coding, Numbers &amp; Letters Efficiency A, Mazes, &amp; Trails A</v>
      </c>
      <c r="O602" t="str">
        <f t="shared" si="337"/>
        <v>Shape Learning Immediate-Recognition, &amp; Story Learning Immediate-Recall</v>
      </c>
      <c r="P602" t="str">
        <f t="shared" si="337"/>
        <v>Shape Learning Delayed-Recognition, Story Learning Delayed-Recall, &amp; ROCFT Recall</v>
      </c>
      <c r="Q602" t="str">
        <f t="shared" si="337"/>
        <v>Mazes, &amp; ROCFT Copy</v>
      </c>
      <c r="R602" t="str">
        <f t="shared" si="33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2" t="str">
        <f t="shared" si="337"/>
        <v>Word Generation, Letter Fluency, &amp; Category Fluency</v>
      </c>
      <c r="T602" t="str">
        <f t="shared" si="337"/>
        <v>Numbers &amp; Letters Speed A, &amp; Trails A</v>
      </c>
      <c r="U602" t="str">
        <f t="shared" si="337"/>
        <v>Numbers &amp; Letters Efficiency B, &amp; Trails B</v>
      </c>
      <c r="AI602" s="24"/>
      <c r="AJ602" s="24"/>
      <c r="AK602" s="24"/>
      <c r="AL602" s="24"/>
      <c r="AM602" s="24"/>
      <c r="AN602" s="24"/>
      <c r="AO602" s="24"/>
      <c r="AP602" s="24"/>
      <c r="AQ602" s="24"/>
      <c r="AR602" s="24"/>
    </row>
    <row r="603" spans="1:44" x14ac:dyDescent="0.15">
      <c r="A603" t="str">
        <f t="shared" si="299"/>
        <v>SY</v>
      </c>
      <c r="B603" t="str">
        <f t="shared" si="300"/>
        <v/>
      </c>
      <c r="C603" t="str">
        <f t="shared" si="301"/>
        <v>Naming &amp; WRAT5 Word Reading</v>
      </c>
      <c r="D603" t="str">
        <f t="shared" si="302"/>
        <v>Design Construction</v>
      </c>
      <c r="E603" t="str">
        <f t="shared" si="303"/>
        <v>Auditory Comprehension, Naming, Letter Fluency, &amp; Category Fluency</v>
      </c>
      <c r="F603" t="str">
        <f t="shared" si="304"/>
        <v>Visual Discrimination &amp; Design Construction</v>
      </c>
      <c r="G603" t="str">
        <f t="shared" si="305"/>
        <v>Coding, Digits Forward, Digits Backward, Numbers &amp; Letters Speed A, Numbers &amp; Letters Accuracy A, Numbers &amp; Letters Efficiency A, Numbers &amp; Letters Efficiency B, Mazes, Word Generation, Trails A, Trails B, &amp; ROCFT Copy</v>
      </c>
      <c r="H603" t="str">
        <f t="shared" si="306"/>
        <v>Shape Learning Immediate-Recognition, Shape Learning Delayed-Recognition, Story Learning Immediate-Recall, Story Learning Delayed-Recall, &amp; ROCFT Recall</v>
      </c>
      <c r="I603" t="str">
        <f t="shared" si="307"/>
        <v>Coding, Digits Forward, &amp; Digits Backward</v>
      </c>
      <c r="J603" t="str">
        <f t="shared" si="308"/>
        <v>Coding, Numbers &amp; Letters Speed A, Numbers &amp; Letters Efficiency A, &amp; Trails A</v>
      </c>
      <c r="K603" t="str">
        <f t="shared" si="309"/>
        <v>Digits Forward &amp; Digits Backward</v>
      </c>
      <c r="L603" t="str">
        <f t="shared" ref="L603:U603" si="338">L602&amp;IF(L197,L502,"")</f>
        <v>Digits Forward, Numbers &amp; Letters Accuracy A, Numbers &amp; Letters Efficiency B, &amp; Trails B</v>
      </c>
      <c r="M603" t="str">
        <f t="shared" si="338"/>
        <v>Digits Forward, Digits Backward, Mazes, Word Generation, &amp; ROCFT Copy</v>
      </c>
      <c r="N603" t="str">
        <f t="shared" si="338"/>
        <v>Coding, Numbers &amp; Letters Efficiency A, Mazes, &amp; Trails A</v>
      </c>
      <c r="O603" t="str">
        <f t="shared" si="338"/>
        <v>Shape Learning Immediate-Recognition, &amp; Story Learning Immediate-Recall</v>
      </c>
      <c r="P603" t="str">
        <f t="shared" si="338"/>
        <v>Shape Learning Delayed-Recognition, Story Learning Delayed-Recall, &amp; ROCFT Recall</v>
      </c>
      <c r="Q603" t="str">
        <f t="shared" si="338"/>
        <v>Mazes, &amp; ROCFT Copy</v>
      </c>
      <c r="R603" t="str">
        <f t="shared" si="33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3" t="str">
        <f t="shared" si="338"/>
        <v>Word Generation, Letter Fluency, &amp; Category Fluency</v>
      </c>
      <c r="T603" t="str">
        <f t="shared" si="338"/>
        <v>Numbers &amp; Letters Speed A, &amp; Trails A</v>
      </c>
      <c r="U603" t="str">
        <f t="shared" si="338"/>
        <v>Numbers &amp; Letters Efficiency B, &amp; Trails B</v>
      </c>
      <c r="AI603" s="24"/>
      <c r="AJ603" s="24"/>
      <c r="AK603" s="24"/>
      <c r="AL603" s="24"/>
      <c r="AM603" s="24"/>
      <c r="AN603" s="24"/>
      <c r="AO603" s="24"/>
      <c r="AP603" s="24"/>
      <c r="AQ603" s="24"/>
      <c r="AR603" s="24"/>
    </row>
    <row r="604" spans="1:44" x14ac:dyDescent="0.15">
      <c r="A604" t="str">
        <f t="shared" si="299"/>
        <v>DC</v>
      </c>
      <c r="B604" t="str">
        <f t="shared" si="300"/>
        <v/>
      </c>
      <c r="C604" t="str">
        <f t="shared" si="301"/>
        <v>Naming &amp; WRAT5 Word Reading</v>
      </c>
      <c r="D604" t="str">
        <f t="shared" si="302"/>
        <v>Design Construction</v>
      </c>
      <c r="E604" t="str">
        <f t="shared" si="303"/>
        <v>Auditory Comprehension, Naming, Letter Fluency, &amp; Category Fluency</v>
      </c>
      <c r="F604" t="str">
        <f t="shared" si="304"/>
        <v>Visual Discrimination &amp; Design Construction</v>
      </c>
      <c r="G604" t="str">
        <f t="shared" si="305"/>
        <v>Coding, Digits Forward, Digits Backward, Numbers &amp; Letters Speed A, Numbers &amp; Letters Accuracy A, Numbers &amp; Letters Efficiency A, Numbers &amp; Letters Efficiency B, Mazes, Word Generation, Trails A, Trails B, &amp; ROCFT Copy</v>
      </c>
      <c r="H604" t="str">
        <f t="shared" si="306"/>
        <v>Shape Learning Immediate-Recognition, Shape Learning Delayed-Recognition, Story Learning Immediate-Recall, Story Learning Delayed-Recall, &amp; ROCFT Recall</v>
      </c>
      <c r="I604" t="str">
        <f t="shared" si="307"/>
        <v>Coding, Digits Forward, &amp; Digits Backward</v>
      </c>
      <c r="J604" t="str">
        <f t="shared" si="308"/>
        <v>Coding, Numbers &amp; Letters Speed A, Numbers &amp; Letters Efficiency A, &amp; Trails A</v>
      </c>
      <c r="K604" t="str">
        <f t="shared" si="309"/>
        <v>Digits Forward &amp; Digits Backward</v>
      </c>
      <c r="L604" t="str">
        <f t="shared" ref="L604:U604" si="339">L603&amp;IF(L198,L503,"")</f>
        <v>Digits Forward, Numbers &amp; Letters Accuracy A, Numbers &amp; Letters Efficiency B, &amp; Trails B</v>
      </c>
      <c r="M604" t="str">
        <f t="shared" si="339"/>
        <v>Digits Forward, Digits Backward, Mazes, Word Generation, &amp; ROCFT Copy</v>
      </c>
      <c r="N604" t="str">
        <f t="shared" si="339"/>
        <v>Coding, Numbers &amp; Letters Efficiency A, Mazes, &amp; Trails A</v>
      </c>
      <c r="O604" t="str">
        <f t="shared" si="339"/>
        <v>Shape Learning Immediate-Recognition, &amp; Story Learning Immediate-Recall</v>
      </c>
      <c r="P604" t="str">
        <f t="shared" si="339"/>
        <v>Shape Learning Delayed-Recognition, Story Learning Delayed-Recall, &amp; ROCFT Recall</v>
      </c>
      <c r="Q604" t="str">
        <f t="shared" si="339"/>
        <v>Mazes, &amp; ROCFT Copy</v>
      </c>
      <c r="R604" t="str">
        <f t="shared" si="33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4" t="str">
        <f t="shared" si="339"/>
        <v>Word Generation, Letter Fluency, &amp; Category Fluency</v>
      </c>
      <c r="T604" t="str">
        <f t="shared" si="339"/>
        <v>Numbers &amp; Letters Speed A, &amp; Trails A</v>
      </c>
      <c r="U604" t="str">
        <f t="shared" si="339"/>
        <v>Numbers &amp; Letters Efficiency B, &amp; Trails B</v>
      </c>
      <c r="AI604" s="24"/>
      <c r="AJ604" s="24"/>
      <c r="AK604" s="24"/>
      <c r="AL604" s="24"/>
      <c r="AM604" s="24"/>
      <c r="AN604" s="24"/>
      <c r="AO604" s="24"/>
      <c r="AP604" s="24"/>
      <c r="AQ604" s="24"/>
      <c r="AR604" s="24"/>
    </row>
    <row r="605" spans="1:44" x14ac:dyDescent="0.15">
      <c r="A605" t="str">
        <f t="shared" si="299"/>
        <v>RF</v>
      </c>
      <c r="B605" t="str">
        <f t="shared" si="300"/>
        <v/>
      </c>
      <c r="C605" t="str">
        <f t="shared" si="301"/>
        <v>Naming &amp; WRAT5 Word Reading</v>
      </c>
      <c r="D605" t="str">
        <f t="shared" si="302"/>
        <v>Design Construction</v>
      </c>
      <c r="E605" t="str">
        <f t="shared" si="303"/>
        <v>Auditory Comprehension, Naming, Letter Fluency, &amp; Category Fluency</v>
      </c>
      <c r="F605" t="str">
        <f t="shared" si="304"/>
        <v>Visual Discrimination &amp; Design Construction</v>
      </c>
      <c r="G605" t="str">
        <f t="shared" si="305"/>
        <v>Coding, Digits Forward, Digits Backward, Numbers &amp; Letters Speed A, Numbers &amp; Letters Accuracy A, Numbers &amp; Letters Efficiency A, Numbers &amp; Letters Efficiency B, Mazes, Word Generation, Trails A, Trails B, &amp; ROCFT Copy</v>
      </c>
      <c r="H605" t="str">
        <f t="shared" si="306"/>
        <v>Shape Learning Immediate-Recognition, Shape Learning Delayed-Recognition, Story Learning Immediate-Recall, Story Learning Delayed-Recall, &amp; ROCFT Recall</v>
      </c>
      <c r="I605" t="str">
        <f t="shared" si="307"/>
        <v>Coding, Digits Forward, &amp; Digits Backward</v>
      </c>
      <c r="J605" t="str">
        <f t="shared" si="308"/>
        <v>Coding, Numbers &amp; Letters Speed A, Numbers &amp; Letters Efficiency A, &amp; Trails A</v>
      </c>
      <c r="K605" t="str">
        <f t="shared" si="309"/>
        <v>Digits Forward &amp; Digits Backward</v>
      </c>
      <c r="L605" t="str">
        <f t="shared" ref="L605:U605" si="340">L604&amp;IF(L199,L504,"")</f>
        <v>Digits Forward, Numbers &amp; Letters Accuracy A, Numbers &amp; Letters Efficiency B, &amp; Trails B</v>
      </c>
      <c r="M605" t="str">
        <f t="shared" si="340"/>
        <v>Digits Forward, Digits Backward, Mazes, Word Generation, &amp; ROCFT Copy</v>
      </c>
      <c r="N605" t="str">
        <f t="shared" si="340"/>
        <v>Coding, Numbers &amp; Letters Efficiency A, Mazes, &amp; Trails A</v>
      </c>
      <c r="O605" t="str">
        <f t="shared" si="340"/>
        <v>Shape Learning Immediate-Recognition, &amp; Story Learning Immediate-Recall</v>
      </c>
      <c r="P605" t="str">
        <f t="shared" si="340"/>
        <v>Shape Learning Delayed-Recognition, Story Learning Delayed-Recall, &amp; ROCFT Recall</v>
      </c>
      <c r="Q605" t="str">
        <f t="shared" si="340"/>
        <v>Mazes, &amp; ROCFT Copy</v>
      </c>
      <c r="R605" t="str">
        <f t="shared" si="34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5" t="str">
        <f t="shared" si="340"/>
        <v>Word Generation, Letter Fluency, &amp; Category Fluency</v>
      </c>
      <c r="T605" t="str">
        <f t="shared" si="340"/>
        <v>Numbers &amp; Letters Speed A, &amp; Trails A</v>
      </c>
      <c r="U605" t="str">
        <f t="shared" si="340"/>
        <v>Numbers &amp; Letters Efficiency B, &amp; Trails B</v>
      </c>
      <c r="AI605" s="24"/>
      <c r="AJ605" s="24"/>
      <c r="AK605" s="24"/>
      <c r="AL605" s="24"/>
      <c r="AM605" s="24"/>
      <c r="AN605" s="24"/>
      <c r="AO605" s="24"/>
      <c r="AP605" s="24"/>
      <c r="AQ605" s="24"/>
      <c r="AR605" s="24"/>
    </row>
    <row r="606" spans="1:44" x14ac:dyDescent="0.15">
      <c r="A606" t="str">
        <f t="shared" si="299"/>
        <v>RU</v>
      </c>
      <c r="B606" t="str">
        <f t="shared" si="300"/>
        <v/>
      </c>
      <c r="C606" t="str">
        <f t="shared" si="301"/>
        <v>Naming &amp; WRAT5 Word Reading</v>
      </c>
      <c r="D606" t="str">
        <f t="shared" si="302"/>
        <v>Design Construction</v>
      </c>
      <c r="E606" t="str">
        <f t="shared" si="303"/>
        <v>Auditory Comprehension, Naming, Letter Fluency, &amp; Category Fluency</v>
      </c>
      <c r="F606" t="str">
        <f t="shared" si="304"/>
        <v>Visual Discrimination &amp; Design Construction</v>
      </c>
      <c r="G606" t="str">
        <f t="shared" si="305"/>
        <v>Coding, Digits Forward, Digits Backward, Numbers &amp; Letters Speed A, Numbers &amp; Letters Accuracy A, Numbers &amp; Letters Efficiency A, Numbers &amp; Letters Efficiency B, Mazes, Word Generation, Trails A, Trails B, &amp; ROCFT Copy</v>
      </c>
      <c r="H606" t="str">
        <f t="shared" si="306"/>
        <v>Shape Learning Immediate-Recognition, Shape Learning Delayed-Recognition, Story Learning Immediate-Recall, Story Learning Delayed-Recall, &amp; ROCFT Recall</v>
      </c>
      <c r="I606" t="str">
        <f t="shared" si="307"/>
        <v>Coding, Digits Forward, &amp; Digits Backward</v>
      </c>
      <c r="J606" t="str">
        <f t="shared" si="308"/>
        <v>Coding, Numbers &amp; Letters Speed A, Numbers &amp; Letters Efficiency A, &amp; Trails A</v>
      </c>
      <c r="K606" t="str">
        <f t="shared" si="309"/>
        <v>Digits Forward &amp; Digits Backward</v>
      </c>
      <c r="L606" t="str">
        <f t="shared" ref="L606:U606" si="341">L605&amp;IF(L200,L505,"")</f>
        <v>Digits Forward, Numbers &amp; Letters Accuracy A, Numbers &amp; Letters Efficiency B, &amp; Trails B</v>
      </c>
      <c r="M606" t="str">
        <f t="shared" si="341"/>
        <v>Digits Forward, Digits Backward, Mazes, Word Generation, &amp; ROCFT Copy</v>
      </c>
      <c r="N606" t="str">
        <f t="shared" si="341"/>
        <v>Coding, Numbers &amp; Letters Efficiency A, Mazes, &amp; Trails A</v>
      </c>
      <c r="O606" t="str">
        <f t="shared" si="341"/>
        <v>Shape Learning Immediate-Recognition, &amp; Story Learning Immediate-Recall</v>
      </c>
      <c r="P606" t="str">
        <f t="shared" si="341"/>
        <v>Shape Learning Delayed-Recognition, Story Learning Delayed-Recall, &amp; ROCFT Recall</v>
      </c>
      <c r="Q606" t="str">
        <f t="shared" si="341"/>
        <v>Mazes, &amp; ROCFT Copy</v>
      </c>
      <c r="R606" t="str">
        <f t="shared" si="34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6" t="str">
        <f t="shared" si="341"/>
        <v>Word Generation, Letter Fluency, &amp; Category Fluency</v>
      </c>
      <c r="T606" t="str">
        <f t="shared" si="341"/>
        <v>Numbers &amp; Letters Speed A, &amp; Trails A</v>
      </c>
      <c r="U606" t="str">
        <f t="shared" si="341"/>
        <v>Numbers &amp; Letters Efficiency B, &amp; Trails B</v>
      </c>
      <c r="AI606" s="24"/>
      <c r="AJ606" s="24"/>
      <c r="AK606" s="24"/>
      <c r="AL606" s="24"/>
      <c r="AM606" s="24"/>
      <c r="AN606" s="24"/>
      <c r="AO606" s="24"/>
      <c r="AP606" s="24"/>
      <c r="AQ606" s="24"/>
      <c r="AR606" s="24"/>
    </row>
    <row r="607" spans="1:44" x14ac:dyDescent="0.15">
      <c r="A607" t="str">
        <f t="shared" si="299"/>
        <v>OL</v>
      </c>
      <c r="B607" t="str">
        <f t="shared" ref="B607:K609" si="342">B606&amp;IF(B201,B506,"")</f>
        <v/>
      </c>
      <c r="C607" t="str">
        <f t="shared" si="342"/>
        <v>Naming &amp; WRAT5 Word Reading</v>
      </c>
      <c r="D607" t="str">
        <f t="shared" si="342"/>
        <v>Design Construction</v>
      </c>
      <c r="E607" t="str">
        <f t="shared" si="342"/>
        <v>Auditory Comprehension, Naming, Letter Fluency, &amp; Category Fluency</v>
      </c>
      <c r="F607" t="str">
        <f t="shared" si="342"/>
        <v>Visual Discrimination &amp; Design Construction</v>
      </c>
      <c r="G607" t="str">
        <f t="shared" si="342"/>
        <v>Coding, Digits Forward, Digits Backward, Numbers &amp; Letters Speed A, Numbers &amp; Letters Accuracy A, Numbers &amp; Letters Efficiency A, Numbers &amp; Letters Efficiency B, Mazes, Word Generation, Trails A, Trails B, &amp; ROCFT Copy</v>
      </c>
      <c r="H607" t="str">
        <f t="shared" si="342"/>
        <v>Shape Learning Immediate-Recognition, Shape Learning Delayed-Recognition, Story Learning Immediate-Recall, Story Learning Delayed-Recall, &amp; ROCFT Recall</v>
      </c>
      <c r="I607" t="str">
        <f t="shared" si="342"/>
        <v>Coding, Digits Forward, &amp; Digits Backward</v>
      </c>
      <c r="J607" t="str">
        <f t="shared" si="342"/>
        <v>Coding, Numbers &amp; Letters Speed A, Numbers &amp; Letters Efficiency A, &amp; Trails A</v>
      </c>
      <c r="K607" t="str">
        <f t="shared" si="342"/>
        <v>Digits Forward &amp; Digits Backward</v>
      </c>
      <c r="L607" t="str">
        <f t="shared" ref="L607:U607" si="343">L606&amp;IF(L201,L506,"")</f>
        <v>Digits Forward, Numbers &amp; Letters Accuracy A, Numbers &amp; Letters Efficiency B, &amp; Trails B</v>
      </c>
      <c r="M607" t="str">
        <f t="shared" si="343"/>
        <v>Digits Forward, Digits Backward, Mazes, Word Generation, &amp; ROCFT Copy</v>
      </c>
      <c r="N607" t="str">
        <f t="shared" si="343"/>
        <v>Coding, Numbers &amp; Letters Efficiency A, Mazes, &amp; Trails A</v>
      </c>
      <c r="O607" t="str">
        <f t="shared" si="343"/>
        <v>Shape Learning Immediate-Recognition, &amp; Story Learning Immediate-Recall</v>
      </c>
      <c r="P607" t="str">
        <f t="shared" si="343"/>
        <v>Shape Learning Delayed-Recognition, Story Learning Delayed-Recall, &amp; ROCFT Recall</v>
      </c>
      <c r="Q607" t="str">
        <f t="shared" si="343"/>
        <v>Mazes, &amp; ROCFT Copy</v>
      </c>
      <c r="R607" t="str">
        <f t="shared" si="34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7" t="str">
        <f t="shared" si="343"/>
        <v>Word Generation, Letter Fluency, &amp; Category Fluency</v>
      </c>
      <c r="T607" t="str">
        <f t="shared" si="343"/>
        <v>Numbers &amp; Letters Speed A, &amp; Trails A</v>
      </c>
      <c r="U607" t="str">
        <f t="shared" si="343"/>
        <v>Numbers &amp; Letters Efficiency B, &amp; Trails B</v>
      </c>
      <c r="AI607" s="24"/>
      <c r="AJ607" s="24"/>
      <c r="AK607" s="24"/>
      <c r="AL607" s="24"/>
      <c r="AM607" s="24"/>
      <c r="AN607" s="24"/>
      <c r="AO607" s="24"/>
      <c r="AP607" s="24"/>
      <c r="AQ607" s="24"/>
      <c r="AR607" s="24"/>
    </row>
    <row r="608" spans="1:44" x14ac:dyDescent="0.15">
      <c r="A608" t="str">
        <f t="shared" si="299"/>
        <v>OF</v>
      </c>
      <c r="B608" t="str">
        <f t="shared" si="342"/>
        <v/>
      </c>
      <c r="C608" t="str">
        <f t="shared" si="342"/>
        <v>Naming &amp; WRAT5 Word Reading</v>
      </c>
      <c r="D608" t="str">
        <f t="shared" si="342"/>
        <v>Design Construction</v>
      </c>
      <c r="E608" t="str">
        <f t="shared" si="342"/>
        <v>Auditory Comprehension, Naming, Letter Fluency, &amp; Category Fluency</v>
      </c>
      <c r="F608" t="str">
        <f t="shared" si="342"/>
        <v>Visual Discrimination &amp; Design Construction</v>
      </c>
      <c r="G608" t="str">
        <f t="shared" si="342"/>
        <v>Coding, Digits Forward, Digits Backward, Numbers &amp; Letters Speed A, Numbers &amp; Letters Accuracy A, Numbers &amp; Letters Efficiency A, Numbers &amp; Letters Efficiency B, Mazes, Word Generation, Trails A, Trails B, &amp; ROCFT Copy</v>
      </c>
      <c r="H608" t="str">
        <f t="shared" si="342"/>
        <v>Shape Learning Immediate-Recognition, Shape Learning Delayed-Recognition, Story Learning Immediate-Recall, Story Learning Delayed-Recall, &amp; ROCFT Recall</v>
      </c>
      <c r="I608" t="str">
        <f t="shared" si="342"/>
        <v>Coding, Digits Forward, &amp; Digits Backward</v>
      </c>
      <c r="J608" t="str">
        <f t="shared" si="342"/>
        <v>Coding, Numbers &amp; Letters Speed A, Numbers &amp; Letters Efficiency A, &amp; Trails A</v>
      </c>
      <c r="K608" t="str">
        <f t="shared" si="342"/>
        <v>Digits Forward &amp; Digits Backward</v>
      </c>
      <c r="L608" t="str">
        <f t="shared" ref="L608:U608" si="344">L607&amp;IF(L202,L507,"")</f>
        <v>Digits Forward, Numbers &amp; Letters Accuracy A, Numbers &amp; Letters Efficiency B, &amp; Trails B</v>
      </c>
      <c r="M608" t="str">
        <f t="shared" si="344"/>
        <v>Digits Forward, Digits Backward, Mazes, Word Generation, &amp; ROCFT Copy</v>
      </c>
      <c r="N608" t="str">
        <f t="shared" si="344"/>
        <v>Coding, Numbers &amp; Letters Efficiency A, Mazes, &amp; Trails A</v>
      </c>
      <c r="O608" t="str">
        <f t="shared" si="344"/>
        <v>Shape Learning Immediate-Recognition, &amp; Story Learning Immediate-Recall</v>
      </c>
      <c r="P608" t="str">
        <f t="shared" si="344"/>
        <v>Shape Learning Delayed-Recognition, Story Learning Delayed-Recall, &amp; ROCFT Recall</v>
      </c>
      <c r="Q608" t="str">
        <f t="shared" si="344"/>
        <v>Mazes, &amp; ROCFT Copy</v>
      </c>
      <c r="R608" t="str">
        <f t="shared" si="34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8" t="str">
        <f t="shared" si="344"/>
        <v>Word Generation, Letter Fluency, &amp; Category Fluency</v>
      </c>
      <c r="T608" t="str">
        <f t="shared" si="344"/>
        <v>Numbers &amp; Letters Speed A, &amp; Trails A</v>
      </c>
      <c r="U608" t="str">
        <f t="shared" si="344"/>
        <v>Numbers &amp; Letters Efficiency B, &amp; Trails B</v>
      </c>
      <c r="AI608" s="24"/>
      <c r="AJ608" s="24"/>
      <c r="AK608" s="24"/>
      <c r="AL608" s="24"/>
      <c r="AM608" s="24"/>
      <c r="AN608" s="24"/>
      <c r="AO608" s="24"/>
      <c r="AP608" s="24"/>
      <c r="AQ608" s="24"/>
      <c r="AR608" s="24"/>
    </row>
    <row r="609" spans="1:44" x14ac:dyDescent="0.15">
      <c r="A609" t="str">
        <f t="shared" si="299"/>
        <v>CM</v>
      </c>
      <c r="B609" t="str">
        <f t="shared" si="342"/>
        <v/>
      </c>
      <c r="C609" t="str">
        <f t="shared" si="342"/>
        <v>Naming &amp; WRAT5 Word Reading</v>
      </c>
      <c r="D609" t="str">
        <f t="shared" si="342"/>
        <v>Design Construction</v>
      </c>
      <c r="E609" t="str">
        <f t="shared" si="342"/>
        <v>Auditory Comprehension, Naming, Letter Fluency, &amp; Category Fluency</v>
      </c>
      <c r="F609" t="str">
        <f t="shared" si="342"/>
        <v>Visual Discrimination &amp; Design Construction</v>
      </c>
      <c r="G609" t="str">
        <f t="shared" si="342"/>
        <v>Coding, Digits Forward, Digits Backward, Numbers &amp; Letters Speed A, Numbers &amp; Letters Accuracy A, Numbers &amp; Letters Efficiency A, Numbers &amp; Letters Efficiency B, Mazes, Word Generation, Trails A, Trails B, &amp; ROCFT Copy</v>
      </c>
      <c r="H609" t="str">
        <f t="shared" si="342"/>
        <v>Shape Learning Immediate-Recognition, Shape Learning Delayed-Recognition, Story Learning Immediate-Recall, Story Learning Delayed-Recall, &amp; ROCFT Recall</v>
      </c>
      <c r="I609" t="str">
        <f t="shared" si="342"/>
        <v>Coding, Digits Forward, &amp; Digits Backward</v>
      </c>
      <c r="J609" t="str">
        <f t="shared" si="342"/>
        <v>Coding, Numbers &amp; Letters Speed A, Numbers &amp; Letters Efficiency A, &amp; Trails A</v>
      </c>
      <c r="K609" t="str">
        <f t="shared" si="342"/>
        <v>Digits Forward &amp; Digits Backward</v>
      </c>
      <c r="L609" t="str">
        <f t="shared" ref="L609:U609" si="345">L608&amp;IF(L203,L508,"")</f>
        <v>Digits Forward, Numbers &amp; Letters Accuracy A, Numbers &amp; Letters Efficiency B, &amp; Trails B</v>
      </c>
      <c r="M609" t="str">
        <f t="shared" si="345"/>
        <v>Digits Forward, Digits Backward, Mazes, Word Generation, &amp; ROCFT Copy</v>
      </c>
      <c r="N609" t="str">
        <f t="shared" si="345"/>
        <v>Coding, Numbers &amp; Letters Efficiency A, Mazes, &amp; Trails A</v>
      </c>
      <c r="O609" t="str">
        <f t="shared" si="345"/>
        <v>Shape Learning Immediate-Recognition, &amp; Story Learning Immediate-Recall</v>
      </c>
      <c r="P609" t="str">
        <f t="shared" si="345"/>
        <v>Shape Learning Delayed-Recognition, Story Learning Delayed-Recall, &amp; ROCFT Recall</v>
      </c>
      <c r="Q609" t="str">
        <f t="shared" si="345"/>
        <v>Mazes, &amp; ROCFT Copy</v>
      </c>
      <c r="R609" t="str">
        <f t="shared" si="34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9" t="str">
        <f t="shared" si="345"/>
        <v>Word Generation, Letter Fluency, &amp; Category Fluency</v>
      </c>
      <c r="T609" t="str">
        <f t="shared" si="345"/>
        <v>Numbers &amp; Letters Speed A, &amp; Trails A</v>
      </c>
      <c r="U609" t="str">
        <f t="shared" si="345"/>
        <v>Numbers &amp; Letters Efficiency B, &amp; Trails B</v>
      </c>
      <c r="AI609" s="24"/>
      <c r="AJ609" s="24"/>
      <c r="AK609" s="24"/>
      <c r="AL609" s="24"/>
      <c r="AM609" s="24"/>
      <c r="AN609" s="24"/>
      <c r="AO609" s="24"/>
      <c r="AP609" s="24"/>
      <c r="AQ609" s="24"/>
      <c r="AR609" s="24"/>
    </row>
    <row r="610" spans="1:44" x14ac:dyDescent="0.15">
      <c r="AI610" s="24"/>
      <c r="AJ610" s="24"/>
      <c r="AK610" s="24"/>
      <c r="AL610" s="24"/>
      <c r="AM610" s="24"/>
      <c r="AN610" s="24"/>
      <c r="AO610" s="24"/>
      <c r="AP610" s="24"/>
      <c r="AQ610" s="24"/>
      <c r="AR610" s="24"/>
    </row>
    <row r="611" spans="1:44" x14ac:dyDescent="0.15">
      <c r="A611" t="s">
        <v>144</v>
      </c>
    </row>
    <row r="612" spans="1:44" x14ac:dyDescent="0.15">
      <c r="A612" t="str">
        <f>A409</f>
        <v>Similarities</v>
      </c>
      <c r="B612">
        <f>IF(B104,'Create Composites'!$C4,0)</f>
        <v>0</v>
      </c>
      <c r="C612">
        <f>IF(C104,'Create Composites'!$C4,0)</f>
        <v>0</v>
      </c>
      <c r="D612">
        <f>IF(D104,'Create Composites'!$C4,0)</f>
        <v>0</v>
      </c>
      <c r="E612">
        <f>IF(E104,'Create Composites'!$C4,0)</f>
        <v>0</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0</v>
      </c>
      <c r="S612">
        <f>IF(S104,'Create Composites'!$C4,0)</f>
        <v>0</v>
      </c>
      <c r="T612">
        <f>IF(T104,'Create Composites'!$C4,0)</f>
        <v>0</v>
      </c>
      <c r="U612">
        <f>IF(U104,'Create Composites'!$C4,0)</f>
        <v>0</v>
      </c>
    </row>
    <row r="613" spans="1:44" x14ac:dyDescent="0.15">
      <c r="A613" t="str">
        <f t="shared" ref="A613:A676" si="346">A410</f>
        <v>Vocabulary</v>
      </c>
      <c r="B613">
        <f>IF(B105,'Create Composites'!$C5,0)</f>
        <v>0</v>
      </c>
      <c r="C613">
        <f>IF(C105,'Create Composites'!$C5,0)</f>
        <v>0</v>
      </c>
      <c r="D613">
        <f>IF(D105,'Create Composites'!$C5,0)</f>
        <v>0</v>
      </c>
      <c r="E613">
        <f>IF(E105,'Create Composites'!$C5,0)</f>
        <v>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0</v>
      </c>
      <c r="S613">
        <f>IF(S105,'Create Composites'!$C5,0)</f>
        <v>0</v>
      </c>
      <c r="T613">
        <f>IF(T105,'Create Composites'!$C5,0)</f>
        <v>0</v>
      </c>
      <c r="U613">
        <f>IF(U105,'Create Composites'!$C5,0)</f>
        <v>0</v>
      </c>
    </row>
    <row r="614" spans="1:44" x14ac:dyDescent="0.15">
      <c r="A614" t="str">
        <f t="shared" si="346"/>
        <v>Information</v>
      </c>
      <c r="B614">
        <f>IF(B106,'Create Composites'!$C6,0)</f>
        <v>0</v>
      </c>
      <c r="C614">
        <f>IF(C106,'Create Composites'!$C6,0)</f>
        <v>0</v>
      </c>
      <c r="D614">
        <f>IF(D106,'Create Composites'!$C6,0)</f>
        <v>0</v>
      </c>
      <c r="E614">
        <f>IF(E106,'Create Composites'!$C6,0)</f>
        <v>0</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0</v>
      </c>
      <c r="S614">
        <f>IF(S106,'Create Composites'!$C6,0)</f>
        <v>0</v>
      </c>
      <c r="T614">
        <f>IF(T106,'Create Composites'!$C6,0)</f>
        <v>0</v>
      </c>
      <c r="U614">
        <f>IF(U106,'Create Composites'!$C6,0)</f>
        <v>0</v>
      </c>
    </row>
    <row r="615" spans="1:44" x14ac:dyDescent="0.15">
      <c r="A615" t="str">
        <f t="shared" si="346"/>
        <v>Matrix Reasoning</v>
      </c>
      <c r="B615">
        <f>IF(B107,'Create Composites'!$C7,0)</f>
        <v>0</v>
      </c>
      <c r="C615">
        <f>IF(C107,'Create Composites'!$C7,0)</f>
        <v>0</v>
      </c>
      <c r="D615">
        <f>IF(D107,'Create Composites'!$C7,0)</f>
        <v>0</v>
      </c>
      <c r="E615">
        <f>IF(E107,'Create Composites'!$C7,0)</f>
        <v>0</v>
      </c>
      <c r="F615">
        <f>IF(F107,'Create Composites'!$C7,0)</f>
        <v>0</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0</v>
      </c>
      <c r="S615">
        <f>IF(S107,'Create Composites'!$C7,0)</f>
        <v>0</v>
      </c>
      <c r="T615">
        <f>IF(T107,'Create Composites'!$C7,0)</f>
        <v>0</v>
      </c>
      <c r="U615">
        <f>IF(U107,'Create Composites'!$C7,0)</f>
        <v>0</v>
      </c>
    </row>
    <row r="616" spans="1:44" x14ac:dyDescent="0.15">
      <c r="A616" t="str">
        <f t="shared" si="346"/>
        <v>Digit Span</v>
      </c>
      <c r="B616">
        <f>IF(B108,'Create Composites'!$C8,0)</f>
        <v>0</v>
      </c>
      <c r="C616">
        <f>IF(C108,'Create Composites'!$C8,0)</f>
        <v>0</v>
      </c>
      <c r="D616">
        <f>IF(D108,'Create Composites'!$C8,0)</f>
        <v>0</v>
      </c>
      <c r="E616">
        <f>IF(E108,'Create Composites'!$C8,0)</f>
        <v>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15">
      <c r="A617" t="str">
        <f t="shared" si="346"/>
        <v>Arithmetic</v>
      </c>
      <c r="B617">
        <f>IF(B109,'Create Composites'!$C9,0)</f>
        <v>0</v>
      </c>
      <c r="C617">
        <f>IF(C109,'Create Composites'!$C9,0)</f>
        <v>0</v>
      </c>
      <c r="D617">
        <f>IF(D109,'Create Composites'!$C9,0)</f>
        <v>0</v>
      </c>
      <c r="E617">
        <f>IF(E109,'Create Composites'!$C9,0)</f>
        <v>0</v>
      </c>
      <c r="F617">
        <f>IF(F109,'Create Composites'!$C9,0)</f>
        <v>0</v>
      </c>
      <c r="G617">
        <f>IF(G109,'Create Composites'!$C9,0)</f>
        <v>0</v>
      </c>
      <c r="H617">
        <f>IF(H109,'Create Composites'!$C9,0)</f>
        <v>0</v>
      </c>
      <c r="I617">
        <f>IF(I109,'Create Composites'!$C9,0)</f>
        <v>0</v>
      </c>
      <c r="J617">
        <f>IF(J109,'Create Composites'!$C9,0)</f>
        <v>0</v>
      </c>
      <c r="K617">
        <f>IF(K109,'Create Composites'!$C9,0)</f>
        <v>0</v>
      </c>
      <c r="L617">
        <f>IF(L109,'Create Composites'!$C9,0)</f>
        <v>0</v>
      </c>
      <c r="M617">
        <f>IF(M109,'Create Composites'!$C9,0)</f>
        <v>0</v>
      </c>
      <c r="N617">
        <f>IF(N109,'Create Composites'!$C9,0)</f>
        <v>0</v>
      </c>
      <c r="O617">
        <f>IF(O109,'Create Composites'!$C9,0)</f>
        <v>0</v>
      </c>
      <c r="P617">
        <f>IF(P109,'Create Composites'!$C9,0)</f>
        <v>0</v>
      </c>
      <c r="Q617">
        <f>IF(Q109,'Create Composites'!$C9,0)</f>
        <v>0</v>
      </c>
      <c r="R617">
        <f>IF(R109,'Create Composites'!$C9,0)</f>
        <v>0</v>
      </c>
      <c r="S617">
        <f>IF(S109,'Create Composites'!$C9,0)</f>
        <v>0</v>
      </c>
      <c r="T617">
        <f>IF(T109,'Create Composites'!$C9,0)</f>
        <v>0</v>
      </c>
      <c r="U617">
        <f>IF(U109,'Create Composites'!$C9,0)</f>
        <v>0</v>
      </c>
    </row>
    <row r="618" spans="1:44" x14ac:dyDescent="0.15">
      <c r="A618" t="str">
        <f t="shared" si="346"/>
        <v>Block Design</v>
      </c>
      <c r="B618">
        <f>IF(B110,'Create Composites'!$C10,0)</f>
        <v>0</v>
      </c>
      <c r="C618">
        <f>IF(C110,'Create Composites'!$C10,0)</f>
        <v>0</v>
      </c>
      <c r="D618">
        <f>IF(D110,'Create Composites'!$C10,0)</f>
        <v>0</v>
      </c>
      <c r="E618">
        <f>IF(E110,'Create Composites'!$C10,0)</f>
        <v>0</v>
      </c>
      <c r="F618">
        <f>IF(F110,'Create Composites'!$C10,0)</f>
        <v>0</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0</v>
      </c>
      <c r="S618">
        <f>IF(S110,'Create Composites'!$C10,0)</f>
        <v>0</v>
      </c>
      <c r="T618">
        <f>IF(T110,'Create Composites'!$C10,0)</f>
        <v>0</v>
      </c>
      <c r="U618">
        <f>IF(U110,'Create Composites'!$C10,0)</f>
        <v>0</v>
      </c>
    </row>
    <row r="619" spans="1:44" x14ac:dyDescent="0.15">
      <c r="A619" t="str">
        <f t="shared" si="346"/>
        <v>Visual Puzzles</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15">
      <c r="A620" t="str">
        <f t="shared" si="346"/>
        <v>Symbol Search</v>
      </c>
      <c r="B620">
        <f>IF(B112,'Create Composites'!$C12,0)</f>
        <v>0</v>
      </c>
      <c r="C620">
        <f>IF(C112,'Create Composites'!$C12,0)</f>
        <v>0</v>
      </c>
      <c r="D620">
        <f>IF(D112,'Create Composites'!$C12,0)</f>
        <v>0</v>
      </c>
      <c r="E620">
        <f>IF(E112,'Create Composites'!$C12,0)</f>
        <v>0</v>
      </c>
      <c r="F620">
        <f>IF(F112,'Create Composites'!$C12,0)</f>
        <v>0</v>
      </c>
      <c r="G620">
        <f>IF(G112,'Create Composites'!$C12,0)</f>
        <v>0</v>
      </c>
      <c r="H620">
        <f>IF(H112,'Create Composites'!$C12,0)</f>
        <v>0</v>
      </c>
      <c r="I620">
        <f>IF(I112,'Create Composites'!$C12,0)</f>
        <v>0</v>
      </c>
      <c r="J620">
        <f>IF(J112,'Create Composites'!$C12,0)</f>
        <v>0</v>
      </c>
      <c r="K620">
        <f>IF(K112,'Create Composites'!$C12,0)</f>
        <v>0</v>
      </c>
      <c r="L620">
        <f>IF(L112,'Create Composites'!$C12,0)</f>
        <v>0</v>
      </c>
      <c r="M620">
        <f>IF(M112,'Create Composites'!$C12,0)</f>
        <v>0</v>
      </c>
      <c r="N620">
        <f>IF(N112,'Create Composites'!$C12,0)</f>
        <v>0</v>
      </c>
      <c r="O620">
        <f>IF(O112,'Create Composites'!$C12,0)</f>
        <v>0</v>
      </c>
      <c r="P620">
        <f>IF(P112,'Create Composites'!$C12,0)</f>
        <v>0</v>
      </c>
      <c r="Q620">
        <f>IF(Q112,'Create Composites'!$C12,0)</f>
        <v>0</v>
      </c>
      <c r="R620">
        <f>IF(R112,'Create Composites'!$C12,0)</f>
        <v>0</v>
      </c>
      <c r="S620">
        <f>IF(S112,'Create Composites'!$C12,0)</f>
        <v>0</v>
      </c>
      <c r="T620">
        <f>IF(T112,'Create Composites'!$C12,0)</f>
        <v>0</v>
      </c>
      <c r="U620">
        <f>IF(U112,'Create Composites'!$C12,0)</f>
        <v>0</v>
      </c>
    </row>
    <row r="621" spans="1:44" x14ac:dyDescent="0.15">
      <c r="A621" t="str">
        <f t="shared" si="346"/>
        <v>Coding</v>
      </c>
      <c r="B621">
        <f>IF(B113,'Create Composites'!$C13,0)</f>
        <v>0</v>
      </c>
      <c r="C621">
        <f>IF(C113,'Create Composites'!$C13,0)</f>
        <v>0</v>
      </c>
      <c r="D621">
        <f>IF(D113,'Create Composites'!$C13,0)</f>
        <v>0</v>
      </c>
      <c r="E621">
        <f>IF(E113,'Create Composites'!$C13,0)</f>
        <v>0</v>
      </c>
      <c r="F621">
        <f>IF(F113,'Create Composites'!$C13,0)</f>
        <v>0</v>
      </c>
      <c r="G621">
        <f>IF(G113,'Create Composites'!$C13,0)</f>
        <v>100</v>
      </c>
      <c r="H621">
        <f>IF(H113,'Create Composites'!$C13,0)</f>
        <v>0</v>
      </c>
      <c r="I621">
        <f>IF(I113,'Create Composites'!$C13,0)</f>
        <v>100</v>
      </c>
      <c r="J621">
        <f>IF(J113,'Create Composites'!$C13,0)</f>
        <v>100</v>
      </c>
      <c r="K621">
        <f>IF(K113,'Create Composites'!$C13,0)</f>
        <v>0</v>
      </c>
      <c r="L621">
        <f>IF(L113,'Create Composites'!$C13,0)</f>
        <v>0</v>
      </c>
      <c r="M621">
        <f>IF(M113,'Create Composites'!$C13,0)</f>
        <v>0</v>
      </c>
      <c r="N621">
        <f>IF(N113,'Create Composites'!$C13,0)</f>
        <v>100</v>
      </c>
      <c r="O621">
        <f>IF(O113,'Create Composites'!$C13,0)</f>
        <v>0</v>
      </c>
      <c r="P621">
        <f>IF(P113,'Create Composites'!$C13,0)</f>
        <v>0</v>
      </c>
      <c r="Q621">
        <f>IF(Q113,'Create Composites'!$C13,0)</f>
        <v>0</v>
      </c>
      <c r="R621">
        <f>IF(R113,'Create Composites'!$C13,0)</f>
        <v>100</v>
      </c>
      <c r="S621">
        <f>IF(S113,'Create Composites'!$C13,0)</f>
        <v>0</v>
      </c>
      <c r="T621">
        <f>IF(T113,'Create Composites'!$C13,0)</f>
        <v>0</v>
      </c>
      <c r="U621">
        <f>IF(U113,'Create Composites'!$C13,0)</f>
        <v>0</v>
      </c>
    </row>
    <row r="622" spans="1:44" x14ac:dyDescent="0.15">
      <c r="A622" t="str">
        <f t="shared" si="346"/>
        <v>NAB Categories</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15">
      <c r="A623" t="str">
        <f t="shared" si="346"/>
        <v>NAB Judgment</v>
      </c>
      <c r="B623">
        <f>IF(B115,'Create Composites'!$C15,0)</f>
        <v>0</v>
      </c>
      <c r="C623">
        <f>IF(C115,'Create Composites'!$C15,0)</f>
        <v>0</v>
      </c>
      <c r="D623">
        <f>IF(D115,'Create Composites'!$C15,0)</f>
        <v>0</v>
      </c>
      <c r="E623">
        <f>IF(E115,'Create Composites'!$C15,0)</f>
        <v>0</v>
      </c>
      <c r="F623">
        <f>IF(F115,'Create Composites'!$C15,0)</f>
        <v>0</v>
      </c>
      <c r="G623">
        <f>IF(G115,'Create Composites'!$C15,0)</f>
        <v>0</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0</v>
      </c>
      <c r="S623">
        <f>IF(S115,'Create Composites'!$C15,0)</f>
        <v>0</v>
      </c>
      <c r="T623">
        <f>IF(T115,'Create Composites'!$C15,0)</f>
        <v>0</v>
      </c>
      <c r="U623">
        <f>IF(U115,'Create Composites'!$C15,0)</f>
        <v>0</v>
      </c>
    </row>
    <row r="624" spans="1:44" x14ac:dyDescent="0.15">
      <c r="A624" t="str">
        <f t="shared" si="346"/>
        <v>NAB Mazes</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15">
      <c r="A625" t="str">
        <f t="shared" si="346"/>
        <v>NAB Word Generation</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15">
      <c r="A626" t="str">
        <f t="shared" si="346"/>
        <v>Digits Forward</v>
      </c>
      <c r="B626">
        <f>IF(B118,'Create Composites'!$C18,0)</f>
        <v>0</v>
      </c>
      <c r="C626">
        <f>IF(C118,'Create Composites'!$C18,0)</f>
        <v>0</v>
      </c>
      <c r="D626">
        <f>IF(D118,'Create Composites'!$C18,0)</f>
        <v>0</v>
      </c>
      <c r="E626">
        <f>IF(E118,'Create Composites'!$C18,0)</f>
        <v>0</v>
      </c>
      <c r="F626">
        <f>IF(F118,'Create Composites'!$C18,0)</f>
        <v>0</v>
      </c>
      <c r="G626">
        <f>IF(G118,'Create Composites'!$C18,0)</f>
        <v>105</v>
      </c>
      <c r="H626">
        <f>IF(H118,'Create Composites'!$C18,0)</f>
        <v>0</v>
      </c>
      <c r="I626">
        <f>IF(I118,'Create Composites'!$C18,0)</f>
        <v>105</v>
      </c>
      <c r="J626">
        <f>IF(J118,'Create Composites'!$C18,0)</f>
        <v>0</v>
      </c>
      <c r="K626">
        <f>IF(K118,'Create Composites'!$C18,0)</f>
        <v>105</v>
      </c>
      <c r="L626">
        <f>IF(L118,'Create Composites'!$C18,0)</f>
        <v>105</v>
      </c>
      <c r="M626">
        <f>IF(M118,'Create Composites'!$C18,0)</f>
        <v>105</v>
      </c>
      <c r="N626">
        <f>IF(N118,'Create Composites'!$C18,0)</f>
        <v>0</v>
      </c>
      <c r="O626">
        <f>IF(O118,'Create Composites'!$C18,0)</f>
        <v>0</v>
      </c>
      <c r="P626">
        <f>IF(P118,'Create Composites'!$C18,0)</f>
        <v>0</v>
      </c>
      <c r="Q626">
        <f>IF(Q118,'Create Composites'!$C18,0)</f>
        <v>0</v>
      </c>
      <c r="R626">
        <f>IF(R118,'Create Composites'!$C18,0)</f>
        <v>105</v>
      </c>
      <c r="S626">
        <f>IF(S118,'Create Composites'!$C18,0)</f>
        <v>0</v>
      </c>
      <c r="T626">
        <f>IF(T118,'Create Composites'!$C18,0)</f>
        <v>0</v>
      </c>
      <c r="U626">
        <f>IF(U118,'Create Composites'!$C18,0)</f>
        <v>0</v>
      </c>
    </row>
    <row r="627" spans="1:21" x14ac:dyDescent="0.15">
      <c r="A627" t="str">
        <f t="shared" si="346"/>
        <v>Digits Backward</v>
      </c>
      <c r="B627">
        <f>IF(B119,'Create Composites'!$C19,0)</f>
        <v>0</v>
      </c>
      <c r="C627">
        <f>IF(C119,'Create Composites'!$C19,0)</f>
        <v>0</v>
      </c>
      <c r="D627">
        <f>IF(D119,'Create Composites'!$C19,0)</f>
        <v>0</v>
      </c>
      <c r="E627">
        <f>IF(E119,'Create Composites'!$C19,0)</f>
        <v>0</v>
      </c>
      <c r="F627">
        <f>IF(F119,'Create Composites'!$C19,0)</f>
        <v>0</v>
      </c>
      <c r="G627">
        <f>IF(G119,'Create Composites'!$C19,0)</f>
        <v>100</v>
      </c>
      <c r="H627">
        <f>IF(H119,'Create Composites'!$C19,0)</f>
        <v>0</v>
      </c>
      <c r="I627">
        <f>IF(I119,'Create Composites'!$C19,0)</f>
        <v>100</v>
      </c>
      <c r="J627">
        <f>IF(J119,'Create Composites'!$C19,0)</f>
        <v>0</v>
      </c>
      <c r="K627">
        <f>IF(K119,'Create Composites'!$C19,0)</f>
        <v>100</v>
      </c>
      <c r="L627">
        <f>IF(L119,'Create Composites'!$C19,0)</f>
        <v>0</v>
      </c>
      <c r="M627">
        <f>IF(M119,'Create Composites'!$C19,0)</f>
        <v>100</v>
      </c>
      <c r="N627">
        <f>IF(N119,'Create Composites'!$C19,0)</f>
        <v>0</v>
      </c>
      <c r="O627">
        <f>IF(O119,'Create Composites'!$C19,0)</f>
        <v>0</v>
      </c>
      <c r="P627">
        <f>IF(P119,'Create Composites'!$C19,0)</f>
        <v>0</v>
      </c>
      <c r="Q627">
        <f>IF(Q119,'Create Composites'!$C19,0)</f>
        <v>0</v>
      </c>
      <c r="R627">
        <f>IF(R119,'Create Composites'!$C19,0)</f>
        <v>100</v>
      </c>
      <c r="S627">
        <f>IF(S119,'Create Composites'!$C19,0)</f>
        <v>0</v>
      </c>
      <c r="T627">
        <f>IF(T119,'Create Composites'!$C19,0)</f>
        <v>0</v>
      </c>
      <c r="U627">
        <f>IF(U119,'Create Composites'!$C19,0)</f>
        <v>0</v>
      </c>
    </row>
    <row r="628" spans="1:21" x14ac:dyDescent="0.15">
      <c r="A628" t="str">
        <f t="shared" si="346"/>
        <v>Numbers &amp; Letters Speed A</v>
      </c>
      <c r="B628">
        <f>IF(B120,'Create Composites'!$C20,0)</f>
        <v>0</v>
      </c>
      <c r="C628">
        <f>IF(C120,'Create Composites'!$C20,0)</f>
        <v>0</v>
      </c>
      <c r="D628">
        <f>IF(D120,'Create Composites'!$C20,0)</f>
        <v>0</v>
      </c>
      <c r="E628">
        <f>IF(E120,'Create Composites'!$C20,0)</f>
        <v>0</v>
      </c>
      <c r="F628">
        <f>IF(F120,'Create Composites'!$C20,0)</f>
        <v>0</v>
      </c>
      <c r="G628">
        <f>IF(G120,'Create Composites'!$C20,0)</f>
        <v>111</v>
      </c>
      <c r="H628">
        <f>IF(H120,'Create Composites'!$C20,0)</f>
        <v>0</v>
      </c>
      <c r="I628">
        <f>IF(I120,'Create Composites'!$C20,0)</f>
        <v>0</v>
      </c>
      <c r="J628">
        <f>IF(J120,'Create Composites'!$C20,0)</f>
        <v>111</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111</v>
      </c>
      <c r="S628">
        <f>IF(S120,'Create Composites'!$C20,0)</f>
        <v>0</v>
      </c>
      <c r="T628">
        <f>IF(T120,'Create Composites'!$C20,0)</f>
        <v>111</v>
      </c>
      <c r="U628">
        <f>IF(U120,'Create Composites'!$C20,0)</f>
        <v>0</v>
      </c>
    </row>
    <row r="629" spans="1:21" x14ac:dyDescent="0.15">
      <c r="A629" t="str">
        <f t="shared" si="346"/>
        <v>Numbers &amp; Letters Accuracy A</v>
      </c>
      <c r="B629">
        <f>IF(B121,'Create Composites'!$C21,0)</f>
        <v>0</v>
      </c>
      <c r="C629">
        <f>IF(C121,'Create Composites'!$C21,0)</f>
        <v>0</v>
      </c>
      <c r="D629">
        <f>IF(D121,'Create Composites'!$C21,0)</f>
        <v>0</v>
      </c>
      <c r="E629">
        <f>IF(E121,'Create Composites'!$C21,0)</f>
        <v>0</v>
      </c>
      <c r="F629">
        <f>IF(F121,'Create Composites'!$C21,0)</f>
        <v>0</v>
      </c>
      <c r="G629">
        <f>IF(G121,'Create Composites'!$C21,0)</f>
        <v>99</v>
      </c>
      <c r="H629">
        <f>IF(H121,'Create Composites'!$C21,0)</f>
        <v>0</v>
      </c>
      <c r="I629">
        <f>IF(I121,'Create Composites'!$C21,0)</f>
        <v>0</v>
      </c>
      <c r="J629">
        <f>IF(J121,'Create Composites'!$C21,0)</f>
        <v>0</v>
      </c>
      <c r="K629">
        <f>IF(K121,'Create Composites'!$C21,0)</f>
        <v>0</v>
      </c>
      <c r="L629">
        <f>IF(L121,'Create Composites'!$C21,0)</f>
        <v>99</v>
      </c>
      <c r="M629">
        <f>IF(M121,'Create Composites'!$C21,0)</f>
        <v>0</v>
      </c>
      <c r="N629">
        <f>IF(N121,'Create Composites'!$C21,0)</f>
        <v>0</v>
      </c>
      <c r="O629">
        <f>IF(O121,'Create Composites'!$C21,0)</f>
        <v>0</v>
      </c>
      <c r="P629">
        <f>IF(P121,'Create Composites'!$C21,0)</f>
        <v>0</v>
      </c>
      <c r="Q629">
        <f>IF(Q121,'Create Composites'!$C21,0)</f>
        <v>0</v>
      </c>
      <c r="R629">
        <f>IF(R121,'Create Composites'!$C21,0)</f>
        <v>99</v>
      </c>
      <c r="S629">
        <f>IF(S121,'Create Composites'!$C21,0)</f>
        <v>0</v>
      </c>
      <c r="T629">
        <f>IF(T121,'Create Composites'!$C21,0)</f>
        <v>0</v>
      </c>
      <c r="U629">
        <f>IF(U121,'Create Composites'!$C21,0)</f>
        <v>0</v>
      </c>
    </row>
    <row r="630" spans="1:21" x14ac:dyDescent="0.15">
      <c r="A630" t="str">
        <f t="shared" si="346"/>
        <v>Numbers &amp; Letters Efficiency A</v>
      </c>
      <c r="B630">
        <f>IF(B122,'Create Composites'!$C22,0)</f>
        <v>0</v>
      </c>
      <c r="C630">
        <f>IF(C122,'Create Composites'!$C22,0)</f>
        <v>0</v>
      </c>
      <c r="D630">
        <f>IF(D122,'Create Composites'!$C22,0)</f>
        <v>0</v>
      </c>
      <c r="E630">
        <f>IF(E122,'Create Composites'!$C22,0)</f>
        <v>0</v>
      </c>
      <c r="F630">
        <f>IF(F122,'Create Composites'!$C22,0)</f>
        <v>0</v>
      </c>
      <c r="G630">
        <f>IF(G122,'Create Composites'!$C22,0)</f>
        <v>114</v>
      </c>
      <c r="H630">
        <f>IF(H122,'Create Composites'!$C22,0)</f>
        <v>0</v>
      </c>
      <c r="I630">
        <f>IF(I122,'Create Composites'!$C22,0)</f>
        <v>0</v>
      </c>
      <c r="J630">
        <f>IF(J122,'Create Composites'!$C22,0)</f>
        <v>114</v>
      </c>
      <c r="K630">
        <f>IF(K122,'Create Composites'!$C22,0)</f>
        <v>0</v>
      </c>
      <c r="L630">
        <f>IF(L122,'Create Composites'!$C22,0)</f>
        <v>0</v>
      </c>
      <c r="M630">
        <f>IF(M122,'Create Composites'!$C22,0)</f>
        <v>0</v>
      </c>
      <c r="N630">
        <f>IF(N122,'Create Composites'!$C22,0)</f>
        <v>114</v>
      </c>
      <c r="O630">
        <f>IF(O122,'Create Composites'!$C22,0)</f>
        <v>0</v>
      </c>
      <c r="P630">
        <f>IF(P122,'Create Composites'!$C22,0)</f>
        <v>0</v>
      </c>
      <c r="Q630">
        <f>IF(Q122,'Create Composites'!$C22,0)</f>
        <v>0</v>
      </c>
      <c r="R630">
        <f>IF(R122,'Create Composites'!$C22,0)</f>
        <v>114</v>
      </c>
      <c r="S630">
        <f>IF(S122,'Create Composites'!$C22,0)</f>
        <v>0</v>
      </c>
      <c r="T630">
        <f>IF(T122,'Create Composites'!$C22,0)</f>
        <v>0</v>
      </c>
      <c r="U630">
        <f>IF(U122,'Create Composites'!$C22,0)</f>
        <v>0</v>
      </c>
    </row>
    <row r="631" spans="1:21" x14ac:dyDescent="0.15">
      <c r="A631" t="str">
        <f t="shared" si="346"/>
        <v>Numbers &amp; Letters Efficiency B</v>
      </c>
      <c r="B631">
        <f>IF(B123,'Create Composites'!$C23,0)</f>
        <v>0</v>
      </c>
      <c r="C631">
        <f>IF(C123,'Create Composites'!$C23,0)</f>
        <v>0</v>
      </c>
      <c r="D631">
        <f>IF(D123,'Create Composites'!$C23,0)</f>
        <v>0</v>
      </c>
      <c r="E631">
        <f>IF(E123,'Create Composites'!$C23,0)</f>
        <v>0</v>
      </c>
      <c r="F631">
        <f>IF(F123,'Create Composites'!$C23,0)</f>
        <v>0</v>
      </c>
      <c r="G631">
        <f>IF(G123,'Create Composites'!$C23,0)</f>
        <v>88</v>
      </c>
      <c r="H631">
        <f>IF(H123,'Create Composites'!$C23,0)</f>
        <v>0</v>
      </c>
      <c r="I631">
        <f>IF(I123,'Create Composites'!$C23,0)</f>
        <v>0</v>
      </c>
      <c r="J631">
        <f>IF(J123,'Create Composites'!$C23,0)</f>
        <v>0</v>
      </c>
      <c r="K631">
        <f>IF(K123,'Create Composites'!$C23,0)</f>
        <v>0</v>
      </c>
      <c r="L631">
        <f>IF(L123,'Create Composites'!$C23,0)</f>
        <v>88</v>
      </c>
      <c r="M631">
        <f>IF(M123,'Create Composites'!$C23,0)</f>
        <v>0</v>
      </c>
      <c r="N631">
        <f>IF(N123,'Create Composites'!$C23,0)</f>
        <v>0</v>
      </c>
      <c r="O631">
        <f>IF(O123,'Create Composites'!$C23,0)</f>
        <v>0</v>
      </c>
      <c r="P631">
        <f>IF(P123,'Create Composites'!$C23,0)</f>
        <v>0</v>
      </c>
      <c r="Q631">
        <f>IF(Q123,'Create Composites'!$C23,0)</f>
        <v>0</v>
      </c>
      <c r="R631">
        <f>IF(R123,'Create Composites'!$C23,0)</f>
        <v>88</v>
      </c>
      <c r="S631">
        <f>IF(S123,'Create Composites'!$C23,0)</f>
        <v>0</v>
      </c>
      <c r="T631">
        <f>IF(T123,'Create Composites'!$C23,0)</f>
        <v>0</v>
      </c>
      <c r="U631">
        <f>IF(U123,'Create Composites'!$C23,0)</f>
        <v>88</v>
      </c>
    </row>
    <row r="632" spans="1:21" x14ac:dyDescent="0.15">
      <c r="A632" t="str">
        <f t="shared" si="346"/>
        <v>Auditory Comprehension</v>
      </c>
      <c r="B632">
        <f>IF(B124,'Create Composites'!$C24,0)</f>
        <v>0</v>
      </c>
      <c r="C632">
        <f>IF(C124,'Create Composites'!$C24,0)</f>
        <v>0</v>
      </c>
      <c r="D632">
        <f>IF(D124,'Create Composites'!$C24,0)</f>
        <v>0</v>
      </c>
      <c r="E632">
        <f>IF(E124,'Create Composites'!$C24,0)</f>
        <v>106</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106</v>
      </c>
      <c r="S632">
        <f>IF(S124,'Create Composites'!$C24,0)</f>
        <v>0</v>
      </c>
      <c r="T632">
        <f>IF(T124,'Create Composites'!$C24,0)</f>
        <v>0</v>
      </c>
      <c r="U632">
        <f>IF(U124,'Create Composites'!$C24,0)</f>
        <v>0</v>
      </c>
    </row>
    <row r="633" spans="1:21" x14ac:dyDescent="0.15">
      <c r="A633" t="str">
        <f t="shared" si="346"/>
        <v>Naming</v>
      </c>
      <c r="B633">
        <f>IF(B125,'Create Composites'!$C25,0)</f>
        <v>0</v>
      </c>
      <c r="C633">
        <f>IF(C125,'Create Composites'!$C25,0)</f>
        <v>112</v>
      </c>
      <c r="D633">
        <f>IF(D125,'Create Composites'!$C25,0)</f>
        <v>0</v>
      </c>
      <c r="E633">
        <f>IF(E125,'Create Composites'!$C25,0)</f>
        <v>112</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112</v>
      </c>
      <c r="S633">
        <f>IF(S125,'Create Composites'!$C25,0)</f>
        <v>0</v>
      </c>
      <c r="T633">
        <f>IF(T125,'Create Composites'!$C25,0)</f>
        <v>0</v>
      </c>
      <c r="U633">
        <f>IF(U125,'Create Composites'!$C25,0)</f>
        <v>0</v>
      </c>
    </row>
    <row r="634" spans="1:21" x14ac:dyDescent="0.15">
      <c r="A634" t="str">
        <f t="shared" si="346"/>
        <v>Shape Learning Immediate-Recognition</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115</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115</v>
      </c>
      <c r="P634">
        <f>IF(P126,'Create Composites'!$C26,0)</f>
        <v>0</v>
      </c>
      <c r="Q634">
        <f>IF(Q126,'Create Composites'!$C26,0)</f>
        <v>0</v>
      </c>
      <c r="R634">
        <f>IF(R126,'Create Composites'!$C26,0)</f>
        <v>115</v>
      </c>
      <c r="S634">
        <f>IF(S126,'Create Composites'!$C26,0)</f>
        <v>0</v>
      </c>
      <c r="T634">
        <f>IF(T126,'Create Composites'!$C26,0)</f>
        <v>0</v>
      </c>
      <c r="U634">
        <f>IF(U126,'Create Composites'!$C26,0)</f>
        <v>0</v>
      </c>
    </row>
    <row r="635" spans="1:21" x14ac:dyDescent="0.15">
      <c r="A635" t="str">
        <f t="shared" si="346"/>
        <v>Shape Learning Delayed-Recognition</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115</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115</v>
      </c>
      <c r="Q635">
        <f>IF(Q127,'Create Composites'!$C27,0)</f>
        <v>0</v>
      </c>
      <c r="R635">
        <f>IF(R127,'Create Composites'!$C27,0)</f>
        <v>115</v>
      </c>
      <c r="S635">
        <f>IF(S127,'Create Composites'!$C27,0)</f>
        <v>0</v>
      </c>
      <c r="T635">
        <f>IF(T127,'Create Composites'!$C27,0)</f>
        <v>0</v>
      </c>
      <c r="U635">
        <f>IF(U127,'Create Composites'!$C27,0)</f>
        <v>0</v>
      </c>
    </row>
    <row r="636" spans="1:21" x14ac:dyDescent="0.15">
      <c r="A636" t="str">
        <f t="shared" si="346"/>
        <v>Story Learning Immediate-Recall</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99</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99</v>
      </c>
      <c r="P636">
        <f>IF(P128,'Create Composites'!$C28,0)</f>
        <v>0</v>
      </c>
      <c r="Q636">
        <f>IF(Q128,'Create Composites'!$C28,0)</f>
        <v>0</v>
      </c>
      <c r="R636">
        <f>IF(R128,'Create Composites'!$C28,0)</f>
        <v>99</v>
      </c>
      <c r="S636">
        <f>IF(S128,'Create Composites'!$C28,0)</f>
        <v>0</v>
      </c>
      <c r="T636">
        <f>IF(T128,'Create Composites'!$C28,0)</f>
        <v>0</v>
      </c>
      <c r="U636">
        <f>IF(U128,'Create Composites'!$C28,0)</f>
        <v>0</v>
      </c>
    </row>
    <row r="637" spans="1:21" x14ac:dyDescent="0.15">
      <c r="A637" t="str">
        <f t="shared" si="346"/>
        <v>Story Learning Delayed-Recall</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99</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99</v>
      </c>
      <c r="Q637">
        <f>IF(Q129,'Create Composites'!$C29,0)</f>
        <v>0</v>
      </c>
      <c r="R637">
        <f>IF(R129,'Create Composites'!$C29,0)</f>
        <v>99</v>
      </c>
      <c r="S637">
        <f>IF(S129,'Create Composites'!$C29,0)</f>
        <v>0</v>
      </c>
      <c r="T637">
        <f>IF(T129,'Create Composites'!$C29,0)</f>
        <v>0</v>
      </c>
      <c r="U637">
        <f>IF(U129,'Create Composites'!$C29,0)</f>
        <v>0</v>
      </c>
    </row>
    <row r="638" spans="1:21" x14ac:dyDescent="0.15">
      <c r="A638" t="str">
        <f t="shared" si="346"/>
        <v>Visual Discrimination</v>
      </c>
      <c r="B638">
        <f>IF(B130,'Create Composites'!$C30,0)</f>
        <v>0</v>
      </c>
      <c r="C638">
        <f>IF(C130,'Create Composites'!$C30,0)</f>
        <v>0</v>
      </c>
      <c r="D638">
        <f>IF(D130,'Create Composites'!$C30,0)</f>
        <v>0</v>
      </c>
      <c r="E638">
        <f>IF(E130,'Create Composites'!$C30,0)</f>
        <v>0</v>
      </c>
      <c r="F638">
        <f>IF(F130,'Create Composites'!$C30,0)</f>
        <v>112</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112</v>
      </c>
      <c r="S638">
        <f>IF(S130,'Create Composites'!$C30,0)</f>
        <v>0</v>
      </c>
      <c r="T638">
        <f>IF(T130,'Create Composites'!$C30,0)</f>
        <v>0</v>
      </c>
      <c r="U638">
        <f>IF(U130,'Create Composites'!$C30,0)</f>
        <v>0</v>
      </c>
    </row>
    <row r="639" spans="1:21" x14ac:dyDescent="0.15">
      <c r="A639" t="str">
        <f t="shared" si="346"/>
        <v>Design Construction</v>
      </c>
      <c r="B639">
        <f>IF(B131,'Create Composites'!$C31,0)</f>
        <v>0</v>
      </c>
      <c r="C639">
        <f>IF(C131,'Create Composites'!$C31,0)</f>
        <v>0</v>
      </c>
      <c r="D639">
        <f>IF(D131,'Create Composites'!$C31,0)</f>
        <v>124</v>
      </c>
      <c r="E639">
        <f>IF(E131,'Create Composites'!$C31,0)</f>
        <v>0</v>
      </c>
      <c r="F639">
        <f>IF(F131,'Create Composites'!$C31,0)</f>
        <v>124</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124</v>
      </c>
      <c r="S639">
        <f>IF(S131,'Create Composites'!$C31,0)</f>
        <v>0</v>
      </c>
      <c r="T639">
        <f>IF(T131,'Create Composites'!$C31,0)</f>
        <v>0</v>
      </c>
      <c r="U639">
        <f>IF(U131,'Create Composites'!$C31,0)</f>
        <v>0</v>
      </c>
    </row>
    <row r="640" spans="1:21" x14ac:dyDescent="0.15">
      <c r="A640" t="str">
        <f t="shared" si="346"/>
        <v>Mazes</v>
      </c>
      <c r="B640">
        <f>IF(B132,'Create Composites'!$C32,0)</f>
        <v>0</v>
      </c>
      <c r="C640">
        <f>IF(C132,'Create Composites'!$C32,0)</f>
        <v>0</v>
      </c>
      <c r="D640">
        <f>IF(D132,'Create Composites'!$C32,0)</f>
        <v>0</v>
      </c>
      <c r="E640">
        <f>IF(E132,'Create Composites'!$C32,0)</f>
        <v>0</v>
      </c>
      <c r="F640">
        <f>IF(F132,'Create Composites'!$C32,0)</f>
        <v>0</v>
      </c>
      <c r="G640">
        <f>IF(G132,'Create Composites'!$C32,0)</f>
        <v>105</v>
      </c>
      <c r="H640">
        <f>IF(H132,'Create Composites'!$C32,0)</f>
        <v>0</v>
      </c>
      <c r="I640">
        <f>IF(I132,'Create Composites'!$C32,0)</f>
        <v>0</v>
      </c>
      <c r="J640">
        <f>IF(J132,'Create Composites'!$C32,0)</f>
        <v>0</v>
      </c>
      <c r="K640">
        <f>IF(K132,'Create Composites'!$C32,0)</f>
        <v>0</v>
      </c>
      <c r="L640">
        <f>IF(L132,'Create Composites'!$C32,0)</f>
        <v>0</v>
      </c>
      <c r="M640">
        <f>IF(M132,'Create Composites'!$C32,0)</f>
        <v>105</v>
      </c>
      <c r="N640">
        <f>IF(N132,'Create Composites'!$C32,0)</f>
        <v>105</v>
      </c>
      <c r="O640">
        <f>IF(O132,'Create Composites'!$C32,0)</f>
        <v>0</v>
      </c>
      <c r="P640">
        <f>IF(P132,'Create Composites'!$C32,0)</f>
        <v>0</v>
      </c>
      <c r="Q640">
        <f>IF(Q132,'Create Composites'!$C32,0)</f>
        <v>105</v>
      </c>
      <c r="R640">
        <f>IF(R132,'Create Composites'!$C32,0)</f>
        <v>105</v>
      </c>
      <c r="S640">
        <f>IF(S132,'Create Composites'!$C32,0)</f>
        <v>0</v>
      </c>
      <c r="T640">
        <f>IF(T132,'Create Composites'!$C32,0)</f>
        <v>0</v>
      </c>
      <c r="U640">
        <f>IF(U132,'Create Composites'!$C32,0)</f>
        <v>0</v>
      </c>
    </row>
    <row r="641" spans="1:21" x14ac:dyDescent="0.15">
      <c r="A641" t="str">
        <f t="shared" si="346"/>
        <v>Word Generation</v>
      </c>
      <c r="B641">
        <f>IF(B133,'Create Composites'!$C33,0)</f>
        <v>0</v>
      </c>
      <c r="C641">
        <f>IF(C133,'Create Composites'!$C33,0)</f>
        <v>0</v>
      </c>
      <c r="D641">
        <f>IF(D133,'Create Composites'!$C33,0)</f>
        <v>0</v>
      </c>
      <c r="E641">
        <f>IF(E133,'Create Composites'!$C33,0)</f>
        <v>0</v>
      </c>
      <c r="F641">
        <f>IF(F133,'Create Composites'!$C33,0)</f>
        <v>0</v>
      </c>
      <c r="G641">
        <f>IF(G133,'Create Composites'!$C33,0)</f>
        <v>121</v>
      </c>
      <c r="H641">
        <f>IF(H133,'Create Composites'!$C33,0)</f>
        <v>0</v>
      </c>
      <c r="I641">
        <f>IF(I133,'Create Composites'!$C33,0)</f>
        <v>0</v>
      </c>
      <c r="J641">
        <f>IF(J133,'Create Composites'!$C33,0)</f>
        <v>0</v>
      </c>
      <c r="K641">
        <f>IF(K133,'Create Composites'!$C33,0)</f>
        <v>0</v>
      </c>
      <c r="L641">
        <f>IF(L133,'Create Composites'!$C33,0)</f>
        <v>0</v>
      </c>
      <c r="M641">
        <f>IF(M133,'Create Composites'!$C33,0)</f>
        <v>121</v>
      </c>
      <c r="N641">
        <f>IF(N133,'Create Composites'!$C33,0)</f>
        <v>0</v>
      </c>
      <c r="O641">
        <f>IF(O133,'Create Composites'!$C33,0)</f>
        <v>0</v>
      </c>
      <c r="P641">
        <f>IF(P133,'Create Composites'!$C33,0)</f>
        <v>0</v>
      </c>
      <c r="Q641">
        <f>IF(Q133,'Create Composites'!$C33,0)</f>
        <v>0</v>
      </c>
      <c r="R641">
        <f>IF(R133,'Create Composites'!$C33,0)</f>
        <v>121</v>
      </c>
      <c r="S641">
        <f>IF(S133,'Create Composites'!$C33,0)</f>
        <v>121</v>
      </c>
      <c r="T641">
        <f>IF(T133,'Create Composites'!$C33,0)</f>
        <v>0</v>
      </c>
      <c r="U641">
        <f>IF(U133,'Create Composites'!$C33,0)</f>
        <v>0</v>
      </c>
    </row>
    <row r="642" spans="1:21" x14ac:dyDescent="0.15">
      <c r="A642" t="str">
        <f t="shared" si="346"/>
        <v>Letter Fluency</v>
      </c>
      <c r="B642">
        <f>IF(B134,'Create Composites'!$C34,0)</f>
        <v>0</v>
      </c>
      <c r="C642">
        <f>IF(C134,'Create Composites'!$C34,0)</f>
        <v>0</v>
      </c>
      <c r="D642">
        <f>IF(D134,'Create Composites'!$C34,0)</f>
        <v>0</v>
      </c>
      <c r="E642">
        <f>IF(E134,'Create Composites'!$C34,0)</f>
        <v>109</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109</v>
      </c>
      <c r="S642">
        <f>IF(S134,'Create Composites'!$C34,0)</f>
        <v>109</v>
      </c>
      <c r="T642">
        <f>IF(T134,'Create Composites'!$C34,0)</f>
        <v>0</v>
      </c>
      <c r="U642">
        <f>IF(U134,'Create Composites'!$C34,0)</f>
        <v>0</v>
      </c>
    </row>
    <row r="643" spans="1:21" x14ac:dyDescent="0.15">
      <c r="A643" t="str">
        <f t="shared" si="346"/>
        <v>Category Fluency</v>
      </c>
      <c r="B643">
        <f>IF(B135,'Create Composites'!$C35,0)</f>
        <v>0</v>
      </c>
      <c r="C643">
        <f>IF(C135,'Create Composites'!$C35,0)</f>
        <v>0</v>
      </c>
      <c r="D643">
        <f>IF(D135,'Create Composites'!$C35,0)</f>
        <v>0</v>
      </c>
      <c r="E643">
        <f>IF(E135,'Create Composites'!$C35,0)</f>
        <v>112</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112</v>
      </c>
      <c r="S643">
        <f>IF(S135,'Create Composites'!$C35,0)</f>
        <v>112</v>
      </c>
      <c r="T643">
        <f>IF(T135,'Create Composites'!$C35,0)</f>
        <v>0</v>
      </c>
      <c r="U643">
        <f>IF(U135,'Create Composites'!$C35,0)</f>
        <v>0</v>
      </c>
    </row>
    <row r="644" spans="1:21" x14ac:dyDescent="0.15">
      <c r="A644" t="str">
        <f t="shared" si="346"/>
        <v>TOPF</v>
      </c>
      <c r="B644">
        <f>IF(B136,'Create Composites'!$C36,0)</f>
        <v>0</v>
      </c>
      <c r="C644">
        <f>IF(C136,'Create Composites'!$C36,0)</f>
        <v>0</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0</v>
      </c>
      <c r="S644">
        <f>IF(S136,'Create Composites'!$C36,0)</f>
        <v>0</v>
      </c>
      <c r="T644">
        <f>IF(T136,'Create Composites'!$C36,0)</f>
        <v>0</v>
      </c>
      <c r="U644">
        <f>IF(U136,'Create Composites'!$C36,0)</f>
        <v>0</v>
      </c>
    </row>
    <row r="645" spans="1:21" x14ac:dyDescent="0.15">
      <c r="A645" t="str">
        <f t="shared" si="346"/>
        <v>Trails A</v>
      </c>
      <c r="B645">
        <f>IF(B137,'Create Composites'!$C37,0)</f>
        <v>0</v>
      </c>
      <c r="C645">
        <f>IF(C137,'Create Composites'!$C37,0)</f>
        <v>0</v>
      </c>
      <c r="D645">
        <f>IF(D137,'Create Composites'!$C37,0)</f>
        <v>0</v>
      </c>
      <c r="E645">
        <f>IF(E137,'Create Composites'!$C37,0)</f>
        <v>0</v>
      </c>
      <c r="F645">
        <f>IF(F137,'Create Composites'!$C37,0)</f>
        <v>0</v>
      </c>
      <c r="G645">
        <f>IF(G137,'Create Composites'!$C37,0)</f>
        <v>112</v>
      </c>
      <c r="H645">
        <f>IF(H137,'Create Composites'!$C37,0)</f>
        <v>0</v>
      </c>
      <c r="I645">
        <f>IF(I137,'Create Composites'!$C37,0)</f>
        <v>0</v>
      </c>
      <c r="J645">
        <f>IF(J137,'Create Composites'!$C37,0)</f>
        <v>112</v>
      </c>
      <c r="K645">
        <f>IF(K137,'Create Composites'!$C37,0)</f>
        <v>0</v>
      </c>
      <c r="L645">
        <f>IF(L137,'Create Composites'!$C37,0)</f>
        <v>0</v>
      </c>
      <c r="M645">
        <f>IF(M137,'Create Composites'!$C37,0)</f>
        <v>0</v>
      </c>
      <c r="N645">
        <f>IF(N137,'Create Composites'!$C37,0)</f>
        <v>112</v>
      </c>
      <c r="O645">
        <f>IF(O137,'Create Composites'!$C37,0)</f>
        <v>0</v>
      </c>
      <c r="P645">
        <f>IF(P137,'Create Composites'!$C37,0)</f>
        <v>0</v>
      </c>
      <c r="Q645">
        <f>IF(Q137,'Create Composites'!$C37,0)</f>
        <v>0</v>
      </c>
      <c r="R645">
        <f>IF(R137,'Create Composites'!$C37,0)</f>
        <v>112</v>
      </c>
      <c r="S645">
        <f>IF(S137,'Create Composites'!$C37,0)</f>
        <v>0</v>
      </c>
      <c r="T645">
        <f>IF(T137,'Create Composites'!$C37,0)</f>
        <v>112</v>
      </c>
      <c r="U645">
        <f>IF(U137,'Create Composites'!$C37,0)</f>
        <v>0</v>
      </c>
    </row>
    <row r="646" spans="1:21" x14ac:dyDescent="0.15">
      <c r="A646" t="str">
        <f t="shared" si="346"/>
        <v>Trails B</v>
      </c>
      <c r="B646">
        <f>IF(B138,'Create Composites'!$C38,0)</f>
        <v>0</v>
      </c>
      <c r="C646">
        <f>IF(C138,'Create Composites'!$C38,0)</f>
        <v>0</v>
      </c>
      <c r="D646">
        <f>IF(D138,'Create Composites'!$C38,0)</f>
        <v>0</v>
      </c>
      <c r="E646">
        <f>IF(E138,'Create Composites'!$C38,0)</f>
        <v>0</v>
      </c>
      <c r="F646">
        <f>IF(F138,'Create Composites'!$C38,0)</f>
        <v>0</v>
      </c>
      <c r="G646">
        <f>IF(G138,'Create Composites'!$C38,0)</f>
        <v>105</v>
      </c>
      <c r="H646">
        <f>IF(H138,'Create Composites'!$C38,0)</f>
        <v>0</v>
      </c>
      <c r="I646">
        <f>IF(I138,'Create Composites'!$C38,0)</f>
        <v>0</v>
      </c>
      <c r="J646">
        <f>IF(J138,'Create Composites'!$C38,0)</f>
        <v>0</v>
      </c>
      <c r="K646">
        <f>IF(K138,'Create Composites'!$C38,0)</f>
        <v>0</v>
      </c>
      <c r="L646">
        <f>IF(L138,'Create Composites'!$C38,0)</f>
        <v>105</v>
      </c>
      <c r="M646">
        <f>IF(M138,'Create Composites'!$C38,0)</f>
        <v>0</v>
      </c>
      <c r="N646">
        <f>IF(N138,'Create Composites'!$C38,0)</f>
        <v>0</v>
      </c>
      <c r="O646">
        <f>IF(O138,'Create Composites'!$C38,0)</f>
        <v>0</v>
      </c>
      <c r="P646">
        <f>IF(P138,'Create Composites'!$C38,0)</f>
        <v>0</v>
      </c>
      <c r="Q646">
        <f>IF(Q138,'Create Composites'!$C38,0)</f>
        <v>0</v>
      </c>
      <c r="R646">
        <f>IF(R138,'Create Composites'!$C38,0)</f>
        <v>105</v>
      </c>
      <c r="S646">
        <f>IF(S138,'Create Composites'!$C38,0)</f>
        <v>0</v>
      </c>
      <c r="T646">
        <f>IF(T138,'Create Composites'!$C38,0)</f>
        <v>0</v>
      </c>
      <c r="U646">
        <f>IF(U138,'Create Composites'!$C38,0)</f>
        <v>105</v>
      </c>
    </row>
    <row r="647" spans="1:21" x14ac:dyDescent="0.15">
      <c r="A647" t="str">
        <f t="shared" si="346"/>
        <v>Unstructured Task (WT)</v>
      </c>
      <c r="B647">
        <f>IF(B139,'Create Composites'!$C39,0)</f>
        <v>0</v>
      </c>
      <c r="C647">
        <f>IF(C139,'Create Composites'!$C39,0)</f>
        <v>0</v>
      </c>
      <c r="D647">
        <f>IF(D139,'Create Composites'!$C39,0)</f>
        <v>0</v>
      </c>
      <c r="E647">
        <f>IF(E139,'Create Composites'!$C39,0)</f>
        <v>0</v>
      </c>
      <c r="F647">
        <f>IF(F139,'Create Composites'!$C39,0)</f>
        <v>0</v>
      </c>
      <c r="G647">
        <f>IF(G139,'Create Composites'!$C39,0)</f>
        <v>0</v>
      </c>
      <c r="H647">
        <f>IF(H139,'Create Composites'!$C39,0)</f>
        <v>0</v>
      </c>
      <c r="I647">
        <f>IF(I139,'Create Composites'!$C39,0)</f>
        <v>0</v>
      </c>
      <c r="J647">
        <f>IF(J139,'Create Composites'!$C39,0)</f>
        <v>0</v>
      </c>
      <c r="K647">
        <f>IF(K139,'Create Composites'!$C39,0)</f>
        <v>0</v>
      </c>
      <c r="L647">
        <f>IF(L139,'Create Composites'!$C39,0)</f>
        <v>0</v>
      </c>
      <c r="M647">
        <f>IF(M139,'Create Composites'!$C39,0)</f>
        <v>0</v>
      </c>
      <c r="N647">
        <f>IF(N139,'Create Composites'!$C39,0)</f>
        <v>0</v>
      </c>
      <c r="O647">
        <f>IF(O139,'Create Composites'!$C39,0)</f>
        <v>0</v>
      </c>
      <c r="P647">
        <f>IF(P139,'Create Composites'!$C39,0)</f>
        <v>0</v>
      </c>
      <c r="Q647">
        <f>IF(Q139,'Create Composites'!$C39,0)</f>
        <v>0</v>
      </c>
      <c r="R647">
        <f>IF(R139,'Create Composites'!$C39,0)</f>
        <v>0</v>
      </c>
      <c r="S647">
        <f>IF(S139,'Create Composites'!$C39,0)</f>
        <v>0</v>
      </c>
      <c r="T647">
        <f>IF(T139,'Create Composites'!$C39,0)</f>
        <v>0</v>
      </c>
      <c r="U647">
        <f>IF(U139,'Create Composites'!$C39,0)</f>
        <v>0</v>
      </c>
    </row>
    <row r="648" spans="1:21" x14ac:dyDescent="0.15">
      <c r="A648" t="str">
        <f t="shared" si="346"/>
        <v>ROCFT Copy</v>
      </c>
      <c r="B648">
        <f>IF(B140,'Create Composites'!$C40,0)</f>
        <v>0</v>
      </c>
      <c r="C648">
        <f>IF(C140,'Create Composites'!$C40,0)</f>
        <v>0</v>
      </c>
      <c r="D648">
        <f>IF(D140,'Create Composites'!$C40,0)</f>
        <v>0</v>
      </c>
      <c r="E648">
        <f>IF(E140,'Create Composites'!$C40,0)</f>
        <v>0</v>
      </c>
      <c r="F648">
        <f>IF(F140,'Create Composites'!$C40,0)</f>
        <v>0</v>
      </c>
      <c r="G648">
        <f>IF(G140,'Create Composites'!$C40,0)</f>
        <v>114</v>
      </c>
      <c r="H648">
        <f>IF(H140,'Create Composites'!$C40,0)</f>
        <v>0</v>
      </c>
      <c r="I648">
        <f>IF(I140,'Create Composites'!$C40,0)</f>
        <v>0</v>
      </c>
      <c r="J648">
        <f>IF(J140,'Create Composites'!$C40,0)</f>
        <v>0</v>
      </c>
      <c r="K648">
        <f>IF(K140,'Create Composites'!$C40,0)</f>
        <v>0</v>
      </c>
      <c r="L648">
        <f>IF(L140,'Create Composites'!$C40,0)</f>
        <v>0</v>
      </c>
      <c r="M648">
        <f>IF(M140,'Create Composites'!$C40,0)</f>
        <v>114</v>
      </c>
      <c r="N648">
        <f>IF(N140,'Create Composites'!$C40,0)</f>
        <v>0</v>
      </c>
      <c r="O648">
        <f>IF(O140,'Create Composites'!$C40,0)</f>
        <v>0</v>
      </c>
      <c r="P648">
        <f>IF(P140,'Create Composites'!$C40,0)</f>
        <v>0</v>
      </c>
      <c r="Q648">
        <f>IF(Q140,'Create Composites'!$C40,0)</f>
        <v>114</v>
      </c>
      <c r="R648">
        <f>IF(R140,'Create Composites'!$C40,0)</f>
        <v>114</v>
      </c>
      <c r="S648">
        <f>IF(S140,'Create Composites'!$C40,0)</f>
        <v>0</v>
      </c>
      <c r="T648">
        <f>IF(T140,'Create Composites'!$C40,0)</f>
        <v>0</v>
      </c>
      <c r="U648">
        <f>IF(U140,'Create Composites'!$C40,0)</f>
        <v>0</v>
      </c>
    </row>
    <row r="649" spans="1:21" x14ac:dyDescent="0.15">
      <c r="A649" t="str">
        <f t="shared" si="346"/>
        <v>ROCFT Recall</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115</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115</v>
      </c>
      <c r="Q649">
        <f>IF(Q141,'Create Composites'!$C41,0)</f>
        <v>0</v>
      </c>
      <c r="R649">
        <f>IF(R141,'Create Composites'!$C41,0)</f>
        <v>115</v>
      </c>
      <c r="S649">
        <f>IF(S141,'Create Composites'!$C41,0)</f>
        <v>0</v>
      </c>
      <c r="T649">
        <f>IF(T141,'Create Composites'!$C41,0)</f>
        <v>0</v>
      </c>
      <c r="U649">
        <f>IF(U141,'Create Composites'!$C41,0)</f>
        <v>0</v>
      </c>
    </row>
    <row r="650" spans="1:21" x14ac:dyDescent="0.15">
      <c r="A650" t="str">
        <f t="shared" si="346"/>
        <v>CVLT-3 Brief Trials 1-4</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0</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0</v>
      </c>
      <c r="P650">
        <f>IF(P142,'Create Composites'!$C42,0)</f>
        <v>0</v>
      </c>
      <c r="Q650">
        <f>IF(Q142,'Create Composites'!$C42,0)</f>
        <v>0</v>
      </c>
      <c r="R650">
        <f>IF(R142,'Create Composites'!$C42,0)</f>
        <v>0</v>
      </c>
      <c r="S650">
        <f>IF(S142,'Create Composites'!$C42,0)</f>
        <v>0</v>
      </c>
      <c r="T650">
        <f>IF(T142,'Create Composites'!$C42,0)</f>
        <v>0</v>
      </c>
      <c r="U650">
        <f>IF(U142,'Create Composites'!$C42,0)</f>
        <v>0</v>
      </c>
    </row>
    <row r="651" spans="1:21" x14ac:dyDescent="0.15">
      <c r="A651" t="str">
        <f t="shared" si="346"/>
        <v>CVLT-3 Brief SDFR</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0</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0</v>
      </c>
      <c r="S651">
        <f>IF(S143,'Create Composites'!$C43,0)</f>
        <v>0</v>
      </c>
      <c r="T651">
        <f>IF(T143,'Create Composites'!$C43,0)</f>
        <v>0</v>
      </c>
      <c r="U651">
        <f>IF(U143,'Create Composites'!$C43,0)</f>
        <v>0</v>
      </c>
    </row>
    <row r="652" spans="1:21" x14ac:dyDescent="0.15">
      <c r="A652" t="str">
        <f t="shared" si="346"/>
        <v>CVLT-3 Brief LDFR</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0</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0</v>
      </c>
      <c r="Q652">
        <f>IF(Q144,'Create Composites'!$C44,0)</f>
        <v>0</v>
      </c>
      <c r="R652">
        <f>IF(R144,'Create Composites'!$C44,0)</f>
        <v>0</v>
      </c>
      <c r="S652">
        <f>IF(S144,'Create Composites'!$C44,0)</f>
        <v>0</v>
      </c>
      <c r="T652">
        <f>IF(T144,'Create Composites'!$C44,0)</f>
        <v>0</v>
      </c>
      <c r="U652">
        <f>IF(U144,'Create Composites'!$C44,0)</f>
        <v>0</v>
      </c>
    </row>
    <row r="653" spans="1:21" x14ac:dyDescent="0.15">
      <c r="A653" t="str">
        <f t="shared" si="346"/>
        <v>Figure Weights</v>
      </c>
      <c r="B653">
        <f>IF(B145,'Create Composites'!$C45,0)</f>
        <v>0</v>
      </c>
      <c r="C653">
        <f>IF(C145,'Create Composites'!$C45,0)</f>
        <v>0</v>
      </c>
      <c r="D653">
        <f>IF(D145,'Create Composites'!$C45,0)</f>
        <v>0</v>
      </c>
      <c r="E653">
        <f>IF(E145,'Create Composites'!$C45,0)</f>
        <v>0</v>
      </c>
      <c r="F653">
        <f>IF(F145,'Create Composites'!$C45,0)</f>
        <v>0</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0</v>
      </c>
      <c r="S653">
        <f>IF(S145,'Create Composites'!$C45,0)</f>
        <v>0</v>
      </c>
      <c r="T653">
        <f>IF(T145,'Create Composites'!$C45,0)</f>
        <v>0</v>
      </c>
      <c r="U653">
        <f>IF(U145,'Create Composites'!$C45,0)</f>
        <v>0</v>
      </c>
    </row>
    <row r="654" spans="1:21" x14ac:dyDescent="0.15">
      <c r="A654" t="str">
        <f t="shared" si="346"/>
        <v>Letter-Number Sequencing</v>
      </c>
      <c r="B654">
        <f>IF(B146,'Create Composites'!$C46,0)</f>
        <v>0</v>
      </c>
      <c r="C654">
        <f>IF(C146,'Create Composites'!$C46,0)</f>
        <v>0</v>
      </c>
      <c r="D654">
        <f>IF(D146,'Create Composites'!$C46,0)</f>
        <v>0</v>
      </c>
      <c r="E654">
        <f>IF(E146,'Create Composites'!$C46,0)</f>
        <v>0</v>
      </c>
      <c r="F654">
        <f>IF(F146,'Create Composites'!$C46,0)</f>
        <v>0</v>
      </c>
      <c r="G654">
        <f>IF(G146,'Create Composites'!$C46,0)</f>
        <v>0</v>
      </c>
      <c r="H654">
        <f>IF(H146,'Create Composites'!$C46,0)</f>
        <v>0</v>
      </c>
      <c r="I654">
        <f>IF(I146,'Create Composites'!$C46,0)</f>
        <v>0</v>
      </c>
      <c r="J654">
        <f>IF(J146,'Create Composites'!$C46,0)</f>
        <v>0</v>
      </c>
      <c r="K654">
        <f>IF(K146,'Create Composites'!$C46,0)</f>
        <v>0</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0</v>
      </c>
      <c r="S654">
        <f>IF(S146,'Create Composites'!$C46,0)</f>
        <v>0</v>
      </c>
      <c r="T654">
        <f>IF(T146,'Create Composites'!$C46,0)</f>
        <v>0</v>
      </c>
      <c r="U654">
        <f>IF(U146,'Create Composites'!$C46,0)</f>
        <v>0</v>
      </c>
    </row>
    <row r="655" spans="1:21" x14ac:dyDescent="0.15">
      <c r="A655" t="str">
        <f t="shared" si="346"/>
        <v>Cancellation</v>
      </c>
      <c r="B655">
        <f>IF(B147,'Create Composites'!$C47,0)</f>
        <v>0</v>
      </c>
      <c r="C655">
        <f>IF(C147,'Create Composites'!$C47,0)</f>
        <v>0</v>
      </c>
      <c r="D655">
        <f>IF(D147,'Create Composites'!$C47,0)</f>
        <v>0</v>
      </c>
      <c r="E655">
        <f>IF(E147,'Create Composites'!$C47,0)</f>
        <v>0</v>
      </c>
      <c r="F655">
        <f>IF(F147,'Create Composites'!$C47,0)</f>
        <v>0</v>
      </c>
      <c r="G655">
        <f>IF(G147,'Create Composites'!$C47,0)</f>
        <v>0</v>
      </c>
      <c r="H655">
        <f>IF(H147,'Create Composites'!$C47,0)</f>
        <v>0</v>
      </c>
      <c r="I655">
        <f>IF(I147,'Create Composites'!$C47,0)</f>
        <v>0</v>
      </c>
      <c r="J655">
        <f>IF(J147,'Create Composites'!$C47,0)</f>
        <v>0</v>
      </c>
      <c r="K655">
        <f>IF(K147,'Create Composites'!$C47,0)</f>
        <v>0</v>
      </c>
      <c r="L655">
        <f>IF(L147,'Create Composites'!$C47,0)</f>
        <v>0</v>
      </c>
      <c r="M655">
        <f>IF(M147,'Create Composites'!$C47,0)</f>
        <v>0</v>
      </c>
      <c r="N655">
        <f>IF(N147,'Create Composites'!$C47,0)</f>
        <v>0</v>
      </c>
      <c r="O655">
        <f>IF(O147,'Create Composites'!$C47,0)</f>
        <v>0</v>
      </c>
      <c r="P655">
        <f>IF(P147,'Create Composites'!$C47,0)</f>
        <v>0</v>
      </c>
      <c r="Q655">
        <f>IF(Q147,'Create Composites'!$C47,0)</f>
        <v>0</v>
      </c>
      <c r="R655">
        <f>IF(R147,'Create Composites'!$C47,0)</f>
        <v>0</v>
      </c>
      <c r="S655">
        <f>IF(S147,'Create Composites'!$C47,0)</f>
        <v>0</v>
      </c>
      <c r="T655">
        <f>IF(T147,'Create Composites'!$C47,0)</f>
        <v>0</v>
      </c>
      <c r="U655">
        <f>IF(U147,'Create Composites'!$C47,0)</f>
        <v>0</v>
      </c>
    </row>
    <row r="656" spans="1:21" x14ac:dyDescent="0.15">
      <c r="A656" t="str">
        <f t="shared" si="346"/>
        <v>Grooved Pegboard-Dominant</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15">
      <c r="A657" t="str">
        <f t="shared" si="346"/>
        <v>Grooved Pegboard-Nondominant</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15">
      <c r="A658" t="str">
        <f t="shared" si="346"/>
        <v>Behavior Rating Scale</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15">
      <c r="A659" t="str">
        <f t="shared" si="346"/>
        <v>KTEA-3 Nonsense Word Decoding</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0</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0</v>
      </c>
      <c r="S659">
        <f>IF(S151,'Create Composites'!$C51,0)</f>
        <v>0</v>
      </c>
      <c r="T659">
        <f>IF(T151,'Create Composites'!$C51,0)</f>
        <v>0</v>
      </c>
      <c r="U659">
        <f>IF(U151,'Create Composites'!$C51,0)</f>
        <v>0</v>
      </c>
    </row>
    <row r="660" spans="1:21" x14ac:dyDescent="0.15">
      <c r="A660" t="str">
        <f t="shared" si="346"/>
        <v>KTEA-3 Decoding Fluency</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0</v>
      </c>
      <c r="J660">
        <f>IF(J152,'Create Composites'!$C52,0)</f>
        <v>0</v>
      </c>
      <c r="K660">
        <f>IF(K152,'Create Composites'!$C52,0)</f>
        <v>0</v>
      </c>
      <c r="L660">
        <f>IF(L152,'Create Composites'!$C52,0)</f>
        <v>0</v>
      </c>
      <c r="M660">
        <f>IF(M152,'Create Composites'!$C52,0)</f>
        <v>0</v>
      </c>
      <c r="N660">
        <f>IF(N152,'Create Composites'!$C52,0)</f>
        <v>0</v>
      </c>
      <c r="O660">
        <f>IF(O152,'Create Composites'!$C52,0)</f>
        <v>0</v>
      </c>
      <c r="P660">
        <f>IF(P152,'Create Composites'!$C52,0)</f>
        <v>0</v>
      </c>
      <c r="Q660">
        <f>IF(Q152,'Create Composites'!$C52,0)</f>
        <v>0</v>
      </c>
      <c r="R660">
        <f>IF(R152,'Create Composites'!$C52,0)</f>
        <v>0</v>
      </c>
      <c r="S660">
        <f>IF(S152,'Create Composites'!$C52,0)</f>
        <v>0</v>
      </c>
      <c r="T660">
        <f>IF(T152,'Create Composites'!$C52,0)</f>
        <v>0</v>
      </c>
      <c r="U660">
        <f>IF(U152,'Create Composites'!$C52,0)</f>
        <v>0</v>
      </c>
    </row>
    <row r="661" spans="1:21" x14ac:dyDescent="0.15">
      <c r="A661" t="str">
        <f t="shared" si="346"/>
        <v>KTEA-3 Reading Comprehension</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0</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0</v>
      </c>
      <c r="S661">
        <f>IF(S153,'Create Composites'!$C53,0)</f>
        <v>0</v>
      </c>
      <c r="T661">
        <f>IF(T153,'Create Composites'!$C53,0)</f>
        <v>0</v>
      </c>
      <c r="U661">
        <f>IF(U153,'Create Composites'!$C53,0)</f>
        <v>0</v>
      </c>
    </row>
    <row r="662" spans="1:21" x14ac:dyDescent="0.15">
      <c r="A662" t="str">
        <f t="shared" si="346"/>
        <v>WMS-IV Symbol Span</v>
      </c>
      <c r="B662">
        <f>IF(B154,'Create Composites'!$C54,0)</f>
        <v>0</v>
      </c>
      <c r="C662">
        <f>IF(C154,'Create Composites'!$C54,0)</f>
        <v>0</v>
      </c>
      <c r="D662">
        <f>IF(D154,'Create Composites'!$C54,0)</f>
        <v>0</v>
      </c>
      <c r="E662">
        <f>IF(E154,'Create Composites'!$C54,0)</f>
        <v>0</v>
      </c>
      <c r="F662">
        <f>IF(F154,'Create Composites'!$C54,0)</f>
        <v>0</v>
      </c>
      <c r="G662">
        <f>IF(G154,'Create Composites'!$C54,0)</f>
        <v>0</v>
      </c>
      <c r="H662">
        <f>IF(H154,'Create Composites'!$C54,0)</f>
        <v>0</v>
      </c>
      <c r="I662">
        <f>IF(I154,'Create Composites'!$C54,0)</f>
        <v>0</v>
      </c>
      <c r="J662">
        <f>IF(J154,'Create Composites'!$C54,0)</f>
        <v>0</v>
      </c>
      <c r="K662">
        <f>IF(K154,'Create Composites'!$C54,0)</f>
        <v>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0</v>
      </c>
      <c r="S662">
        <f>IF(S154,'Create Composites'!$C54,0)</f>
        <v>0</v>
      </c>
      <c r="T662">
        <f>IF(T154,'Create Composites'!$C54,0)</f>
        <v>0</v>
      </c>
      <c r="U662">
        <f>IF(U154,'Create Composites'!$C54,0)</f>
        <v>0</v>
      </c>
    </row>
    <row r="663" spans="1:21" x14ac:dyDescent="0.15">
      <c r="A663" t="str">
        <f t="shared" si="346"/>
        <v>WRAT5 Word Reading</v>
      </c>
      <c r="B663">
        <f>IF(B155,'Create Composites'!$C55,0)</f>
        <v>0</v>
      </c>
      <c r="C663">
        <f>IF(C155,'Create Composites'!$C55,0)</f>
        <v>121</v>
      </c>
      <c r="D663">
        <f>IF(D155,'Create Composites'!$C55,0)</f>
        <v>0</v>
      </c>
      <c r="E663">
        <f>IF(E155,'Create Composites'!$C55,0)</f>
        <v>0</v>
      </c>
      <c r="F663">
        <f>IF(F155,'Create Composites'!$C55,0)</f>
        <v>0</v>
      </c>
      <c r="G663">
        <f>IF(G155,'Create Composites'!$C55,0)</f>
        <v>0</v>
      </c>
      <c r="H663">
        <f>IF(H155,'Create Composites'!$C55,0)</f>
        <v>0</v>
      </c>
      <c r="I663">
        <f>IF(I155,'Create Composites'!$C55,0)</f>
        <v>0</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121</v>
      </c>
      <c r="S663">
        <f>IF(S155,'Create Composites'!$C55,0)</f>
        <v>0</v>
      </c>
      <c r="T663">
        <f>IF(T155,'Create Composites'!$C55,0)</f>
        <v>0</v>
      </c>
      <c r="U663">
        <f>IF(U155,'Create Composites'!$C55,0)</f>
        <v>0</v>
      </c>
    </row>
    <row r="664" spans="1:21" x14ac:dyDescent="0.15">
      <c r="A664" t="str">
        <f t="shared" si="346"/>
        <v>WRAT5 Spelling</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0</v>
      </c>
      <c r="S664">
        <f>IF(S156,'Create Composites'!$C56,0)</f>
        <v>0</v>
      </c>
      <c r="T664">
        <f>IF(T156,'Create Composites'!$C56,0)</f>
        <v>0</v>
      </c>
      <c r="U664">
        <f>IF(U156,'Create Composites'!$C56,0)</f>
        <v>0</v>
      </c>
    </row>
    <row r="665" spans="1:21" x14ac:dyDescent="0.15">
      <c r="A665" t="str">
        <f t="shared" si="346"/>
        <v>WRAT5 Math Computation</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0</v>
      </c>
      <c r="S665">
        <f>IF(S157,'Create Composites'!$C57,0)</f>
        <v>0</v>
      </c>
      <c r="T665">
        <f>IF(T157,'Create Composites'!$C57,0)</f>
        <v>0</v>
      </c>
      <c r="U665">
        <f>IF(U157,'Create Composites'!$C57,0)</f>
        <v>0</v>
      </c>
    </row>
    <row r="666" spans="1:21" x14ac:dyDescent="0.15">
      <c r="A666" t="str">
        <f t="shared" si="346"/>
        <v>WRAT5 Sentence Comprehension</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0</v>
      </c>
      <c r="S666">
        <f>IF(S158,'Create Composites'!$C58,0)</f>
        <v>0</v>
      </c>
      <c r="T666">
        <f>IF(T158,'Create Composites'!$C58,0)</f>
        <v>0</v>
      </c>
      <c r="U666">
        <f>IF(U158,'Create Composites'!$C58,0)</f>
        <v>0</v>
      </c>
    </row>
    <row r="667" spans="1:21" x14ac:dyDescent="0.15">
      <c r="A667" t="str">
        <f t="shared" si="346"/>
        <v>WRAT5 Reading Composite</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0</v>
      </c>
      <c r="S667">
        <f>IF(S159,'Create Composites'!$C59,0)</f>
        <v>0</v>
      </c>
      <c r="T667">
        <f>IF(T159,'Create Composites'!$C59,0)</f>
        <v>0</v>
      </c>
      <c r="U667">
        <f>IF(U159,'Create Composites'!$C59,0)</f>
        <v>0</v>
      </c>
    </row>
    <row r="668" spans="1:21" x14ac:dyDescent="0.15">
      <c r="A668" t="str">
        <f t="shared" si="346"/>
        <v>DKEFS CWI Color Naming</v>
      </c>
      <c r="B668">
        <f>IF(B160,'Create Composites'!$C60,0)</f>
        <v>0</v>
      </c>
      <c r="C668">
        <f>IF(C160,'Create Composites'!$C60,0)</f>
        <v>0</v>
      </c>
      <c r="D668">
        <f>IF(D160,'Create Composites'!$C60,0)</f>
        <v>0</v>
      </c>
      <c r="E668">
        <f>IF(E160,'Create Composites'!$C60,0)</f>
        <v>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0</v>
      </c>
      <c r="M668">
        <f>IF(M160,'Create Composites'!$C60,0)</f>
        <v>0</v>
      </c>
      <c r="N668">
        <f>IF(N160,'Create Composites'!$C60,0)</f>
        <v>0</v>
      </c>
      <c r="O668">
        <f>IF(O160,'Create Composites'!$C60,0)</f>
        <v>0</v>
      </c>
      <c r="P668">
        <f>IF(P160,'Create Composites'!$C60,0)</f>
        <v>0</v>
      </c>
      <c r="Q668">
        <f>IF(Q160,'Create Composites'!$C60,0)</f>
        <v>0</v>
      </c>
      <c r="R668">
        <f>IF(R160,'Create Composites'!$C60,0)</f>
        <v>0</v>
      </c>
      <c r="S668">
        <f>IF(S160,'Create Composites'!$C60,0)</f>
        <v>0</v>
      </c>
      <c r="T668">
        <f>IF(T160,'Create Composites'!$C60,0)</f>
        <v>0</v>
      </c>
      <c r="U668">
        <f>IF(U160,'Create Composites'!$C60,0)</f>
        <v>0</v>
      </c>
    </row>
    <row r="669" spans="1:21" x14ac:dyDescent="0.15">
      <c r="A669" t="str">
        <f t="shared" si="346"/>
        <v>DKEFS CWI Word Reading</v>
      </c>
      <c r="B669">
        <f>IF(B161,'Create Composites'!$C61,0)</f>
        <v>0</v>
      </c>
      <c r="C669">
        <f>IF(C161,'Create Composites'!$C61,0)</f>
        <v>0</v>
      </c>
      <c r="D669">
        <f>IF(D161,'Create Composites'!$C61,0)</f>
        <v>0</v>
      </c>
      <c r="E669">
        <f>IF(E161,'Create Composites'!$C61,0)</f>
        <v>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0</v>
      </c>
      <c r="M669">
        <f>IF(M161,'Create Composites'!$C61,0)</f>
        <v>0</v>
      </c>
      <c r="N669">
        <f>IF(N161,'Create Composites'!$C61,0)</f>
        <v>0</v>
      </c>
      <c r="O669">
        <f>IF(O161,'Create Composites'!$C61,0)</f>
        <v>0</v>
      </c>
      <c r="P669">
        <f>IF(P161,'Create Composites'!$C61,0)</f>
        <v>0</v>
      </c>
      <c r="Q669">
        <f>IF(Q161,'Create Composites'!$C61,0)</f>
        <v>0</v>
      </c>
      <c r="R669">
        <f>IF(R161,'Create Composites'!$C61,0)</f>
        <v>0</v>
      </c>
      <c r="S669">
        <f>IF(S161,'Create Composites'!$C61,0)</f>
        <v>0</v>
      </c>
      <c r="T669">
        <f>IF(T161,'Create Composites'!$C61,0)</f>
        <v>0</v>
      </c>
      <c r="U669">
        <f>IF(U161,'Create Composites'!$C61,0)</f>
        <v>0</v>
      </c>
    </row>
    <row r="670" spans="1:21" x14ac:dyDescent="0.15">
      <c r="A670" t="str">
        <f t="shared" si="346"/>
        <v>DKEFS CWI Inhibition</v>
      </c>
      <c r="B670">
        <f>IF(B162,'Create Composites'!$C62,0)</f>
        <v>0</v>
      </c>
      <c r="C670">
        <f>IF(C162,'Create Composites'!$C62,0)</f>
        <v>0</v>
      </c>
      <c r="D670">
        <f>IF(D162,'Create Composites'!$C62,0)</f>
        <v>0</v>
      </c>
      <c r="E670">
        <f>IF(E162,'Create Composites'!$C62,0)</f>
        <v>0</v>
      </c>
      <c r="F670">
        <f>IF(F162,'Create Composites'!$C62,0)</f>
        <v>0</v>
      </c>
      <c r="G670">
        <f>IF(G162,'Create Composites'!$C62,0)</f>
        <v>0</v>
      </c>
      <c r="H670">
        <f>IF(H162,'Create Composites'!$C62,0)</f>
        <v>0</v>
      </c>
      <c r="I670">
        <f>IF(I162,'Create Composites'!$C62,0)</f>
        <v>0</v>
      </c>
      <c r="J670">
        <f>IF(J162,'Create Composites'!$C62,0)</f>
        <v>0</v>
      </c>
      <c r="K670">
        <f>IF(K162,'Create Composites'!$C62,0)</f>
        <v>0</v>
      </c>
      <c r="L670">
        <f>IF(L162,'Create Composites'!$C62,0)</f>
        <v>0</v>
      </c>
      <c r="M670">
        <f>IF(M162,'Create Composites'!$C62,0)</f>
        <v>0</v>
      </c>
      <c r="N670">
        <f>IF(N162,'Create Composites'!$C62,0)</f>
        <v>0</v>
      </c>
      <c r="O670">
        <f>IF(O162,'Create Composites'!$C62,0)</f>
        <v>0</v>
      </c>
      <c r="P670">
        <f>IF(P162,'Create Composites'!$C62,0)</f>
        <v>0</v>
      </c>
      <c r="Q670">
        <f>IF(Q162,'Create Composites'!$C62,0)</f>
        <v>0</v>
      </c>
      <c r="R670">
        <f>IF(R162,'Create Composites'!$C62,0)</f>
        <v>0</v>
      </c>
      <c r="S670">
        <f>IF(S162,'Create Composites'!$C62,0)</f>
        <v>0</v>
      </c>
      <c r="T670">
        <f>IF(T162,'Create Composites'!$C62,0)</f>
        <v>0</v>
      </c>
      <c r="U670">
        <f>IF(U162,'Create Composites'!$C62,0)</f>
        <v>0</v>
      </c>
    </row>
    <row r="671" spans="1:21" x14ac:dyDescent="0.15">
      <c r="A671" t="str">
        <f t="shared" si="346"/>
        <v>DKEFS CWI Switching</v>
      </c>
      <c r="B671">
        <f>IF(B163,'Create Composites'!$C63,0)</f>
        <v>0</v>
      </c>
      <c r="C671">
        <f>IF(C163,'Create Composites'!$C63,0)</f>
        <v>0</v>
      </c>
      <c r="D671">
        <f>IF(D163,'Create Composites'!$C63,0)</f>
        <v>0</v>
      </c>
      <c r="E671">
        <f>IF(E163,'Create Composites'!$C63,0)</f>
        <v>0</v>
      </c>
      <c r="F671">
        <f>IF(F163,'Create Composites'!$C63,0)</f>
        <v>0</v>
      </c>
      <c r="G671">
        <f>IF(G163,'Create Composites'!$C63,0)</f>
        <v>0</v>
      </c>
      <c r="H671">
        <f>IF(H163,'Create Composites'!$C63,0)</f>
        <v>0</v>
      </c>
      <c r="I671">
        <f>IF(I163,'Create Composites'!$C63,0)</f>
        <v>0</v>
      </c>
      <c r="J671">
        <f>IF(J163,'Create Composites'!$C63,0)</f>
        <v>0</v>
      </c>
      <c r="K671">
        <f>IF(K163,'Create Composites'!$C63,0)</f>
        <v>0</v>
      </c>
      <c r="L671">
        <f>IF(L163,'Create Composites'!$C63,0)</f>
        <v>0</v>
      </c>
      <c r="M671">
        <f>IF(M163,'Create Composites'!$C63,0)</f>
        <v>0</v>
      </c>
      <c r="N671">
        <f>IF(N163,'Create Composites'!$C63,0)</f>
        <v>0</v>
      </c>
      <c r="O671">
        <f>IF(O163,'Create Composites'!$C63,0)</f>
        <v>0</v>
      </c>
      <c r="P671">
        <f>IF(P163,'Create Composites'!$C63,0)</f>
        <v>0</v>
      </c>
      <c r="Q671">
        <f>IF(Q163,'Create Composites'!$C63,0)</f>
        <v>0</v>
      </c>
      <c r="R671">
        <f>IF(R163,'Create Composites'!$C63,0)</f>
        <v>0</v>
      </c>
      <c r="S671">
        <f>IF(S163,'Create Composites'!$C63,0)</f>
        <v>0</v>
      </c>
      <c r="T671">
        <f>IF(T163,'Create Composites'!$C63,0)</f>
        <v>0</v>
      </c>
      <c r="U671">
        <f>IF(U163,'Create Composites'!$C63,0)</f>
        <v>0</v>
      </c>
    </row>
    <row r="672" spans="1:21" x14ac:dyDescent="0.15">
      <c r="A672" t="str">
        <f t="shared" si="346"/>
        <v>Unstructured Task (Total)</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15">
      <c r="A673" t="str">
        <f t="shared" si="346"/>
        <v>Unstructured Task (HVC)</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15">
      <c r="A674" t="str">
        <f t="shared" si="346"/>
        <v>WASI-2 Similarities</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15">
      <c r="A675" t="str">
        <f t="shared" si="346"/>
        <v>WASI-2 Vocabulary</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15">
      <c r="A676" t="str">
        <f t="shared" si="346"/>
        <v>WASI-2 Matrix Reasoning</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15">
      <c r="A677" t="str">
        <f t="shared" ref="A677:A711" si="347">A474</f>
        <v>WASI-2 Block Design</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15">
      <c r="A678" t="str">
        <f t="shared" si="347"/>
        <v>WISC-V Digit Span</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15">
      <c r="A679" t="str">
        <f t="shared" si="347"/>
        <v>WISC-V Picture Span</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15">
      <c r="A680" t="str">
        <f t="shared" si="347"/>
        <v>WISC-V Coding</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15">
      <c r="A681" t="str">
        <f t="shared" si="347"/>
        <v>WISC-V Symbol Search</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15">
      <c r="A682" t="str">
        <f t="shared" si="347"/>
        <v>LWR</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0</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15">
      <c r="A683" t="str">
        <f t="shared" si="347"/>
        <v>RC</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15">
      <c r="A684" t="str">
        <f t="shared" si="347"/>
        <v>NWD</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15">
      <c r="A685" t="str">
        <f t="shared" si="347"/>
        <v>PP</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0</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15">
      <c r="A686" t="str">
        <f t="shared" si="347"/>
        <v>WRF</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15">
      <c r="A687" t="str">
        <f t="shared" si="347"/>
        <v>DF</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15">
      <c r="A688" t="str">
        <f t="shared" si="347"/>
        <v>SRF</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0</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15">
      <c r="A689" t="str">
        <f t="shared" si="347"/>
        <v>RV</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15">
      <c r="A690" t="str">
        <f t="shared" si="347"/>
        <v>MCA</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0</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15">
      <c r="A691" t="str">
        <f t="shared" si="347"/>
        <v>MC</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15">
      <c r="A692" t="str">
        <f t="shared" si="347"/>
        <v>MF</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15">
      <c r="A693" t="str">
        <f t="shared" si="347"/>
        <v>WE</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15">
      <c r="A694" t="str">
        <f t="shared" si="347"/>
        <v>SP</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15">
      <c r="A695" t="str">
        <f t="shared" si="347"/>
        <v>WF</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15">
      <c r="A696" t="str">
        <f t="shared" si="347"/>
        <v>LC</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15">
      <c r="A697" t="str">
        <f t="shared" si="347"/>
        <v>OE</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15">
      <c r="A698" t="str">
        <f t="shared" si="347"/>
        <v>AF</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15">
      <c r="A699" t="str">
        <f t="shared" si="347"/>
        <v>ONF</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15">
      <c r="A700" t="str">
        <f t="shared" si="347"/>
        <v>LNF</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15">
      <c r="A701" t="str">
        <f t="shared" si="347"/>
        <v>RD</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15">
      <c r="A702" t="str">
        <f t="shared" si="347"/>
        <v>MA</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15">
      <c r="A703" t="str">
        <f t="shared" si="347"/>
        <v>WL</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15">
      <c r="A704" t="str">
        <f t="shared" si="347"/>
        <v>ASB</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15">
      <c r="A705" t="str">
        <f t="shared" si="347"/>
        <v>SY</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15">
      <c r="A706" t="str">
        <f t="shared" si="347"/>
        <v>DC</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15">
      <c r="A707" t="str">
        <f t="shared" si="347"/>
        <v>RF</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15">
      <c r="A708" t="str">
        <f t="shared" si="347"/>
        <v>RU</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15">
      <c r="A709" t="str">
        <f t="shared" si="347"/>
        <v>OL</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15">
      <c r="A710" t="str">
        <f t="shared" si="347"/>
        <v>OF</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15">
      <c r="A711" t="str">
        <f t="shared" si="347"/>
        <v>CM</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15">
      <c r="A714" t="s">
        <v>35</v>
      </c>
    </row>
    <row r="715" spans="1:21" x14ac:dyDescent="0.15">
      <c r="A715" t="str">
        <f>A612</f>
        <v>Similarities</v>
      </c>
      <c r="B715">
        <f t="shared" ref="B715:K715" si="348">B104*225*(1-B205)</f>
        <v>0</v>
      </c>
      <c r="C715">
        <f t="shared" si="348"/>
        <v>0</v>
      </c>
      <c r="D715">
        <f t="shared" si="348"/>
        <v>0</v>
      </c>
      <c r="E715">
        <f t="shared" si="348"/>
        <v>0</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0</v>
      </c>
      <c r="S715">
        <f t="shared" si="349"/>
        <v>0</v>
      </c>
      <c r="T715">
        <f t="shared" si="349"/>
        <v>0</v>
      </c>
      <c r="U715">
        <f t="shared" si="349"/>
        <v>0</v>
      </c>
    </row>
    <row r="716" spans="1:21" x14ac:dyDescent="0.15">
      <c r="A716" t="str">
        <f t="shared" ref="A716:A779" si="350">A613</f>
        <v>Vocabulary</v>
      </c>
      <c r="B716">
        <f t="shared" ref="B716:K716" si="351">B105*225*(1-B206)</f>
        <v>0</v>
      </c>
      <c r="C716">
        <f t="shared" si="351"/>
        <v>0</v>
      </c>
      <c r="D716">
        <f t="shared" si="351"/>
        <v>0</v>
      </c>
      <c r="E716">
        <f t="shared" si="351"/>
        <v>0</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0</v>
      </c>
      <c r="S716">
        <f t="shared" si="352"/>
        <v>0</v>
      </c>
      <c r="T716">
        <f t="shared" si="352"/>
        <v>0</v>
      </c>
      <c r="U716">
        <f t="shared" si="352"/>
        <v>0</v>
      </c>
    </row>
    <row r="717" spans="1:21" x14ac:dyDescent="0.15">
      <c r="A717" t="str">
        <f t="shared" si="350"/>
        <v>Information</v>
      </c>
      <c r="B717">
        <f t="shared" ref="B717:K717" si="353">B106*225*(1-B207)</f>
        <v>0</v>
      </c>
      <c r="C717">
        <f t="shared" si="353"/>
        <v>0</v>
      </c>
      <c r="D717">
        <f t="shared" si="353"/>
        <v>0</v>
      </c>
      <c r="E717">
        <f t="shared" si="353"/>
        <v>0</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0</v>
      </c>
      <c r="S717">
        <f t="shared" si="354"/>
        <v>0</v>
      </c>
      <c r="T717">
        <f t="shared" si="354"/>
        <v>0</v>
      </c>
      <c r="U717">
        <f t="shared" si="354"/>
        <v>0</v>
      </c>
    </row>
    <row r="718" spans="1:21" x14ac:dyDescent="0.15">
      <c r="A718" t="str">
        <f t="shared" si="350"/>
        <v>Matrix Reasoning</v>
      </c>
      <c r="B718">
        <f t="shared" ref="B718:K718" si="355">B107*225*(1-B208)</f>
        <v>0</v>
      </c>
      <c r="C718">
        <f t="shared" si="355"/>
        <v>0</v>
      </c>
      <c r="D718">
        <f t="shared" si="355"/>
        <v>0</v>
      </c>
      <c r="E718">
        <f t="shared" si="355"/>
        <v>0</v>
      </c>
      <c r="F718">
        <f t="shared" si="355"/>
        <v>0</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0</v>
      </c>
      <c r="S718">
        <f t="shared" si="356"/>
        <v>0</v>
      </c>
      <c r="T718">
        <f t="shared" si="356"/>
        <v>0</v>
      </c>
      <c r="U718">
        <f t="shared" si="356"/>
        <v>0</v>
      </c>
    </row>
    <row r="719" spans="1:21" x14ac:dyDescent="0.15">
      <c r="A719" t="str">
        <f t="shared" si="350"/>
        <v>Digit Span</v>
      </c>
      <c r="B719">
        <f t="shared" ref="B719:K719" si="357">B108*225*(1-B209)</f>
        <v>0</v>
      </c>
      <c r="C719">
        <f t="shared" si="357"/>
        <v>0</v>
      </c>
      <c r="D719">
        <f t="shared" si="357"/>
        <v>0</v>
      </c>
      <c r="E719">
        <f t="shared" si="357"/>
        <v>0</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15">
      <c r="A720" t="str">
        <f t="shared" si="350"/>
        <v>Arithmetic</v>
      </c>
      <c r="B720">
        <f t="shared" ref="B720:K720" si="359">B109*225*(1-B210)</f>
        <v>0</v>
      </c>
      <c r="C720">
        <f t="shared" si="359"/>
        <v>0</v>
      </c>
      <c r="D720">
        <f t="shared" si="359"/>
        <v>0</v>
      </c>
      <c r="E720">
        <f t="shared" si="359"/>
        <v>0</v>
      </c>
      <c r="F720">
        <f t="shared" si="359"/>
        <v>0</v>
      </c>
      <c r="G720">
        <f t="shared" si="359"/>
        <v>0</v>
      </c>
      <c r="H720">
        <f t="shared" si="359"/>
        <v>0</v>
      </c>
      <c r="I720">
        <f t="shared" si="359"/>
        <v>0</v>
      </c>
      <c r="J720">
        <f t="shared" si="359"/>
        <v>0</v>
      </c>
      <c r="K720">
        <f t="shared" si="359"/>
        <v>0</v>
      </c>
      <c r="L720">
        <f t="shared" ref="L720:U720" si="360">L109*225*(1-L210)</f>
        <v>0</v>
      </c>
      <c r="M720">
        <f t="shared" si="360"/>
        <v>0</v>
      </c>
      <c r="N720">
        <f t="shared" si="360"/>
        <v>0</v>
      </c>
      <c r="O720">
        <f t="shared" si="360"/>
        <v>0</v>
      </c>
      <c r="P720">
        <f t="shared" si="360"/>
        <v>0</v>
      </c>
      <c r="Q720">
        <f t="shared" si="360"/>
        <v>0</v>
      </c>
      <c r="R720">
        <f t="shared" si="360"/>
        <v>0</v>
      </c>
      <c r="S720">
        <f t="shared" si="360"/>
        <v>0</v>
      </c>
      <c r="T720">
        <f t="shared" si="360"/>
        <v>0</v>
      </c>
      <c r="U720">
        <f t="shared" si="360"/>
        <v>0</v>
      </c>
    </row>
    <row r="721" spans="1:21" x14ac:dyDescent="0.15">
      <c r="A721" t="str">
        <f t="shared" si="350"/>
        <v>Block Design</v>
      </c>
      <c r="B721">
        <f t="shared" ref="B721:K721" si="361">B110*225*(1-B211)</f>
        <v>0</v>
      </c>
      <c r="C721">
        <f t="shared" si="361"/>
        <v>0</v>
      </c>
      <c r="D721">
        <f t="shared" si="361"/>
        <v>0</v>
      </c>
      <c r="E721">
        <f t="shared" si="361"/>
        <v>0</v>
      </c>
      <c r="F721">
        <f t="shared" si="361"/>
        <v>0</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0</v>
      </c>
      <c r="S721">
        <f t="shared" si="362"/>
        <v>0</v>
      </c>
      <c r="T721">
        <f t="shared" si="362"/>
        <v>0</v>
      </c>
      <c r="U721">
        <f t="shared" si="362"/>
        <v>0</v>
      </c>
    </row>
    <row r="722" spans="1:21" x14ac:dyDescent="0.15">
      <c r="A722" t="str">
        <f t="shared" si="350"/>
        <v>Visual Puzzles</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15">
      <c r="A723" t="str">
        <f t="shared" si="350"/>
        <v>Symbol Search</v>
      </c>
      <c r="B723">
        <f t="shared" ref="B723:K723" si="365">B112*225*(1-B213)</f>
        <v>0</v>
      </c>
      <c r="C723">
        <f t="shared" si="365"/>
        <v>0</v>
      </c>
      <c r="D723">
        <f t="shared" si="365"/>
        <v>0</v>
      </c>
      <c r="E723">
        <f t="shared" si="365"/>
        <v>0</v>
      </c>
      <c r="F723">
        <f t="shared" si="365"/>
        <v>0</v>
      </c>
      <c r="G723">
        <f t="shared" si="365"/>
        <v>0</v>
      </c>
      <c r="H723">
        <f t="shared" si="365"/>
        <v>0</v>
      </c>
      <c r="I723">
        <f t="shared" si="365"/>
        <v>0</v>
      </c>
      <c r="J723">
        <f t="shared" si="365"/>
        <v>0</v>
      </c>
      <c r="K723">
        <f t="shared" si="365"/>
        <v>0</v>
      </c>
      <c r="L723">
        <f t="shared" ref="L723:U723" si="366">L112*225*(1-L213)</f>
        <v>0</v>
      </c>
      <c r="M723">
        <f t="shared" si="366"/>
        <v>0</v>
      </c>
      <c r="N723">
        <f t="shared" si="366"/>
        <v>0</v>
      </c>
      <c r="O723">
        <f t="shared" si="366"/>
        <v>0</v>
      </c>
      <c r="P723">
        <f t="shared" si="366"/>
        <v>0</v>
      </c>
      <c r="Q723">
        <f t="shared" si="366"/>
        <v>0</v>
      </c>
      <c r="R723">
        <f t="shared" si="366"/>
        <v>0</v>
      </c>
      <c r="S723">
        <f t="shared" si="366"/>
        <v>0</v>
      </c>
      <c r="T723">
        <f t="shared" si="366"/>
        <v>0</v>
      </c>
      <c r="U723">
        <f t="shared" si="366"/>
        <v>0</v>
      </c>
    </row>
    <row r="724" spans="1:21" x14ac:dyDescent="0.15">
      <c r="A724" t="str">
        <f t="shared" si="350"/>
        <v>Coding</v>
      </c>
      <c r="B724">
        <f t="shared" ref="B724:K724" si="367">B113*225*(1-B214)</f>
        <v>0</v>
      </c>
      <c r="C724">
        <f t="shared" si="367"/>
        <v>0</v>
      </c>
      <c r="D724">
        <f t="shared" si="367"/>
        <v>0</v>
      </c>
      <c r="E724">
        <f t="shared" si="367"/>
        <v>0</v>
      </c>
      <c r="F724">
        <f t="shared" si="367"/>
        <v>0</v>
      </c>
      <c r="G724">
        <f t="shared" si="367"/>
        <v>31.500000000000004</v>
      </c>
      <c r="H724">
        <f t="shared" si="367"/>
        <v>0</v>
      </c>
      <c r="I724">
        <f t="shared" si="367"/>
        <v>31.500000000000004</v>
      </c>
      <c r="J724">
        <f t="shared" si="367"/>
        <v>31.500000000000004</v>
      </c>
      <c r="K724">
        <f t="shared" si="367"/>
        <v>0</v>
      </c>
      <c r="L724">
        <f t="shared" ref="L724:U724" si="368">L113*225*(1-L214)</f>
        <v>0</v>
      </c>
      <c r="M724">
        <f t="shared" si="368"/>
        <v>0</v>
      </c>
      <c r="N724">
        <f t="shared" si="368"/>
        <v>31.500000000000004</v>
      </c>
      <c r="O724">
        <f t="shared" si="368"/>
        <v>0</v>
      </c>
      <c r="P724">
        <f t="shared" si="368"/>
        <v>0</v>
      </c>
      <c r="Q724">
        <f t="shared" si="368"/>
        <v>0</v>
      </c>
      <c r="R724">
        <f t="shared" si="368"/>
        <v>31.500000000000004</v>
      </c>
      <c r="S724">
        <f t="shared" si="368"/>
        <v>0</v>
      </c>
      <c r="T724">
        <f t="shared" si="368"/>
        <v>0</v>
      </c>
      <c r="U724">
        <f t="shared" si="368"/>
        <v>0</v>
      </c>
    </row>
    <row r="725" spans="1:21" x14ac:dyDescent="0.15">
      <c r="A725" t="str">
        <f t="shared" si="350"/>
        <v>NAB Categories</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15">
      <c r="A726" t="str">
        <f t="shared" si="350"/>
        <v>NAB Judgment</v>
      </c>
      <c r="B726">
        <f t="shared" ref="B726:K726" si="371">B115*225*(1-B216)</f>
        <v>0</v>
      </c>
      <c r="C726">
        <f t="shared" si="371"/>
        <v>0</v>
      </c>
      <c r="D726">
        <f t="shared" si="371"/>
        <v>0</v>
      </c>
      <c r="E726">
        <f t="shared" si="371"/>
        <v>0</v>
      </c>
      <c r="F726">
        <f t="shared" si="371"/>
        <v>0</v>
      </c>
      <c r="G726">
        <f t="shared" si="371"/>
        <v>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0</v>
      </c>
      <c r="S726">
        <f t="shared" si="372"/>
        <v>0</v>
      </c>
      <c r="T726">
        <f t="shared" si="372"/>
        <v>0</v>
      </c>
      <c r="U726">
        <f t="shared" si="372"/>
        <v>0</v>
      </c>
    </row>
    <row r="727" spans="1:21" x14ac:dyDescent="0.15">
      <c r="A727" t="str">
        <f t="shared" si="350"/>
        <v>NAB Mazes</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15">
      <c r="A728" t="str">
        <f t="shared" si="350"/>
        <v>NAB Word Generation</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15">
      <c r="A729" t="str">
        <f t="shared" si="350"/>
        <v>Digits Forward</v>
      </c>
      <c r="B729">
        <f t="shared" ref="B729:K729" si="377">B118*225*(1-B219)</f>
        <v>0</v>
      </c>
      <c r="C729">
        <f t="shared" si="377"/>
        <v>0</v>
      </c>
      <c r="D729">
        <f t="shared" si="377"/>
        <v>0</v>
      </c>
      <c r="E729">
        <f t="shared" si="377"/>
        <v>0</v>
      </c>
      <c r="F729">
        <f t="shared" si="377"/>
        <v>0</v>
      </c>
      <c r="G729">
        <f t="shared" si="377"/>
        <v>29.25</v>
      </c>
      <c r="H729">
        <f t="shared" si="377"/>
        <v>0</v>
      </c>
      <c r="I729">
        <f t="shared" si="377"/>
        <v>29.25</v>
      </c>
      <c r="J729">
        <f t="shared" si="377"/>
        <v>0</v>
      </c>
      <c r="K729">
        <f t="shared" si="377"/>
        <v>29.25</v>
      </c>
      <c r="L729">
        <f t="shared" ref="L729:U729" si="378">L118*225*(1-L219)</f>
        <v>29.25</v>
      </c>
      <c r="M729">
        <f t="shared" si="378"/>
        <v>29.25</v>
      </c>
      <c r="N729">
        <f t="shared" si="378"/>
        <v>0</v>
      </c>
      <c r="O729">
        <f t="shared" si="378"/>
        <v>0</v>
      </c>
      <c r="P729">
        <f t="shared" si="378"/>
        <v>0</v>
      </c>
      <c r="Q729">
        <f t="shared" si="378"/>
        <v>0</v>
      </c>
      <c r="R729">
        <f t="shared" si="378"/>
        <v>29.25</v>
      </c>
      <c r="S729">
        <f t="shared" si="378"/>
        <v>0</v>
      </c>
      <c r="T729">
        <f t="shared" si="378"/>
        <v>0</v>
      </c>
      <c r="U729">
        <f t="shared" si="378"/>
        <v>0</v>
      </c>
    </row>
    <row r="730" spans="1:21" x14ac:dyDescent="0.15">
      <c r="A730" t="str">
        <f t="shared" si="350"/>
        <v>Digits Backward</v>
      </c>
      <c r="B730">
        <f t="shared" ref="B730:K730" si="379">B119*225*(1-B220)</f>
        <v>0</v>
      </c>
      <c r="C730">
        <f t="shared" si="379"/>
        <v>0</v>
      </c>
      <c r="D730">
        <f t="shared" si="379"/>
        <v>0</v>
      </c>
      <c r="E730">
        <f t="shared" si="379"/>
        <v>0</v>
      </c>
      <c r="F730">
        <f t="shared" si="379"/>
        <v>0</v>
      </c>
      <c r="G730">
        <f t="shared" si="379"/>
        <v>27</v>
      </c>
      <c r="H730">
        <f t="shared" si="379"/>
        <v>0</v>
      </c>
      <c r="I730">
        <f t="shared" si="379"/>
        <v>27</v>
      </c>
      <c r="J730">
        <f t="shared" si="379"/>
        <v>0</v>
      </c>
      <c r="K730">
        <f t="shared" si="379"/>
        <v>27</v>
      </c>
      <c r="L730">
        <f t="shared" ref="L730:U730" si="380">L119*225*(1-L220)</f>
        <v>0</v>
      </c>
      <c r="M730">
        <f t="shared" si="380"/>
        <v>27</v>
      </c>
      <c r="N730">
        <f t="shared" si="380"/>
        <v>0</v>
      </c>
      <c r="O730">
        <f t="shared" si="380"/>
        <v>0</v>
      </c>
      <c r="P730">
        <f t="shared" si="380"/>
        <v>0</v>
      </c>
      <c r="Q730">
        <f t="shared" si="380"/>
        <v>0</v>
      </c>
      <c r="R730">
        <f t="shared" si="380"/>
        <v>27</v>
      </c>
      <c r="S730">
        <f t="shared" si="380"/>
        <v>0</v>
      </c>
      <c r="T730">
        <f t="shared" si="380"/>
        <v>0</v>
      </c>
      <c r="U730">
        <f t="shared" si="380"/>
        <v>0</v>
      </c>
    </row>
    <row r="731" spans="1:21" x14ac:dyDescent="0.15">
      <c r="A731" t="str">
        <f t="shared" si="350"/>
        <v>Numbers &amp; Letters Speed A</v>
      </c>
      <c r="B731">
        <f t="shared" ref="B731:K731" si="381">B120*225*(1-B221)</f>
        <v>0</v>
      </c>
      <c r="C731">
        <f t="shared" si="381"/>
        <v>0</v>
      </c>
      <c r="D731">
        <f t="shared" si="381"/>
        <v>0</v>
      </c>
      <c r="E731">
        <f t="shared" si="381"/>
        <v>0</v>
      </c>
      <c r="F731">
        <f t="shared" si="381"/>
        <v>0</v>
      </c>
      <c r="G731">
        <f t="shared" si="381"/>
        <v>27</v>
      </c>
      <c r="H731">
        <f t="shared" si="381"/>
        <v>0</v>
      </c>
      <c r="I731">
        <f t="shared" si="381"/>
        <v>0</v>
      </c>
      <c r="J731">
        <f t="shared" si="381"/>
        <v>27</v>
      </c>
      <c r="K731">
        <f t="shared" si="381"/>
        <v>0</v>
      </c>
      <c r="L731">
        <f t="shared" ref="L731:U731" si="382">L120*225*(1-L221)</f>
        <v>0</v>
      </c>
      <c r="M731">
        <f t="shared" si="382"/>
        <v>0</v>
      </c>
      <c r="N731">
        <f t="shared" si="382"/>
        <v>0</v>
      </c>
      <c r="O731">
        <f t="shared" si="382"/>
        <v>0</v>
      </c>
      <c r="P731">
        <f t="shared" si="382"/>
        <v>0</v>
      </c>
      <c r="Q731">
        <f t="shared" si="382"/>
        <v>0</v>
      </c>
      <c r="R731">
        <f t="shared" si="382"/>
        <v>27</v>
      </c>
      <c r="S731">
        <f t="shared" si="382"/>
        <v>0</v>
      </c>
      <c r="T731">
        <f t="shared" si="382"/>
        <v>27</v>
      </c>
      <c r="U731">
        <f t="shared" si="382"/>
        <v>0</v>
      </c>
    </row>
    <row r="732" spans="1:21" x14ac:dyDescent="0.15">
      <c r="A732" t="str">
        <f t="shared" si="350"/>
        <v>Numbers &amp; Letters Accuracy A</v>
      </c>
      <c r="B732">
        <f t="shared" ref="B732:K732" si="383">B121*225*(1-B222)</f>
        <v>0</v>
      </c>
      <c r="C732">
        <f t="shared" si="383"/>
        <v>0</v>
      </c>
      <c r="D732">
        <f t="shared" si="383"/>
        <v>0</v>
      </c>
      <c r="E732">
        <f t="shared" si="383"/>
        <v>0</v>
      </c>
      <c r="F732">
        <f t="shared" si="383"/>
        <v>0</v>
      </c>
      <c r="G732">
        <f t="shared" si="383"/>
        <v>56.25</v>
      </c>
      <c r="H732">
        <f t="shared" si="383"/>
        <v>0</v>
      </c>
      <c r="I732">
        <f t="shared" si="383"/>
        <v>0</v>
      </c>
      <c r="J732">
        <f t="shared" si="383"/>
        <v>0</v>
      </c>
      <c r="K732">
        <f t="shared" si="383"/>
        <v>0</v>
      </c>
      <c r="L732">
        <f t="shared" ref="L732:U732" si="384">L121*225*(1-L222)</f>
        <v>56.25</v>
      </c>
      <c r="M732">
        <f t="shared" si="384"/>
        <v>0</v>
      </c>
      <c r="N732">
        <f t="shared" si="384"/>
        <v>0</v>
      </c>
      <c r="O732">
        <f t="shared" si="384"/>
        <v>0</v>
      </c>
      <c r="P732">
        <f t="shared" si="384"/>
        <v>0</v>
      </c>
      <c r="Q732">
        <f t="shared" si="384"/>
        <v>0</v>
      </c>
      <c r="R732">
        <f t="shared" si="384"/>
        <v>56.25</v>
      </c>
      <c r="S732">
        <f t="shared" si="384"/>
        <v>0</v>
      </c>
      <c r="T732">
        <f t="shared" si="384"/>
        <v>0</v>
      </c>
      <c r="U732">
        <f t="shared" si="384"/>
        <v>0</v>
      </c>
    </row>
    <row r="733" spans="1:21" x14ac:dyDescent="0.15">
      <c r="A733" t="str">
        <f t="shared" si="350"/>
        <v>Numbers &amp; Letters Efficiency A</v>
      </c>
      <c r="B733">
        <f t="shared" ref="B733:K733" si="385">B122*225*(1-B223)</f>
        <v>0</v>
      </c>
      <c r="C733">
        <f t="shared" si="385"/>
        <v>0</v>
      </c>
      <c r="D733">
        <f t="shared" si="385"/>
        <v>0</v>
      </c>
      <c r="E733">
        <f t="shared" si="385"/>
        <v>0</v>
      </c>
      <c r="F733">
        <f t="shared" si="385"/>
        <v>0</v>
      </c>
      <c r="G733">
        <f t="shared" si="385"/>
        <v>22.499999999999996</v>
      </c>
      <c r="H733">
        <f t="shared" si="385"/>
        <v>0</v>
      </c>
      <c r="I733">
        <f t="shared" si="385"/>
        <v>0</v>
      </c>
      <c r="J733">
        <f t="shared" si="385"/>
        <v>22.499999999999996</v>
      </c>
      <c r="K733">
        <f t="shared" si="385"/>
        <v>0</v>
      </c>
      <c r="L733">
        <f t="shared" ref="L733:U733" si="386">L122*225*(1-L223)</f>
        <v>0</v>
      </c>
      <c r="M733">
        <f t="shared" si="386"/>
        <v>0</v>
      </c>
      <c r="N733">
        <f t="shared" si="386"/>
        <v>22.499999999999996</v>
      </c>
      <c r="O733">
        <f t="shared" si="386"/>
        <v>0</v>
      </c>
      <c r="P733">
        <f t="shared" si="386"/>
        <v>0</v>
      </c>
      <c r="Q733">
        <f t="shared" si="386"/>
        <v>0</v>
      </c>
      <c r="R733">
        <f t="shared" si="386"/>
        <v>22.499999999999996</v>
      </c>
      <c r="S733">
        <f t="shared" si="386"/>
        <v>0</v>
      </c>
      <c r="T733">
        <f t="shared" si="386"/>
        <v>0</v>
      </c>
      <c r="U733">
        <f t="shared" si="386"/>
        <v>0</v>
      </c>
    </row>
    <row r="734" spans="1:21" x14ac:dyDescent="0.15">
      <c r="A734" t="str">
        <f t="shared" si="350"/>
        <v>Numbers &amp; Letters Efficiency B</v>
      </c>
      <c r="B734">
        <f t="shared" ref="B734:K734" si="387">B123*225*(1-B224)</f>
        <v>0</v>
      </c>
      <c r="C734">
        <f t="shared" si="387"/>
        <v>0</v>
      </c>
      <c r="D734">
        <f t="shared" si="387"/>
        <v>0</v>
      </c>
      <c r="E734">
        <f t="shared" si="387"/>
        <v>0</v>
      </c>
      <c r="F734">
        <f t="shared" si="387"/>
        <v>0</v>
      </c>
      <c r="G734">
        <f t="shared" si="387"/>
        <v>56.25</v>
      </c>
      <c r="H734">
        <f t="shared" si="387"/>
        <v>0</v>
      </c>
      <c r="I734">
        <f t="shared" si="387"/>
        <v>0</v>
      </c>
      <c r="J734">
        <f t="shared" si="387"/>
        <v>0</v>
      </c>
      <c r="K734">
        <f t="shared" si="387"/>
        <v>0</v>
      </c>
      <c r="L734">
        <f t="shared" ref="L734:U734" si="388">L123*225*(1-L224)</f>
        <v>56.25</v>
      </c>
      <c r="M734">
        <f t="shared" si="388"/>
        <v>0</v>
      </c>
      <c r="N734">
        <f t="shared" si="388"/>
        <v>0</v>
      </c>
      <c r="O734">
        <f t="shared" si="388"/>
        <v>0</v>
      </c>
      <c r="P734">
        <f t="shared" si="388"/>
        <v>0</v>
      </c>
      <c r="Q734">
        <f t="shared" si="388"/>
        <v>0</v>
      </c>
      <c r="R734">
        <f t="shared" si="388"/>
        <v>56.25</v>
      </c>
      <c r="S734">
        <f t="shared" si="388"/>
        <v>0</v>
      </c>
      <c r="T734">
        <f t="shared" si="388"/>
        <v>0</v>
      </c>
      <c r="U734">
        <f t="shared" si="388"/>
        <v>56.25</v>
      </c>
    </row>
    <row r="735" spans="1:21" x14ac:dyDescent="0.15">
      <c r="A735" t="str">
        <f t="shared" si="350"/>
        <v>Auditory Comprehension</v>
      </c>
      <c r="B735">
        <f t="shared" ref="B735:K735" si="389">B124*225*(1-B225)</f>
        <v>0</v>
      </c>
      <c r="C735">
        <f t="shared" si="389"/>
        <v>0</v>
      </c>
      <c r="D735">
        <f t="shared" si="389"/>
        <v>0</v>
      </c>
      <c r="E735">
        <f t="shared" si="389"/>
        <v>103.49999999999999</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103.49999999999999</v>
      </c>
      <c r="S735">
        <f t="shared" si="390"/>
        <v>0</v>
      </c>
      <c r="T735">
        <f t="shared" si="390"/>
        <v>0</v>
      </c>
      <c r="U735">
        <f t="shared" si="390"/>
        <v>0</v>
      </c>
    </row>
    <row r="736" spans="1:21" x14ac:dyDescent="0.15">
      <c r="A736" t="str">
        <f t="shared" si="350"/>
        <v>Naming</v>
      </c>
      <c r="B736">
        <f t="shared" ref="B736:K736" si="391">B125*225*(1-B226)</f>
        <v>0</v>
      </c>
      <c r="C736">
        <f t="shared" si="391"/>
        <v>63.000000000000007</v>
      </c>
      <c r="D736">
        <f t="shared" si="391"/>
        <v>0</v>
      </c>
      <c r="E736">
        <f t="shared" si="391"/>
        <v>63.000000000000007</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63.000000000000007</v>
      </c>
      <c r="S736">
        <f t="shared" si="392"/>
        <v>0</v>
      </c>
      <c r="T736">
        <f t="shared" si="392"/>
        <v>0</v>
      </c>
      <c r="U736">
        <f t="shared" si="392"/>
        <v>0</v>
      </c>
    </row>
    <row r="737" spans="1:21" x14ac:dyDescent="0.15">
      <c r="A737" t="str">
        <f t="shared" si="350"/>
        <v>Shape Learning Immediate-Recognition</v>
      </c>
      <c r="B737">
        <f t="shared" ref="B737:K737" si="393">B126*225*(1-B227)</f>
        <v>0</v>
      </c>
      <c r="C737">
        <f t="shared" si="393"/>
        <v>0</v>
      </c>
      <c r="D737">
        <f t="shared" si="393"/>
        <v>0</v>
      </c>
      <c r="E737">
        <f t="shared" si="393"/>
        <v>0</v>
      </c>
      <c r="F737">
        <f t="shared" si="393"/>
        <v>0</v>
      </c>
      <c r="G737">
        <f t="shared" si="393"/>
        <v>0</v>
      </c>
      <c r="H737">
        <f t="shared" si="393"/>
        <v>60.750000000000007</v>
      </c>
      <c r="I737">
        <f t="shared" si="393"/>
        <v>0</v>
      </c>
      <c r="J737">
        <f t="shared" si="393"/>
        <v>0</v>
      </c>
      <c r="K737">
        <f t="shared" si="393"/>
        <v>0</v>
      </c>
      <c r="L737">
        <f t="shared" ref="L737:U737" si="394">L126*225*(1-L227)</f>
        <v>0</v>
      </c>
      <c r="M737">
        <f t="shared" si="394"/>
        <v>0</v>
      </c>
      <c r="N737">
        <f t="shared" si="394"/>
        <v>0</v>
      </c>
      <c r="O737">
        <f t="shared" si="394"/>
        <v>60.750000000000007</v>
      </c>
      <c r="P737">
        <f t="shared" si="394"/>
        <v>0</v>
      </c>
      <c r="Q737">
        <f t="shared" si="394"/>
        <v>0</v>
      </c>
      <c r="R737">
        <f t="shared" si="394"/>
        <v>60.750000000000007</v>
      </c>
      <c r="S737">
        <f t="shared" si="394"/>
        <v>0</v>
      </c>
      <c r="T737">
        <f t="shared" si="394"/>
        <v>0</v>
      </c>
      <c r="U737">
        <f t="shared" si="394"/>
        <v>0</v>
      </c>
    </row>
    <row r="738" spans="1:21" x14ac:dyDescent="0.15">
      <c r="A738" t="str">
        <f t="shared" si="350"/>
        <v>Shape Learning Delayed-Recognition</v>
      </c>
      <c r="B738">
        <f t="shared" ref="B738:K738" si="395">B127*225*(1-B228)</f>
        <v>0</v>
      </c>
      <c r="C738">
        <f t="shared" si="395"/>
        <v>0</v>
      </c>
      <c r="D738">
        <f t="shared" si="395"/>
        <v>0</v>
      </c>
      <c r="E738">
        <f t="shared" si="395"/>
        <v>0</v>
      </c>
      <c r="F738">
        <f t="shared" si="395"/>
        <v>0</v>
      </c>
      <c r="G738">
        <f t="shared" si="395"/>
        <v>0</v>
      </c>
      <c r="H738">
        <f t="shared" si="395"/>
        <v>58.5</v>
      </c>
      <c r="I738">
        <f t="shared" si="395"/>
        <v>0</v>
      </c>
      <c r="J738">
        <f t="shared" si="395"/>
        <v>0</v>
      </c>
      <c r="K738">
        <f t="shared" si="395"/>
        <v>0</v>
      </c>
      <c r="L738">
        <f t="shared" ref="L738:U738" si="396">L127*225*(1-L228)</f>
        <v>0</v>
      </c>
      <c r="M738">
        <f t="shared" si="396"/>
        <v>0</v>
      </c>
      <c r="N738">
        <f t="shared" si="396"/>
        <v>0</v>
      </c>
      <c r="O738">
        <f t="shared" si="396"/>
        <v>0</v>
      </c>
      <c r="P738">
        <f t="shared" si="396"/>
        <v>58.5</v>
      </c>
      <c r="Q738">
        <f t="shared" si="396"/>
        <v>0</v>
      </c>
      <c r="R738">
        <f t="shared" si="396"/>
        <v>58.5</v>
      </c>
      <c r="S738">
        <f t="shared" si="396"/>
        <v>0</v>
      </c>
      <c r="T738">
        <f t="shared" si="396"/>
        <v>0</v>
      </c>
      <c r="U738">
        <f t="shared" si="396"/>
        <v>0</v>
      </c>
    </row>
    <row r="739" spans="1:21" x14ac:dyDescent="0.15">
      <c r="A739" t="str">
        <f t="shared" si="350"/>
        <v>Story Learning Immediate-Recall</v>
      </c>
      <c r="B739">
        <f t="shared" ref="B739:K739" si="397">B128*225*(1-B229)</f>
        <v>0</v>
      </c>
      <c r="C739">
        <f t="shared" si="397"/>
        <v>0</v>
      </c>
      <c r="D739">
        <f t="shared" si="397"/>
        <v>0</v>
      </c>
      <c r="E739">
        <f t="shared" si="397"/>
        <v>0</v>
      </c>
      <c r="F739">
        <f t="shared" si="397"/>
        <v>0</v>
      </c>
      <c r="G739">
        <f t="shared" si="397"/>
        <v>0</v>
      </c>
      <c r="H739">
        <f t="shared" si="397"/>
        <v>58.5</v>
      </c>
      <c r="I739">
        <f t="shared" si="397"/>
        <v>0</v>
      </c>
      <c r="J739">
        <f t="shared" si="397"/>
        <v>0</v>
      </c>
      <c r="K739">
        <f t="shared" si="397"/>
        <v>0</v>
      </c>
      <c r="L739">
        <f t="shared" ref="L739:U739" si="398">L128*225*(1-L229)</f>
        <v>0</v>
      </c>
      <c r="M739">
        <f t="shared" si="398"/>
        <v>0</v>
      </c>
      <c r="N739">
        <f t="shared" si="398"/>
        <v>0</v>
      </c>
      <c r="O739">
        <f t="shared" si="398"/>
        <v>58.5</v>
      </c>
      <c r="P739">
        <f t="shared" si="398"/>
        <v>0</v>
      </c>
      <c r="Q739">
        <f t="shared" si="398"/>
        <v>0</v>
      </c>
      <c r="R739">
        <f t="shared" si="398"/>
        <v>58.5</v>
      </c>
      <c r="S739">
        <f t="shared" si="398"/>
        <v>0</v>
      </c>
      <c r="T739">
        <f t="shared" si="398"/>
        <v>0</v>
      </c>
      <c r="U739">
        <f t="shared" si="398"/>
        <v>0</v>
      </c>
    </row>
    <row r="740" spans="1:21" x14ac:dyDescent="0.15">
      <c r="A740" t="str">
        <f t="shared" si="350"/>
        <v>Story Learning Delayed-Recall</v>
      </c>
      <c r="B740">
        <f t="shared" ref="B740:K740" si="399">B129*225*(1-B230)</f>
        <v>0</v>
      </c>
      <c r="C740">
        <f t="shared" si="399"/>
        <v>0</v>
      </c>
      <c r="D740">
        <f t="shared" si="399"/>
        <v>0</v>
      </c>
      <c r="E740">
        <f t="shared" si="399"/>
        <v>0</v>
      </c>
      <c r="F740">
        <f t="shared" si="399"/>
        <v>0</v>
      </c>
      <c r="G740">
        <f t="shared" si="399"/>
        <v>0</v>
      </c>
      <c r="H740">
        <f t="shared" si="399"/>
        <v>42.749999999999986</v>
      </c>
      <c r="I740">
        <f t="shared" si="399"/>
        <v>0</v>
      </c>
      <c r="J740">
        <f t="shared" si="399"/>
        <v>0</v>
      </c>
      <c r="K740">
        <f t="shared" si="399"/>
        <v>0</v>
      </c>
      <c r="L740">
        <f t="shared" ref="L740:U740" si="400">L129*225*(1-L230)</f>
        <v>0</v>
      </c>
      <c r="M740">
        <f t="shared" si="400"/>
        <v>0</v>
      </c>
      <c r="N740">
        <f t="shared" si="400"/>
        <v>0</v>
      </c>
      <c r="O740">
        <f t="shared" si="400"/>
        <v>0</v>
      </c>
      <c r="P740">
        <f t="shared" si="400"/>
        <v>42.749999999999986</v>
      </c>
      <c r="Q740">
        <f t="shared" si="400"/>
        <v>0</v>
      </c>
      <c r="R740">
        <f t="shared" si="400"/>
        <v>42.749999999999986</v>
      </c>
      <c r="S740">
        <f t="shared" si="400"/>
        <v>0</v>
      </c>
      <c r="T740">
        <f t="shared" si="400"/>
        <v>0</v>
      </c>
      <c r="U740">
        <f t="shared" si="400"/>
        <v>0</v>
      </c>
    </row>
    <row r="741" spans="1:21" x14ac:dyDescent="0.15">
      <c r="A741" t="str">
        <f t="shared" si="350"/>
        <v>Visual Discrimination</v>
      </c>
      <c r="B741">
        <f t="shared" ref="B741:K741" si="401">B130*225*(1-B231)</f>
        <v>0</v>
      </c>
      <c r="C741">
        <f t="shared" si="401"/>
        <v>0</v>
      </c>
      <c r="D741">
        <f t="shared" si="401"/>
        <v>0</v>
      </c>
      <c r="E741">
        <f t="shared" si="401"/>
        <v>0</v>
      </c>
      <c r="F741">
        <f t="shared" si="401"/>
        <v>71.999999999999986</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71.999999999999986</v>
      </c>
      <c r="S741">
        <f t="shared" si="402"/>
        <v>0</v>
      </c>
      <c r="T741">
        <f t="shared" si="402"/>
        <v>0</v>
      </c>
      <c r="U741">
        <f t="shared" si="402"/>
        <v>0</v>
      </c>
    </row>
    <row r="742" spans="1:21" x14ac:dyDescent="0.15">
      <c r="A742" t="str">
        <f t="shared" si="350"/>
        <v>Design Construction</v>
      </c>
      <c r="B742">
        <f t="shared" ref="B742:K742" si="403">B131*225*(1-B232)</f>
        <v>0</v>
      </c>
      <c r="C742">
        <f t="shared" si="403"/>
        <v>0</v>
      </c>
      <c r="D742">
        <f t="shared" si="403"/>
        <v>17.999999999999989</v>
      </c>
      <c r="E742">
        <f t="shared" si="403"/>
        <v>0</v>
      </c>
      <c r="F742">
        <f t="shared" si="403"/>
        <v>17.999999999999989</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17.999999999999989</v>
      </c>
      <c r="S742">
        <f t="shared" si="404"/>
        <v>0</v>
      </c>
      <c r="T742">
        <f t="shared" si="404"/>
        <v>0</v>
      </c>
      <c r="U742">
        <f t="shared" si="404"/>
        <v>0</v>
      </c>
    </row>
    <row r="743" spans="1:21" x14ac:dyDescent="0.15">
      <c r="A743" t="str">
        <f t="shared" si="350"/>
        <v>Mazes</v>
      </c>
      <c r="B743">
        <f t="shared" ref="B743:K743" si="405">B132*225*(1-B233)</f>
        <v>0</v>
      </c>
      <c r="C743">
        <f t="shared" si="405"/>
        <v>0</v>
      </c>
      <c r="D743">
        <f t="shared" si="405"/>
        <v>0</v>
      </c>
      <c r="E743">
        <f t="shared" si="405"/>
        <v>0</v>
      </c>
      <c r="F743">
        <f t="shared" si="405"/>
        <v>0</v>
      </c>
      <c r="G743">
        <f t="shared" si="405"/>
        <v>11.250000000000011</v>
      </c>
      <c r="H743">
        <f t="shared" si="405"/>
        <v>0</v>
      </c>
      <c r="I743">
        <f t="shared" si="405"/>
        <v>0</v>
      </c>
      <c r="J743">
        <f t="shared" si="405"/>
        <v>0</v>
      </c>
      <c r="K743">
        <f t="shared" si="405"/>
        <v>0</v>
      </c>
      <c r="L743">
        <f t="shared" ref="L743:U743" si="406">L132*225*(1-L233)</f>
        <v>0</v>
      </c>
      <c r="M743">
        <f t="shared" si="406"/>
        <v>11.250000000000011</v>
      </c>
      <c r="N743">
        <f t="shared" si="406"/>
        <v>11.250000000000011</v>
      </c>
      <c r="O743">
        <f t="shared" si="406"/>
        <v>0</v>
      </c>
      <c r="P743">
        <f t="shared" si="406"/>
        <v>0</v>
      </c>
      <c r="Q743">
        <f t="shared" si="406"/>
        <v>11.250000000000011</v>
      </c>
      <c r="R743">
        <f t="shared" si="406"/>
        <v>11.250000000000011</v>
      </c>
      <c r="S743">
        <f t="shared" si="406"/>
        <v>0</v>
      </c>
      <c r="T743">
        <f t="shared" si="406"/>
        <v>0</v>
      </c>
      <c r="U743">
        <f t="shared" si="406"/>
        <v>0</v>
      </c>
    </row>
    <row r="744" spans="1:21" x14ac:dyDescent="0.15">
      <c r="A744" t="str">
        <f t="shared" si="350"/>
        <v>Word Generation</v>
      </c>
      <c r="B744">
        <f t="shared" ref="B744:K744" si="407">B133*225*(1-B234)</f>
        <v>0</v>
      </c>
      <c r="C744">
        <f t="shared" si="407"/>
        <v>0</v>
      </c>
      <c r="D744">
        <f t="shared" si="407"/>
        <v>0</v>
      </c>
      <c r="E744">
        <f t="shared" si="407"/>
        <v>0</v>
      </c>
      <c r="F744">
        <f t="shared" si="407"/>
        <v>0</v>
      </c>
      <c r="G744">
        <f t="shared" si="407"/>
        <v>51.749999999999993</v>
      </c>
      <c r="H744">
        <f t="shared" si="407"/>
        <v>0</v>
      </c>
      <c r="I744">
        <f t="shared" si="407"/>
        <v>0</v>
      </c>
      <c r="J744">
        <f t="shared" si="407"/>
        <v>0</v>
      </c>
      <c r="K744">
        <f t="shared" si="407"/>
        <v>0</v>
      </c>
      <c r="L744">
        <f t="shared" ref="L744:U744" si="408">L133*225*(1-L234)</f>
        <v>0</v>
      </c>
      <c r="M744">
        <f t="shared" si="408"/>
        <v>51.749999999999993</v>
      </c>
      <c r="N744">
        <f t="shared" si="408"/>
        <v>0</v>
      </c>
      <c r="O744">
        <f t="shared" si="408"/>
        <v>0</v>
      </c>
      <c r="P744">
        <f t="shared" si="408"/>
        <v>0</v>
      </c>
      <c r="Q744">
        <f t="shared" si="408"/>
        <v>0</v>
      </c>
      <c r="R744">
        <f t="shared" si="408"/>
        <v>51.749999999999993</v>
      </c>
      <c r="S744">
        <f t="shared" si="408"/>
        <v>51.749999999999993</v>
      </c>
      <c r="T744">
        <f t="shared" si="408"/>
        <v>0</v>
      </c>
      <c r="U744">
        <f t="shared" si="408"/>
        <v>0</v>
      </c>
    </row>
    <row r="745" spans="1:21" x14ac:dyDescent="0.15">
      <c r="A745" t="str">
        <f t="shared" si="350"/>
        <v>Letter Fluency</v>
      </c>
      <c r="B745">
        <f t="shared" ref="B745:K745" si="409">B134*225*(1-B235)</f>
        <v>0</v>
      </c>
      <c r="C745">
        <f t="shared" si="409"/>
        <v>0</v>
      </c>
      <c r="D745">
        <f t="shared" si="409"/>
        <v>0</v>
      </c>
      <c r="E745">
        <f t="shared" si="409"/>
        <v>41.850000000000016</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41.850000000000016</v>
      </c>
      <c r="S745">
        <f t="shared" si="410"/>
        <v>41.850000000000016</v>
      </c>
      <c r="T745">
        <f t="shared" si="410"/>
        <v>0</v>
      </c>
      <c r="U745">
        <f t="shared" si="410"/>
        <v>0</v>
      </c>
    </row>
    <row r="746" spans="1:21" x14ac:dyDescent="0.15">
      <c r="A746" t="str">
        <f t="shared" si="350"/>
        <v>Category Fluency</v>
      </c>
      <c r="B746">
        <f t="shared" ref="B746:K746" si="411">B135*225*(1-B236)</f>
        <v>0</v>
      </c>
      <c r="C746">
        <f t="shared" si="411"/>
        <v>0</v>
      </c>
      <c r="D746">
        <f t="shared" si="411"/>
        <v>0</v>
      </c>
      <c r="E746">
        <f t="shared" si="411"/>
        <v>3.6000000000000032</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3.6000000000000032</v>
      </c>
      <c r="S746">
        <f t="shared" si="412"/>
        <v>3.6000000000000032</v>
      </c>
      <c r="T746">
        <f t="shared" si="412"/>
        <v>0</v>
      </c>
      <c r="U746">
        <f t="shared" si="412"/>
        <v>0</v>
      </c>
    </row>
    <row r="747" spans="1:21" x14ac:dyDescent="0.15">
      <c r="A747" t="str">
        <f t="shared" si="350"/>
        <v>TOPF</v>
      </c>
      <c r="B747">
        <f t="shared" ref="B747:K747" si="413">B136*225*(1-B237)</f>
        <v>0</v>
      </c>
      <c r="C747">
        <f t="shared" si="413"/>
        <v>0</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0</v>
      </c>
      <c r="S747">
        <f t="shared" si="414"/>
        <v>0</v>
      </c>
      <c r="T747">
        <f t="shared" si="414"/>
        <v>0</v>
      </c>
      <c r="U747">
        <f t="shared" si="414"/>
        <v>0</v>
      </c>
    </row>
    <row r="748" spans="1:21" x14ac:dyDescent="0.15">
      <c r="A748" t="str">
        <f t="shared" si="350"/>
        <v>Trails A</v>
      </c>
      <c r="B748">
        <f t="shared" ref="B748:K748" si="415">B137*225*(1-B238)</f>
        <v>0</v>
      </c>
      <c r="C748">
        <f t="shared" si="415"/>
        <v>0</v>
      </c>
      <c r="D748">
        <f t="shared" si="415"/>
        <v>0</v>
      </c>
      <c r="E748">
        <f t="shared" si="415"/>
        <v>0</v>
      </c>
      <c r="F748">
        <f t="shared" si="415"/>
        <v>0</v>
      </c>
      <c r="G748">
        <f t="shared" si="415"/>
        <v>44.999999999999993</v>
      </c>
      <c r="H748">
        <f t="shared" si="415"/>
        <v>0</v>
      </c>
      <c r="I748">
        <f t="shared" si="415"/>
        <v>0</v>
      </c>
      <c r="J748">
        <f t="shared" si="415"/>
        <v>44.999999999999993</v>
      </c>
      <c r="K748">
        <f t="shared" si="415"/>
        <v>0</v>
      </c>
      <c r="L748">
        <f t="shared" ref="L748:U748" si="416">L137*225*(1-L238)</f>
        <v>0</v>
      </c>
      <c r="M748">
        <f t="shared" si="416"/>
        <v>0</v>
      </c>
      <c r="N748">
        <f t="shared" si="416"/>
        <v>44.999999999999993</v>
      </c>
      <c r="O748">
        <f t="shared" si="416"/>
        <v>0</v>
      </c>
      <c r="P748">
        <f t="shared" si="416"/>
        <v>0</v>
      </c>
      <c r="Q748">
        <f t="shared" si="416"/>
        <v>0</v>
      </c>
      <c r="R748">
        <f t="shared" si="416"/>
        <v>44.999999999999993</v>
      </c>
      <c r="S748">
        <f t="shared" si="416"/>
        <v>0</v>
      </c>
      <c r="T748">
        <f t="shared" si="416"/>
        <v>44.999999999999993</v>
      </c>
      <c r="U748">
        <f t="shared" si="416"/>
        <v>0</v>
      </c>
    </row>
    <row r="749" spans="1:21" x14ac:dyDescent="0.15">
      <c r="A749" t="str">
        <f t="shared" si="350"/>
        <v>Trails B</v>
      </c>
      <c r="B749">
        <f t="shared" ref="B749:K749" si="417">B138*225*(1-B239)</f>
        <v>0</v>
      </c>
      <c r="C749">
        <f t="shared" si="417"/>
        <v>0</v>
      </c>
      <c r="D749">
        <f t="shared" si="417"/>
        <v>0</v>
      </c>
      <c r="E749">
        <f t="shared" si="417"/>
        <v>0</v>
      </c>
      <c r="F749">
        <f t="shared" si="417"/>
        <v>0</v>
      </c>
      <c r="G749">
        <f t="shared" si="417"/>
        <v>44.999999999999993</v>
      </c>
      <c r="H749">
        <f t="shared" si="417"/>
        <v>0</v>
      </c>
      <c r="I749">
        <f t="shared" si="417"/>
        <v>0</v>
      </c>
      <c r="J749">
        <f t="shared" si="417"/>
        <v>0</v>
      </c>
      <c r="K749">
        <f t="shared" si="417"/>
        <v>0</v>
      </c>
      <c r="L749">
        <f t="shared" ref="L749:U749" si="418">L138*225*(1-L239)</f>
        <v>44.999999999999993</v>
      </c>
      <c r="M749">
        <f t="shared" si="418"/>
        <v>0</v>
      </c>
      <c r="N749">
        <f t="shared" si="418"/>
        <v>0</v>
      </c>
      <c r="O749">
        <f t="shared" si="418"/>
        <v>0</v>
      </c>
      <c r="P749">
        <f t="shared" si="418"/>
        <v>0</v>
      </c>
      <c r="Q749">
        <f t="shared" si="418"/>
        <v>0</v>
      </c>
      <c r="R749">
        <f t="shared" si="418"/>
        <v>44.999999999999993</v>
      </c>
      <c r="S749">
        <f t="shared" si="418"/>
        <v>0</v>
      </c>
      <c r="T749">
        <f t="shared" si="418"/>
        <v>0</v>
      </c>
      <c r="U749">
        <f t="shared" si="418"/>
        <v>44.999999999999993</v>
      </c>
    </row>
    <row r="750" spans="1:21" x14ac:dyDescent="0.15">
      <c r="A750" t="str">
        <f t="shared" si="350"/>
        <v>Unstructured Task (WT)</v>
      </c>
      <c r="B750">
        <f t="shared" ref="B750:K750" si="419">B139*225*(1-B240)</f>
        <v>0</v>
      </c>
      <c r="C750">
        <f t="shared" si="419"/>
        <v>0</v>
      </c>
      <c r="D750">
        <f t="shared" si="419"/>
        <v>0</v>
      </c>
      <c r="E750">
        <f t="shared" si="419"/>
        <v>0</v>
      </c>
      <c r="F750">
        <f t="shared" si="419"/>
        <v>0</v>
      </c>
      <c r="G750">
        <f t="shared" si="419"/>
        <v>0</v>
      </c>
      <c r="H750">
        <f t="shared" si="419"/>
        <v>0</v>
      </c>
      <c r="I750">
        <f t="shared" si="419"/>
        <v>0</v>
      </c>
      <c r="J750">
        <f t="shared" si="419"/>
        <v>0</v>
      </c>
      <c r="K750">
        <f t="shared" si="419"/>
        <v>0</v>
      </c>
      <c r="L750">
        <f t="shared" ref="L750:U750" si="420">L139*225*(1-L240)</f>
        <v>0</v>
      </c>
      <c r="M750">
        <f t="shared" si="420"/>
        <v>0</v>
      </c>
      <c r="N750">
        <f t="shared" si="420"/>
        <v>0</v>
      </c>
      <c r="O750">
        <f t="shared" si="420"/>
        <v>0</v>
      </c>
      <c r="P750">
        <f t="shared" si="420"/>
        <v>0</v>
      </c>
      <c r="Q750">
        <f t="shared" si="420"/>
        <v>0</v>
      </c>
      <c r="R750">
        <f t="shared" si="420"/>
        <v>0</v>
      </c>
      <c r="S750">
        <f t="shared" si="420"/>
        <v>0</v>
      </c>
      <c r="T750">
        <f t="shared" si="420"/>
        <v>0</v>
      </c>
      <c r="U750">
        <f t="shared" si="420"/>
        <v>0</v>
      </c>
    </row>
    <row r="751" spans="1:21" x14ac:dyDescent="0.15">
      <c r="A751" t="str">
        <f t="shared" si="350"/>
        <v>ROCFT Copy</v>
      </c>
      <c r="B751">
        <f t="shared" ref="B751:K751" si="421">B140*225*(1-B241)</f>
        <v>0</v>
      </c>
      <c r="C751">
        <f t="shared" si="421"/>
        <v>0</v>
      </c>
      <c r="D751">
        <f t="shared" si="421"/>
        <v>0</v>
      </c>
      <c r="E751">
        <f t="shared" si="421"/>
        <v>0</v>
      </c>
      <c r="F751">
        <f t="shared" si="421"/>
        <v>0</v>
      </c>
      <c r="G751">
        <f t="shared" si="421"/>
        <v>87.75</v>
      </c>
      <c r="H751">
        <f t="shared" si="421"/>
        <v>0</v>
      </c>
      <c r="I751">
        <f t="shared" si="421"/>
        <v>0</v>
      </c>
      <c r="J751">
        <f t="shared" si="421"/>
        <v>0</v>
      </c>
      <c r="K751">
        <f t="shared" si="421"/>
        <v>0</v>
      </c>
      <c r="L751">
        <f t="shared" ref="L751:U751" si="422">L140*225*(1-L241)</f>
        <v>0</v>
      </c>
      <c r="M751">
        <f t="shared" si="422"/>
        <v>87.75</v>
      </c>
      <c r="N751">
        <f t="shared" si="422"/>
        <v>0</v>
      </c>
      <c r="O751">
        <f t="shared" si="422"/>
        <v>0</v>
      </c>
      <c r="P751">
        <f t="shared" si="422"/>
        <v>0</v>
      </c>
      <c r="Q751">
        <f t="shared" si="422"/>
        <v>87.75</v>
      </c>
      <c r="R751">
        <f t="shared" si="422"/>
        <v>87.75</v>
      </c>
      <c r="S751">
        <f t="shared" si="422"/>
        <v>0</v>
      </c>
      <c r="T751">
        <f t="shared" si="422"/>
        <v>0</v>
      </c>
      <c r="U751">
        <f t="shared" si="422"/>
        <v>0</v>
      </c>
    </row>
    <row r="752" spans="1:21" x14ac:dyDescent="0.15">
      <c r="A752" t="str">
        <f t="shared" si="350"/>
        <v>ROCFT Recall</v>
      </c>
      <c r="B752">
        <f t="shared" ref="B752:K752" si="423">B141*225*(1-B242)</f>
        <v>0</v>
      </c>
      <c r="C752">
        <f t="shared" si="423"/>
        <v>0</v>
      </c>
      <c r="D752">
        <f t="shared" si="423"/>
        <v>0</v>
      </c>
      <c r="E752">
        <f t="shared" si="423"/>
        <v>0</v>
      </c>
      <c r="F752">
        <f t="shared" si="423"/>
        <v>0</v>
      </c>
      <c r="G752">
        <f t="shared" si="423"/>
        <v>0</v>
      </c>
      <c r="H752">
        <f t="shared" si="423"/>
        <v>42.749999999999986</v>
      </c>
      <c r="I752">
        <f t="shared" si="423"/>
        <v>0</v>
      </c>
      <c r="J752">
        <f t="shared" si="423"/>
        <v>0</v>
      </c>
      <c r="K752">
        <f t="shared" si="423"/>
        <v>0</v>
      </c>
      <c r="L752">
        <f t="shared" ref="L752:U752" si="424">L141*225*(1-L242)</f>
        <v>0</v>
      </c>
      <c r="M752">
        <f t="shared" si="424"/>
        <v>0</v>
      </c>
      <c r="N752">
        <f t="shared" si="424"/>
        <v>0</v>
      </c>
      <c r="O752">
        <f t="shared" si="424"/>
        <v>0</v>
      </c>
      <c r="P752">
        <f t="shared" si="424"/>
        <v>42.749999999999986</v>
      </c>
      <c r="Q752">
        <f t="shared" si="424"/>
        <v>0</v>
      </c>
      <c r="R752">
        <f t="shared" si="424"/>
        <v>42.749999999999986</v>
      </c>
      <c r="S752">
        <f t="shared" si="424"/>
        <v>0</v>
      </c>
      <c r="T752">
        <f t="shared" si="424"/>
        <v>0</v>
      </c>
      <c r="U752">
        <f t="shared" si="424"/>
        <v>0</v>
      </c>
    </row>
    <row r="753" spans="1:21" x14ac:dyDescent="0.15">
      <c r="A753" t="str">
        <f t="shared" si="350"/>
        <v>CVLT-3 Brief Trials 1-4</v>
      </c>
      <c r="B753">
        <f t="shared" ref="B753:K753" si="425">B142*225*(1-B243)</f>
        <v>0</v>
      </c>
      <c r="C753">
        <f t="shared" si="425"/>
        <v>0</v>
      </c>
      <c r="D753">
        <f t="shared" si="425"/>
        <v>0</v>
      </c>
      <c r="E753">
        <f t="shared" si="425"/>
        <v>0</v>
      </c>
      <c r="F753">
        <f t="shared" si="425"/>
        <v>0</v>
      </c>
      <c r="G753">
        <f t="shared" si="425"/>
        <v>0</v>
      </c>
      <c r="H753">
        <f t="shared" si="425"/>
        <v>0</v>
      </c>
      <c r="I753">
        <f t="shared" si="425"/>
        <v>0</v>
      </c>
      <c r="J753">
        <f t="shared" si="425"/>
        <v>0</v>
      </c>
      <c r="K753">
        <f t="shared" si="425"/>
        <v>0</v>
      </c>
      <c r="L753">
        <f t="shared" ref="L753:U753" si="426">L142*225*(1-L243)</f>
        <v>0</v>
      </c>
      <c r="M753">
        <f t="shared" si="426"/>
        <v>0</v>
      </c>
      <c r="N753">
        <f t="shared" si="426"/>
        <v>0</v>
      </c>
      <c r="O753">
        <f t="shared" si="426"/>
        <v>0</v>
      </c>
      <c r="P753">
        <f t="shared" si="426"/>
        <v>0</v>
      </c>
      <c r="Q753">
        <f t="shared" si="426"/>
        <v>0</v>
      </c>
      <c r="R753">
        <f t="shared" si="426"/>
        <v>0</v>
      </c>
      <c r="S753">
        <f t="shared" si="426"/>
        <v>0</v>
      </c>
      <c r="T753">
        <f t="shared" si="426"/>
        <v>0</v>
      </c>
      <c r="U753">
        <f t="shared" si="426"/>
        <v>0</v>
      </c>
    </row>
    <row r="754" spans="1:21" x14ac:dyDescent="0.15">
      <c r="A754" t="str">
        <f t="shared" si="350"/>
        <v>CVLT-3 Brief SDFR</v>
      </c>
      <c r="B754">
        <f t="shared" ref="B754:K754" si="427">B143*225*(1-B244)</f>
        <v>0</v>
      </c>
      <c r="C754">
        <f t="shared" si="427"/>
        <v>0</v>
      </c>
      <c r="D754">
        <f t="shared" si="427"/>
        <v>0</v>
      </c>
      <c r="E754">
        <f t="shared" si="427"/>
        <v>0</v>
      </c>
      <c r="F754">
        <f t="shared" si="427"/>
        <v>0</v>
      </c>
      <c r="G754">
        <f t="shared" si="427"/>
        <v>0</v>
      </c>
      <c r="H754">
        <f t="shared" si="427"/>
        <v>0</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0</v>
      </c>
      <c r="S754">
        <f t="shared" si="428"/>
        <v>0</v>
      </c>
      <c r="T754">
        <f t="shared" si="428"/>
        <v>0</v>
      </c>
      <c r="U754">
        <f t="shared" si="428"/>
        <v>0</v>
      </c>
    </row>
    <row r="755" spans="1:21" x14ac:dyDescent="0.15">
      <c r="A755" t="str">
        <f t="shared" si="350"/>
        <v>CVLT-3 Brief LDFR</v>
      </c>
      <c r="B755">
        <f t="shared" ref="B755:K755" si="429">B144*225*(1-B245)</f>
        <v>0</v>
      </c>
      <c r="C755">
        <f t="shared" si="429"/>
        <v>0</v>
      </c>
      <c r="D755">
        <f t="shared" si="429"/>
        <v>0</v>
      </c>
      <c r="E755">
        <f t="shared" si="429"/>
        <v>0</v>
      </c>
      <c r="F755">
        <f t="shared" si="429"/>
        <v>0</v>
      </c>
      <c r="G755">
        <f t="shared" si="429"/>
        <v>0</v>
      </c>
      <c r="H755">
        <f t="shared" si="429"/>
        <v>0</v>
      </c>
      <c r="I755">
        <f t="shared" si="429"/>
        <v>0</v>
      </c>
      <c r="J755">
        <f t="shared" si="429"/>
        <v>0</v>
      </c>
      <c r="K755">
        <f t="shared" si="429"/>
        <v>0</v>
      </c>
      <c r="L755">
        <f t="shared" ref="L755:U755" si="430">L144*225*(1-L245)</f>
        <v>0</v>
      </c>
      <c r="M755">
        <f t="shared" si="430"/>
        <v>0</v>
      </c>
      <c r="N755">
        <f t="shared" si="430"/>
        <v>0</v>
      </c>
      <c r="O755">
        <f t="shared" si="430"/>
        <v>0</v>
      </c>
      <c r="P755">
        <f t="shared" si="430"/>
        <v>0</v>
      </c>
      <c r="Q755">
        <f t="shared" si="430"/>
        <v>0</v>
      </c>
      <c r="R755">
        <f t="shared" si="430"/>
        <v>0</v>
      </c>
      <c r="S755">
        <f t="shared" si="430"/>
        <v>0</v>
      </c>
      <c r="T755">
        <f t="shared" si="430"/>
        <v>0</v>
      </c>
      <c r="U755">
        <f t="shared" si="430"/>
        <v>0</v>
      </c>
    </row>
    <row r="756" spans="1:21" x14ac:dyDescent="0.15">
      <c r="A756" t="str">
        <f t="shared" si="350"/>
        <v>Figure Weights</v>
      </c>
      <c r="B756">
        <f t="shared" ref="B756:K756" si="431">B145*225*(1-B246)</f>
        <v>0</v>
      </c>
      <c r="C756">
        <f t="shared" si="431"/>
        <v>0</v>
      </c>
      <c r="D756">
        <f t="shared" si="431"/>
        <v>0</v>
      </c>
      <c r="E756">
        <f t="shared" si="431"/>
        <v>0</v>
      </c>
      <c r="F756">
        <f t="shared" si="431"/>
        <v>0</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0</v>
      </c>
      <c r="S756">
        <f t="shared" si="432"/>
        <v>0</v>
      </c>
      <c r="T756">
        <f t="shared" si="432"/>
        <v>0</v>
      </c>
      <c r="U756">
        <f t="shared" si="432"/>
        <v>0</v>
      </c>
    </row>
    <row r="757" spans="1:21" x14ac:dyDescent="0.15">
      <c r="A757" t="str">
        <f t="shared" si="350"/>
        <v>Letter-Number Sequencing</v>
      </c>
      <c r="B757">
        <f t="shared" ref="B757:K757" si="433">B146*225*(1-B247)</f>
        <v>0</v>
      </c>
      <c r="C757">
        <f t="shared" si="433"/>
        <v>0</v>
      </c>
      <c r="D757">
        <f t="shared" si="433"/>
        <v>0</v>
      </c>
      <c r="E757">
        <f t="shared" si="433"/>
        <v>0</v>
      </c>
      <c r="F757">
        <f t="shared" si="433"/>
        <v>0</v>
      </c>
      <c r="G757">
        <f t="shared" si="433"/>
        <v>0</v>
      </c>
      <c r="H757">
        <f t="shared" si="433"/>
        <v>0</v>
      </c>
      <c r="I757">
        <f t="shared" si="433"/>
        <v>0</v>
      </c>
      <c r="J757">
        <f t="shared" si="433"/>
        <v>0</v>
      </c>
      <c r="K757">
        <f t="shared" si="433"/>
        <v>0</v>
      </c>
      <c r="L757">
        <f t="shared" ref="L757:U757" si="434">L146*225*(1-L247)</f>
        <v>0</v>
      </c>
      <c r="M757">
        <f t="shared" si="434"/>
        <v>0</v>
      </c>
      <c r="N757">
        <f t="shared" si="434"/>
        <v>0</v>
      </c>
      <c r="O757">
        <f t="shared" si="434"/>
        <v>0</v>
      </c>
      <c r="P757">
        <f t="shared" si="434"/>
        <v>0</v>
      </c>
      <c r="Q757">
        <f t="shared" si="434"/>
        <v>0</v>
      </c>
      <c r="R757">
        <f t="shared" si="434"/>
        <v>0</v>
      </c>
      <c r="S757">
        <f t="shared" si="434"/>
        <v>0</v>
      </c>
      <c r="T757">
        <f t="shared" si="434"/>
        <v>0</v>
      </c>
      <c r="U757">
        <f t="shared" si="434"/>
        <v>0</v>
      </c>
    </row>
    <row r="758" spans="1:21" x14ac:dyDescent="0.15">
      <c r="A758" t="str">
        <f t="shared" si="350"/>
        <v>Cancellation</v>
      </c>
      <c r="B758">
        <f t="shared" ref="B758:K758" si="435">B147*225*(1-B248)</f>
        <v>0</v>
      </c>
      <c r="C758">
        <f t="shared" si="435"/>
        <v>0</v>
      </c>
      <c r="D758">
        <f t="shared" si="435"/>
        <v>0</v>
      </c>
      <c r="E758">
        <f t="shared" si="435"/>
        <v>0</v>
      </c>
      <c r="F758">
        <f t="shared" si="435"/>
        <v>0</v>
      </c>
      <c r="G758">
        <f t="shared" si="435"/>
        <v>0</v>
      </c>
      <c r="H758">
        <f t="shared" si="435"/>
        <v>0</v>
      </c>
      <c r="I758">
        <f t="shared" si="435"/>
        <v>0</v>
      </c>
      <c r="J758">
        <f t="shared" si="435"/>
        <v>0</v>
      </c>
      <c r="K758">
        <f t="shared" si="435"/>
        <v>0</v>
      </c>
      <c r="L758">
        <f t="shared" ref="L758:U758" si="436">L147*225*(1-L248)</f>
        <v>0</v>
      </c>
      <c r="M758">
        <f t="shared" si="436"/>
        <v>0</v>
      </c>
      <c r="N758">
        <f t="shared" si="436"/>
        <v>0</v>
      </c>
      <c r="O758">
        <f t="shared" si="436"/>
        <v>0</v>
      </c>
      <c r="P758">
        <f t="shared" si="436"/>
        <v>0</v>
      </c>
      <c r="Q758">
        <f t="shared" si="436"/>
        <v>0</v>
      </c>
      <c r="R758">
        <f t="shared" si="436"/>
        <v>0</v>
      </c>
      <c r="S758">
        <f t="shared" si="436"/>
        <v>0</v>
      </c>
      <c r="T758">
        <f t="shared" si="436"/>
        <v>0</v>
      </c>
      <c r="U758">
        <f t="shared" si="436"/>
        <v>0</v>
      </c>
    </row>
    <row r="759" spans="1:21" x14ac:dyDescent="0.15">
      <c r="A759" t="str">
        <f t="shared" si="350"/>
        <v>Grooved Pegboard-Dominant</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15">
      <c r="A760" t="str">
        <f t="shared" si="350"/>
        <v>Grooved Pegboard-Nondominant</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15">
      <c r="A761" t="str">
        <f t="shared" si="350"/>
        <v>Behavior Rating Scale</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15">
      <c r="A762" t="str">
        <f t="shared" si="350"/>
        <v>KTEA-3 Nonsense Word Decoding</v>
      </c>
      <c r="B762">
        <f t="shared" ref="B762:K762" si="443">B151*225*(1-B252)</f>
        <v>0</v>
      </c>
      <c r="C762">
        <f t="shared" si="443"/>
        <v>0</v>
      </c>
      <c r="D762">
        <f t="shared" si="443"/>
        <v>0</v>
      </c>
      <c r="E762">
        <f t="shared" si="443"/>
        <v>0</v>
      </c>
      <c r="F762">
        <f t="shared" si="443"/>
        <v>0</v>
      </c>
      <c r="G762">
        <f t="shared" si="443"/>
        <v>0</v>
      </c>
      <c r="H762">
        <f t="shared" si="443"/>
        <v>0</v>
      </c>
      <c r="I762">
        <f t="shared" si="443"/>
        <v>0</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0</v>
      </c>
      <c r="S762">
        <f t="shared" si="444"/>
        <v>0</v>
      </c>
      <c r="T762">
        <f t="shared" si="444"/>
        <v>0</v>
      </c>
      <c r="U762">
        <f t="shared" si="444"/>
        <v>0</v>
      </c>
    </row>
    <row r="763" spans="1:21" x14ac:dyDescent="0.15">
      <c r="A763" t="str">
        <f t="shared" si="350"/>
        <v>KTEA-3 Decoding Fluency</v>
      </c>
      <c r="B763">
        <f t="shared" ref="B763:K763" si="445">B152*225*(1-B253)</f>
        <v>0</v>
      </c>
      <c r="C763">
        <f t="shared" si="445"/>
        <v>0</v>
      </c>
      <c r="D763">
        <f t="shared" si="445"/>
        <v>0</v>
      </c>
      <c r="E763">
        <f t="shared" si="445"/>
        <v>0</v>
      </c>
      <c r="F763">
        <f t="shared" si="445"/>
        <v>0</v>
      </c>
      <c r="G763">
        <f t="shared" si="445"/>
        <v>0</v>
      </c>
      <c r="H763">
        <f t="shared" si="445"/>
        <v>0</v>
      </c>
      <c r="I763">
        <f t="shared" si="445"/>
        <v>0</v>
      </c>
      <c r="J763">
        <f t="shared" si="445"/>
        <v>0</v>
      </c>
      <c r="K763">
        <f t="shared" si="445"/>
        <v>0</v>
      </c>
      <c r="L763">
        <f t="shared" ref="L763:U763" si="446">L152*225*(1-L253)</f>
        <v>0</v>
      </c>
      <c r="M763">
        <f t="shared" si="446"/>
        <v>0</v>
      </c>
      <c r="N763">
        <f t="shared" si="446"/>
        <v>0</v>
      </c>
      <c r="O763">
        <f t="shared" si="446"/>
        <v>0</v>
      </c>
      <c r="P763">
        <f t="shared" si="446"/>
        <v>0</v>
      </c>
      <c r="Q763">
        <f t="shared" si="446"/>
        <v>0</v>
      </c>
      <c r="R763">
        <f t="shared" si="446"/>
        <v>0</v>
      </c>
      <c r="S763">
        <f t="shared" si="446"/>
        <v>0</v>
      </c>
      <c r="T763">
        <f t="shared" si="446"/>
        <v>0</v>
      </c>
      <c r="U763">
        <f t="shared" si="446"/>
        <v>0</v>
      </c>
    </row>
    <row r="764" spans="1:21" x14ac:dyDescent="0.15">
      <c r="A764" t="str">
        <f t="shared" si="350"/>
        <v>KTEA-3 Reading Comprehension</v>
      </c>
      <c r="B764">
        <f t="shared" ref="B764:K764" si="447">B153*225*(1-B254)</f>
        <v>0</v>
      </c>
      <c r="C764">
        <f t="shared" si="447"/>
        <v>0</v>
      </c>
      <c r="D764">
        <f t="shared" si="447"/>
        <v>0</v>
      </c>
      <c r="E764">
        <f t="shared" si="447"/>
        <v>0</v>
      </c>
      <c r="F764">
        <f t="shared" si="447"/>
        <v>0</v>
      </c>
      <c r="G764">
        <f t="shared" si="447"/>
        <v>0</v>
      </c>
      <c r="H764">
        <f t="shared" si="447"/>
        <v>0</v>
      </c>
      <c r="I764">
        <f t="shared" si="447"/>
        <v>0</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0</v>
      </c>
      <c r="S764">
        <f t="shared" si="448"/>
        <v>0</v>
      </c>
      <c r="T764">
        <f t="shared" si="448"/>
        <v>0</v>
      </c>
      <c r="U764">
        <f t="shared" si="448"/>
        <v>0</v>
      </c>
    </row>
    <row r="765" spans="1:21" x14ac:dyDescent="0.15">
      <c r="A765" t="str">
        <f t="shared" si="350"/>
        <v>WMS-IV Symbol Span</v>
      </c>
      <c r="B765">
        <f t="shared" ref="B765:K765" si="449">B154*225*(1-B255)</f>
        <v>0</v>
      </c>
      <c r="C765">
        <f t="shared" si="449"/>
        <v>0</v>
      </c>
      <c r="D765">
        <f t="shared" si="449"/>
        <v>0</v>
      </c>
      <c r="E765">
        <f t="shared" si="449"/>
        <v>0</v>
      </c>
      <c r="F765">
        <f t="shared" si="449"/>
        <v>0</v>
      </c>
      <c r="G765">
        <f t="shared" si="449"/>
        <v>0</v>
      </c>
      <c r="H765">
        <f t="shared" si="449"/>
        <v>0</v>
      </c>
      <c r="I765">
        <f t="shared" si="449"/>
        <v>0</v>
      </c>
      <c r="J765">
        <f t="shared" si="449"/>
        <v>0</v>
      </c>
      <c r="K765">
        <f t="shared" si="449"/>
        <v>0</v>
      </c>
      <c r="L765">
        <f t="shared" ref="L765:U765" si="450">L154*225*(1-L255)</f>
        <v>0</v>
      </c>
      <c r="M765">
        <f t="shared" si="450"/>
        <v>0</v>
      </c>
      <c r="N765">
        <f t="shared" si="450"/>
        <v>0</v>
      </c>
      <c r="O765">
        <f t="shared" si="450"/>
        <v>0</v>
      </c>
      <c r="P765">
        <f t="shared" si="450"/>
        <v>0</v>
      </c>
      <c r="Q765">
        <f t="shared" si="450"/>
        <v>0</v>
      </c>
      <c r="R765">
        <f t="shared" si="450"/>
        <v>0</v>
      </c>
      <c r="S765">
        <f t="shared" si="450"/>
        <v>0</v>
      </c>
      <c r="T765">
        <f t="shared" si="450"/>
        <v>0</v>
      </c>
      <c r="U765">
        <f t="shared" si="450"/>
        <v>0</v>
      </c>
    </row>
    <row r="766" spans="1:21" x14ac:dyDescent="0.15">
      <c r="A766" t="str">
        <f t="shared" si="350"/>
        <v>WRAT5 Word Reading</v>
      </c>
      <c r="B766">
        <f t="shared" ref="B766:K766" si="451">B155*225*(1-B256)</f>
        <v>0</v>
      </c>
      <c r="C766">
        <f t="shared" si="451"/>
        <v>13.500000000000012</v>
      </c>
      <c r="D766">
        <f t="shared" si="451"/>
        <v>0</v>
      </c>
      <c r="E766">
        <f t="shared" si="451"/>
        <v>0</v>
      </c>
      <c r="F766">
        <f t="shared" si="451"/>
        <v>0</v>
      </c>
      <c r="G766">
        <f t="shared" si="451"/>
        <v>0</v>
      </c>
      <c r="H766">
        <f t="shared" si="451"/>
        <v>0</v>
      </c>
      <c r="I766">
        <f t="shared" si="451"/>
        <v>0</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13.500000000000012</v>
      </c>
      <c r="S766">
        <f t="shared" si="452"/>
        <v>0</v>
      </c>
      <c r="T766">
        <f t="shared" si="452"/>
        <v>0</v>
      </c>
      <c r="U766">
        <f t="shared" si="452"/>
        <v>0</v>
      </c>
    </row>
    <row r="767" spans="1:21" x14ac:dyDescent="0.15">
      <c r="A767" t="str">
        <f t="shared" si="350"/>
        <v>WRAT5 Spelling</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0</v>
      </c>
      <c r="S767">
        <f t="shared" si="454"/>
        <v>0</v>
      </c>
      <c r="T767">
        <f t="shared" si="454"/>
        <v>0</v>
      </c>
      <c r="U767">
        <f t="shared" si="454"/>
        <v>0</v>
      </c>
    </row>
    <row r="768" spans="1:21" x14ac:dyDescent="0.15">
      <c r="A768" t="str">
        <f t="shared" si="350"/>
        <v>WRAT5 Math Computation</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0</v>
      </c>
      <c r="S768">
        <f t="shared" si="456"/>
        <v>0</v>
      </c>
      <c r="T768">
        <f t="shared" si="456"/>
        <v>0</v>
      </c>
      <c r="U768">
        <f t="shared" si="456"/>
        <v>0</v>
      </c>
    </row>
    <row r="769" spans="1:21" x14ac:dyDescent="0.15">
      <c r="A769" t="str">
        <f t="shared" si="350"/>
        <v>WRAT5 Sentence Comprehension</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0</v>
      </c>
      <c r="S769">
        <f t="shared" si="458"/>
        <v>0</v>
      </c>
      <c r="T769">
        <f t="shared" si="458"/>
        <v>0</v>
      </c>
      <c r="U769">
        <f t="shared" si="458"/>
        <v>0</v>
      </c>
    </row>
    <row r="770" spans="1:21" x14ac:dyDescent="0.15">
      <c r="A770" t="str">
        <f t="shared" si="350"/>
        <v>WRAT5 Reading Composite</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0</v>
      </c>
      <c r="S770">
        <f t="shared" si="460"/>
        <v>0</v>
      </c>
      <c r="T770">
        <f t="shared" si="460"/>
        <v>0</v>
      </c>
      <c r="U770">
        <f t="shared" si="460"/>
        <v>0</v>
      </c>
    </row>
    <row r="771" spans="1:21" x14ac:dyDescent="0.15">
      <c r="A771" t="str">
        <f t="shared" si="350"/>
        <v>DKEFS CWI Color Naming</v>
      </c>
      <c r="B771">
        <f t="shared" ref="B771:K771" si="461">B160*225*(1-B261)</f>
        <v>0</v>
      </c>
      <c r="C771">
        <f t="shared" si="461"/>
        <v>0</v>
      </c>
      <c r="D771">
        <f t="shared" si="461"/>
        <v>0</v>
      </c>
      <c r="E771">
        <f t="shared" si="461"/>
        <v>0</v>
      </c>
      <c r="F771">
        <f t="shared" si="461"/>
        <v>0</v>
      </c>
      <c r="G771">
        <f t="shared" si="461"/>
        <v>0</v>
      </c>
      <c r="H771">
        <f t="shared" si="461"/>
        <v>0</v>
      </c>
      <c r="I771">
        <f t="shared" si="461"/>
        <v>0</v>
      </c>
      <c r="J771">
        <f t="shared" si="461"/>
        <v>0</v>
      </c>
      <c r="K771">
        <f t="shared" si="461"/>
        <v>0</v>
      </c>
      <c r="L771">
        <f t="shared" ref="L771:U771" si="462">L160*225*(1-L261)</f>
        <v>0</v>
      </c>
      <c r="M771">
        <f t="shared" si="462"/>
        <v>0</v>
      </c>
      <c r="N771">
        <f t="shared" si="462"/>
        <v>0</v>
      </c>
      <c r="O771">
        <f t="shared" si="462"/>
        <v>0</v>
      </c>
      <c r="P771">
        <f t="shared" si="462"/>
        <v>0</v>
      </c>
      <c r="Q771">
        <f t="shared" si="462"/>
        <v>0</v>
      </c>
      <c r="R771">
        <f t="shared" si="462"/>
        <v>0</v>
      </c>
      <c r="S771">
        <f t="shared" si="462"/>
        <v>0</v>
      </c>
      <c r="T771">
        <f t="shared" si="462"/>
        <v>0</v>
      </c>
      <c r="U771">
        <f t="shared" si="462"/>
        <v>0</v>
      </c>
    </row>
    <row r="772" spans="1:21" x14ac:dyDescent="0.15">
      <c r="A772" t="str">
        <f t="shared" si="350"/>
        <v>DKEFS CWI Word Reading</v>
      </c>
      <c r="B772">
        <f t="shared" ref="B772:K772" si="463">B161*225*(1-B262)</f>
        <v>0</v>
      </c>
      <c r="C772">
        <f t="shared" si="463"/>
        <v>0</v>
      </c>
      <c r="D772">
        <f t="shared" si="463"/>
        <v>0</v>
      </c>
      <c r="E772">
        <f t="shared" si="463"/>
        <v>0</v>
      </c>
      <c r="F772">
        <f t="shared" si="463"/>
        <v>0</v>
      </c>
      <c r="G772">
        <f t="shared" si="463"/>
        <v>0</v>
      </c>
      <c r="H772">
        <f t="shared" si="463"/>
        <v>0</v>
      </c>
      <c r="I772">
        <f t="shared" si="463"/>
        <v>0</v>
      </c>
      <c r="J772">
        <f t="shared" si="463"/>
        <v>0</v>
      </c>
      <c r="K772">
        <f t="shared" si="463"/>
        <v>0</v>
      </c>
      <c r="L772">
        <f t="shared" ref="L772:U772" si="464">L161*225*(1-L262)</f>
        <v>0</v>
      </c>
      <c r="M772">
        <f t="shared" si="464"/>
        <v>0</v>
      </c>
      <c r="N772">
        <f t="shared" si="464"/>
        <v>0</v>
      </c>
      <c r="O772">
        <f t="shared" si="464"/>
        <v>0</v>
      </c>
      <c r="P772">
        <f t="shared" si="464"/>
        <v>0</v>
      </c>
      <c r="Q772">
        <f t="shared" si="464"/>
        <v>0</v>
      </c>
      <c r="R772">
        <f t="shared" si="464"/>
        <v>0</v>
      </c>
      <c r="S772">
        <f t="shared" si="464"/>
        <v>0</v>
      </c>
      <c r="T772">
        <f t="shared" si="464"/>
        <v>0</v>
      </c>
      <c r="U772">
        <f t="shared" si="464"/>
        <v>0</v>
      </c>
    </row>
    <row r="773" spans="1:21" x14ac:dyDescent="0.15">
      <c r="A773" t="str">
        <f t="shared" si="350"/>
        <v>DKEFS CWI Inhibition</v>
      </c>
      <c r="B773">
        <f t="shared" ref="B773:K773" si="465">B162*225*(1-B263)</f>
        <v>0</v>
      </c>
      <c r="C773">
        <f t="shared" si="465"/>
        <v>0</v>
      </c>
      <c r="D773">
        <f t="shared" si="465"/>
        <v>0</v>
      </c>
      <c r="E773">
        <f t="shared" si="465"/>
        <v>0</v>
      </c>
      <c r="F773">
        <f t="shared" si="465"/>
        <v>0</v>
      </c>
      <c r="G773">
        <f t="shared" si="465"/>
        <v>0</v>
      </c>
      <c r="H773">
        <f t="shared" si="465"/>
        <v>0</v>
      </c>
      <c r="I773">
        <f t="shared" si="465"/>
        <v>0</v>
      </c>
      <c r="J773">
        <f t="shared" si="465"/>
        <v>0</v>
      </c>
      <c r="K773">
        <f t="shared" si="465"/>
        <v>0</v>
      </c>
      <c r="L773">
        <f t="shared" ref="L773:U773" si="466">L162*225*(1-L263)</f>
        <v>0</v>
      </c>
      <c r="M773">
        <f t="shared" si="466"/>
        <v>0</v>
      </c>
      <c r="N773">
        <f t="shared" si="466"/>
        <v>0</v>
      </c>
      <c r="O773">
        <f t="shared" si="466"/>
        <v>0</v>
      </c>
      <c r="P773">
        <f t="shared" si="466"/>
        <v>0</v>
      </c>
      <c r="Q773">
        <f t="shared" si="466"/>
        <v>0</v>
      </c>
      <c r="R773">
        <f t="shared" si="466"/>
        <v>0</v>
      </c>
      <c r="S773">
        <f t="shared" si="466"/>
        <v>0</v>
      </c>
      <c r="T773">
        <f t="shared" si="466"/>
        <v>0</v>
      </c>
      <c r="U773">
        <f t="shared" si="466"/>
        <v>0</v>
      </c>
    </row>
    <row r="774" spans="1:21" x14ac:dyDescent="0.15">
      <c r="A774" t="str">
        <f t="shared" si="350"/>
        <v>DKEFS CWI Switching</v>
      </c>
      <c r="B774">
        <f t="shared" ref="B774:K774" si="467">B163*225*(1-B264)</f>
        <v>0</v>
      </c>
      <c r="C774">
        <f t="shared" si="467"/>
        <v>0</v>
      </c>
      <c r="D774">
        <f t="shared" si="467"/>
        <v>0</v>
      </c>
      <c r="E774">
        <f t="shared" si="467"/>
        <v>0</v>
      </c>
      <c r="F774">
        <f t="shared" si="467"/>
        <v>0</v>
      </c>
      <c r="G774">
        <f t="shared" si="467"/>
        <v>0</v>
      </c>
      <c r="H774">
        <f t="shared" si="467"/>
        <v>0</v>
      </c>
      <c r="I774">
        <f t="shared" si="467"/>
        <v>0</v>
      </c>
      <c r="J774">
        <f t="shared" si="467"/>
        <v>0</v>
      </c>
      <c r="K774">
        <f t="shared" si="467"/>
        <v>0</v>
      </c>
      <c r="L774">
        <f t="shared" ref="L774:U774" si="468">L163*225*(1-L264)</f>
        <v>0</v>
      </c>
      <c r="M774">
        <f t="shared" si="468"/>
        <v>0</v>
      </c>
      <c r="N774">
        <f t="shared" si="468"/>
        <v>0</v>
      </c>
      <c r="O774">
        <f t="shared" si="468"/>
        <v>0</v>
      </c>
      <c r="P774">
        <f t="shared" si="468"/>
        <v>0</v>
      </c>
      <c r="Q774">
        <f t="shared" si="468"/>
        <v>0</v>
      </c>
      <c r="R774">
        <f t="shared" si="468"/>
        <v>0</v>
      </c>
      <c r="S774">
        <f t="shared" si="468"/>
        <v>0</v>
      </c>
      <c r="T774">
        <f t="shared" si="468"/>
        <v>0</v>
      </c>
      <c r="U774">
        <f t="shared" si="468"/>
        <v>0</v>
      </c>
    </row>
    <row r="775" spans="1:21" x14ac:dyDescent="0.15">
      <c r="A775" t="str">
        <f t="shared" si="350"/>
        <v>Unstructured Task (Total)</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15">
      <c r="A776" t="str">
        <f t="shared" si="350"/>
        <v>Unstructured Task (HVC)</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15">
      <c r="A777" t="str">
        <f t="shared" si="350"/>
        <v>WASI-2 Similarities</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15">
      <c r="A778" t="str">
        <f t="shared" si="350"/>
        <v>WASI-2 Vocabulary</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15">
      <c r="A779" t="str">
        <f t="shared" si="350"/>
        <v>WASI-2 Matrix Reasoning</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15">
      <c r="A780" t="str">
        <f t="shared" ref="A780:A814" si="479">A677</f>
        <v>WASI-2 Block Design</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15">
      <c r="A781" t="str">
        <f t="shared" si="479"/>
        <v>WISC-V Digit Span</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15">
      <c r="A782" t="str">
        <f t="shared" si="479"/>
        <v>WISC-V Picture Span</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15">
      <c r="A783" t="str">
        <f t="shared" si="479"/>
        <v>WISC-V Coding</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15">
      <c r="A784" t="str">
        <f t="shared" si="479"/>
        <v>WISC-V Symbol Search</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15">
      <c r="A785" t="str">
        <f t="shared" si="479"/>
        <v>LWR</v>
      </c>
      <c r="B785">
        <f t="shared" ref="B785:K785" si="490">B174*225*(1-B275)</f>
        <v>0</v>
      </c>
      <c r="C785">
        <f t="shared" si="490"/>
        <v>0</v>
      </c>
      <c r="D785">
        <f t="shared" si="490"/>
        <v>0</v>
      </c>
      <c r="E785">
        <f t="shared" si="490"/>
        <v>0</v>
      </c>
      <c r="F785">
        <f t="shared" si="490"/>
        <v>0</v>
      </c>
      <c r="G785">
        <f t="shared" si="490"/>
        <v>0</v>
      </c>
      <c r="H785">
        <f t="shared" si="490"/>
        <v>0</v>
      </c>
      <c r="I785">
        <f t="shared" si="490"/>
        <v>0</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15">
      <c r="A786" t="str">
        <f t="shared" si="479"/>
        <v>RC</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15">
      <c r="A787" t="str">
        <f t="shared" si="479"/>
        <v>NWD</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15">
      <c r="A788" t="str">
        <f t="shared" si="479"/>
        <v>PP</v>
      </c>
      <c r="B788">
        <f t="shared" ref="B788:K788" si="496">B177*225*(1-B278)</f>
        <v>0</v>
      </c>
      <c r="C788">
        <f t="shared" si="496"/>
        <v>0</v>
      </c>
      <c r="D788">
        <f t="shared" si="496"/>
        <v>0</v>
      </c>
      <c r="E788">
        <f t="shared" si="496"/>
        <v>0</v>
      </c>
      <c r="F788">
        <f t="shared" si="496"/>
        <v>0</v>
      </c>
      <c r="G788">
        <f t="shared" si="496"/>
        <v>0</v>
      </c>
      <c r="H788">
        <f t="shared" si="496"/>
        <v>0</v>
      </c>
      <c r="I788">
        <f t="shared" si="496"/>
        <v>0</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15">
      <c r="A789" t="str">
        <f t="shared" si="479"/>
        <v>WRF</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15">
      <c r="A790" t="str">
        <f t="shared" si="479"/>
        <v>DF</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15">
      <c r="A791" t="str">
        <f t="shared" si="479"/>
        <v>SRF</v>
      </c>
      <c r="B791">
        <f t="shared" ref="B791:K791" si="502">B180*225*(1-B281)</f>
        <v>0</v>
      </c>
      <c r="C791">
        <f t="shared" si="502"/>
        <v>0</v>
      </c>
      <c r="D791">
        <f t="shared" si="502"/>
        <v>0</v>
      </c>
      <c r="E791">
        <f t="shared" si="502"/>
        <v>0</v>
      </c>
      <c r="F791">
        <f t="shared" si="502"/>
        <v>0</v>
      </c>
      <c r="G791">
        <f t="shared" si="502"/>
        <v>0</v>
      </c>
      <c r="H791">
        <f t="shared" si="502"/>
        <v>0</v>
      </c>
      <c r="I791">
        <f t="shared" si="502"/>
        <v>0</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15">
      <c r="A792" t="str">
        <f t="shared" si="479"/>
        <v>RV</v>
      </c>
      <c r="B792">
        <f t="shared" ref="B792:K792" si="504">B181*225*(1-B282)</f>
        <v>0</v>
      </c>
      <c r="C792">
        <f t="shared" si="504"/>
        <v>0</v>
      </c>
      <c r="D792">
        <f t="shared" si="504"/>
        <v>0</v>
      </c>
      <c r="E792">
        <f t="shared" si="504"/>
        <v>0</v>
      </c>
      <c r="F792">
        <f t="shared" si="504"/>
        <v>0</v>
      </c>
      <c r="G792">
        <f t="shared" si="504"/>
        <v>0</v>
      </c>
      <c r="H792">
        <f t="shared" si="504"/>
        <v>0</v>
      </c>
      <c r="I792">
        <f t="shared" si="504"/>
        <v>0</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15">
      <c r="A793" t="str">
        <f t="shared" si="479"/>
        <v>MCA</v>
      </c>
      <c r="B793">
        <f t="shared" ref="B793:K793" si="506">B182*225*(1-B283)</f>
        <v>0</v>
      </c>
      <c r="C793">
        <f t="shared" si="506"/>
        <v>0</v>
      </c>
      <c r="D793">
        <f t="shared" si="506"/>
        <v>0</v>
      </c>
      <c r="E793">
        <f t="shared" si="506"/>
        <v>0</v>
      </c>
      <c r="F793">
        <f t="shared" si="506"/>
        <v>0</v>
      </c>
      <c r="G793">
        <f t="shared" si="506"/>
        <v>0</v>
      </c>
      <c r="H793">
        <f t="shared" si="506"/>
        <v>0</v>
      </c>
      <c r="I793">
        <f t="shared" si="506"/>
        <v>0</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15">
      <c r="A794" t="str">
        <f t="shared" si="479"/>
        <v>MC</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15">
      <c r="A795" t="str">
        <f t="shared" si="479"/>
        <v>MF</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15">
      <c r="A796" t="str">
        <f t="shared" si="479"/>
        <v>WE</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15">
      <c r="A797" t="str">
        <f t="shared" si="479"/>
        <v>SP</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15">
      <c r="A798" t="str">
        <f t="shared" si="479"/>
        <v>WF</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15">
      <c r="A799" t="str">
        <f t="shared" si="479"/>
        <v>LC</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15">
      <c r="A800" t="str">
        <f t="shared" si="479"/>
        <v>OE</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15">
      <c r="A801" t="str">
        <f t="shared" si="479"/>
        <v>AF</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15">
      <c r="A802" t="str">
        <f t="shared" si="479"/>
        <v>ONF</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15">
      <c r="A803" t="str">
        <f t="shared" si="479"/>
        <v>LNF</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15">
      <c r="A804" t="str">
        <f t="shared" si="479"/>
        <v>RD</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15">
      <c r="A805" t="str">
        <f t="shared" si="479"/>
        <v>MA</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15">
      <c r="A806" t="str">
        <f t="shared" si="479"/>
        <v>WL</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15">
      <c r="A807" t="str">
        <f t="shared" si="479"/>
        <v>ASB</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15">
      <c r="A808" t="str">
        <f t="shared" si="479"/>
        <v>SY</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15">
      <c r="A809" t="str">
        <f t="shared" si="479"/>
        <v>DC</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15">
      <c r="A810" t="str">
        <f t="shared" si="479"/>
        <v>RF</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15">
      <c r="A811" t="str">
        <f t="shared" si="479"/>
        <v>RU</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15">
      <c r="A812" t="str">
        <f t="shared" si="479"/>
        <v>OL</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15">
      <c r="A813" t="str">
        <f t="shared" si="479"/>
        <v>OF</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15">
      <c r="A814" t="str">
        <f t="shared" si="479"/>
        <v>CM</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15">
      <c r="A818" t="s">
        <v>245</v>
      </c>
    </row>
    <row r="819" spans="1:21" x14ac:dyDescent="0.15">
      <c r="A819" t="s">
        <v>246</v>
      </c>
      <c r="B819">
        <f>IF(ComCalc!B37=0,0,ComCalc!B41/ComCalc!B37)</f>
        <v>0</v>
      </c>
      <c r="C819">
        <f>IF(ComCalc!C37=0,0,ComCalc!C41/ComCalc!C37)</f>
        <v>116.5</v>
      </c>
      <c r="D819">
        <f>IF(ComCalc!D37=0,0,ComCalc!D41/ComCalc!D37)</f>
        <v>124</v>
      </c>
      <c r="E819">
        <f>IF(ComCalc!E37=0,0,ComCalc!E41/ComCalc!E37)</f>
        <v>109.75</v>
      </c>
      <c r="F819">
        <f>IF(ComCalc!F37=0,0,ComCalc!F41/ComCalc!F37)</f>
        <v>118</v>
      </c>
      <c r="G819">
        <f>IF(ComCalc!G37=0,0,ComCalc!G41/ComCalc!G37)</f>
        <v>106.16666666666667</v>
      </c>
      <c r="H819">
        <f>IF(ComCalc!H37=0,0,ComCalc!H41/ComCalc!H37)</f>
        <v>108.6</v>
      </c>
      <c r="I819">
        <f>IF(ComCalc!I37=0,0,ComCalc!I41/ComCalc!I37)</f>
        <v>101.66666666666667</v>
      </c>
      <c r="J819">
        <f>IF(ComCalc!J37=0,0,ComCalc!J41/ComCalc!J37)</f>
        <v>109.25</v>
      </c>
      <c r="K819">
        <f>IF(ComCalc!K37=0,0,ComCalc!K41/ComCalc!K37)</f>
        <v>102.5</v>
      </c>
      <c r="L819">
        <f>IF(ComCalc!L37=0,0,ComCalc!L41/ComCalc!L37)</f>
        <v>99.25</v>
      </c>
      <c r="M819">
        <f>IF(ComCalc!M37=0,0,ComCalc!M41/ComCalc!M37)</f>
        <v>109</v>
      </c>
      <c r="N819">
        <f>IF(ComCalc!N37=0,0,ComCalc!N41/ComCalc!N37)</f>
        <v>107.75</v>
      </c>
      <c r="O819">
        <f>IF(ComCalc!O37=0,0,ComCalc!O41/ComCalc!O37)</f>
        <v>107</v>
      </c>
      <c r="P819">
        <f>IF(ComCalc!P37=0,0,ComCalc!P41/ComCalc!P37)</f>
        <v>109.66666666666667</v>
      </c>
      <c r="Q819">
        <f>IF(ComCalc!Q37=0,0,ComCalc!Q41/ComCalc!Q37)</f>
        <v>109.5</v>
      </c>
      <c r="R819">
        <f>IF(ComCalc!R37=0,0,ComCalc!R41/ComCalc!R37)</f>
        <v>108.875</v>
      </c>
      <c r="S819">
        <f>IF(ComCalc!S37=0,0,ComCalc!S41/ComCalc!S37)</f>
        <v>114</v>
      </c>
      <c r="T819">
        <f>IF(ComCalc!T37=0,0,ComCalc!T41/ComCalc!T37)</f>
        <v>111.5</v>
      </c>
      <c r="U819">
        <f>IF(ComCalc!U37=0,0,ComCalc!U41/ComCalc!U37)</f>
        <v>96.5</v>
      </c>
    </row>
    <row r="820" spans="1:21" x14ac:dyDescent="0.15">
      <c r="B820" t="s">
        <v>134</v>
      </c>
      <c r="C820" t="s">
        <v>135</v>
      </c>
      <c r="D820" t="s">
        <v>136</v>
      </c>
      <c r="E820" t="s">
        <v>137</v>
      </c>
      <c r="F820" t="s">
        <v>138</v>
      </c>
      <c r="G820" t="s">
        <v>139</v>
      </c>
      <c r="H820" t="s">
        <v>140</v>
      </c>
      <c r="I820" t="s">
        <v>141</v>
      </c>
      <c r="J820" t="s">
        <v>142</v>
      </c>
      <c r="K820" t="s">
        <v>143</v>
      </c>
      <c r="L820" t="s">
        <v>279</v>
      </c>
      <c r="M820" t="s">
        <v>280</v>
      </c>
      <c r="N820" t="s">
        <v>281</v>
      </c>
      <c r="O820" t="s">
        <v>282</v>
      </c>
      <c r="P820" t="s">
        <v>283</v>
      </c>
      <c r="Q820" t="s">
        <v>284</v>
      </c>
      <c r="R820" t="s">
        <v>285</v>
      </c>
      <c r="S820" t="s">
        <v>286</v>
      </c>
      <c r="T820" t="s">
        <v>287</v>
      </c>
      <c r="U820" t="s">
        <v>288</v>
      </c>
    </row>
    <row r="821" spans="1:21" x14ac:dyDescent="0.15">
      <c r="A821" t="str">
        <f>A715</f>
        <v>Similarities</v>
      </c>
      <c r="B821">
        <f t="shared" ref="B821:J821" si="550">B612-B$819*B104</f>
        <v>0</v>
      </c>
      <c r="C821">
        <f t="shared" si="550"/>
        <v>0</v>
      </c>
      <c r="D821">
        <f t="shared" si="550"/>
        <v>0</v>
      </c>
      <c r="E821">
        <f t="shared" si="550"/>
        <v>0</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0</v>
      </c>
      <c r="S821">
        <f t="shared" si="551"/>
        <v>0</v>
      </c>
      <c r="T821">
        <f t="shared" si="551"/>
        <v>0</v>
      </c>
      <c r="U821">
        <f t="shared" si="551"/>
        <v>0</v>
      </c>
    </row>
    <row r="822" spans="1:21" x14ac:dyDescent="0.15">
      <c r="A822" t="str">
        <f t="shared" ref="A822:A885" si="552">A716</f>
        <v>Vocabulary</v>
      </c>
      <c r="B822">
        <f t="shared" ref="B822:I831" si="553">B613-B$819*B105</f>
        <v>0</v>
      </c>
      <c r="C822">
        <f t="shared" si="553"/>
        <v>0</v>
      </c>
      <c r="D822">
        <f t="shared" si="553"/>
        <v>0</v>
      </c>
      <c r="E822">
        <f t="shared" si="553"/>
        <v>0</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0</v>
      </c>
      <c r="S822">
        <f t="shared" si="554"/>
        <v>0</v>
      </c>
      <c r="T822">
        <f t="shared" si="554"/>
        <v>0</v>
      </c>
      <c r="U822">
        <f t="shared" si="554"/>
        <v>0</v>
      </c>
    </row>
    <row r="823" spans="1:21" x14ac:dyDescent="0.15">
      <c r="A823" t="str">
        <f t="shared" si="552"/>
        <v>Information</v>
      </c>
      <c r="B823">
        <f t="shared" si="553"/>
        <v>0</v>
      </c>
      <c r="C823">
        <f t="shared" si="553"/>
        <v>0</v>
      </c>
      <c r="D823">
        <f t="shared" si="553"/>
        <v>0</v>
      </c>
      <c r="E823">
        <f t="shared" si="553"/>
        <v>0</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0</v>
      </c>
      <c r="S823">
        <f t="shared" si="555"/>
        <v>0</v>
      </c>
      <c r="T823">
        <f t="shared" si="555"/>
        <v>0</v>
      </c>
      <c r="U823">
        <f t="shared" si="555"/>
        <v>0</v>
      </c>
    </row>
    <row r="824" spans="1:21" x14ac:dyDescent="0.15">
      <c r="A824" t="str">
        <f t="shared" si="552"/>
        <v>Matrix Reasoning</v>
      </c>
      <c r="B824">
        <f t="shared" si="553"/>
        <v>0</v>
      </c>
      <c r="C824">
        <f t="shared" si="553"/>
        <v>0</v>
      </c>
      <c r="D824">
        <f t="shared" si="553"/>
        <v>0</v>
      </c>
      <c r="E824">
        <f t="shared" si="553"/>
        <v>0</v>
      </c>
      <c r="F824">
        <f t="shared" si="553"/>
        <v>0</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0</v>
      </c>
      <c r="S824">
        <f t="shared" si="556"/>
        <v>0</v>
      </c>
      <c r="T824">
        <f t="shared" si="556"/>
        <v>0</v>
      </c>
      <c r="U824">
        <f t="shared" si="556"/>
        <v>0</v>
      </c>
    </row>
    <row r="825" spans="1:21" x14ac:dyDescent="0.15">
      <c r="A825" t="str">
        <f t="shared" si="552"/>
        <v>Digit Span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15">
      <c r="A826" t="str">
        <f t="shared" si="552"/>
        <v>Arithmetic</v>
      </c>
      <c r="B826">
        <f t="shared" si="553"/>
        <v>0</v>
      </c>
      <c r="C826">
        <f t="shared" si="553"/>
        <v>0</v>
      </c>
      <c r="D826">
        <f t="shared" si="553"/>
        <v>0</v>
      </c>
      <c r="E826">
        <f t="shared" si="553"/>
        <v>0</v>
      </c>
      <c r="F826">
        <f t="shared" si="553"/>
        <v>0</v>
      </c>
      <c r="G826">
        <f t="shared" si="553"/>
        <v>0</v>
      </c>
      <c r="H826">
        <f t="shared" si="553"/>
        <v>0</v>
      </c>
      <c r="I826">
        <f t="shared" si="553"/>
        <v>0</v>
      </c>
      <c r="J826">
        <f t="shared" ref="J826:U826" si="558">J617-J$819*J109</f>
        <v>0</v>
      </c>
      <c r="K826">
        <f t="shared" si="558"/>
        <v>0</v>
      </c>
      <c r="L826">
        <f t="shared" si="558"/>
        <v>0</v>
      </c>
      <c r="M826">
        <f t="shared" si="558"/>
        <v>0</v>
      </c>
      <c r="N826">
        <f t="shared" si="558"/>
        <v>0</v>
      </c>
      <c r="O826">
        <f t="shared" si="558"/>
        <v>0</v>
      </c>
      <c r="P826">
        <f t="shared" si="558"/>
        <v>0</v>
      </c>
      <c r="Q826">
        <f t="shared" si="558"/>
        <v>0</v>
      </c>
      <c r="R826">
        <f t="shared" si="558"/>
        <v>0</v>
      </c>
      <c r="S826">
        <f t="shared" si="558"/>
        <v>0</v>
      </c>
      <c r="T826">
        <f t="shared" si="558"/>
        <v>0</v>
      </c>
      <c r="U826">
        <f t="shared" si="558"/>
        <v>0</v>
      </c>
    </row>
    <row r="827" spans="1:21" x14ac:dyDescent="0.15">
      <c r="A827" t="str">
        <f t="shared" si="552"/>
        <v>Block Design</v>
      </c>
      <c r="B827">
        <f t="shared" si="553"/>
        <v>0</v>
      </c>
      <c r="C827">
        <f t="shared" si="553"/>
        <v>0</v>
      </c>
      <c r="D827">
        <f t="shared" si="553"/>
        <v>0</v>
      </c>
      <c r="E827">
        <f t="shared" si="553"/>
        <v>0</v>
      </c>
      <c r="F827">
        <f t="shared" si="553"/>
        <v>0</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0</v>
      </c>
      <c r="S827">
        <f t="shared" si="559"/>
        <v>0</v>
      </c>
      <c r="T827">
        <f t="shared" si="559"/>
        <v>0</v>
      </c>
      <c r="U827">
        <f t="shared" si="559"/>
        <v>0</v>
      </c>
    </row>
    <row r="828" spans="1:21" x14ac:dyDescent="0.15">
      <c r="A828" t="str">
        <f t="shared" si="552"/>
        <v>Visual Puzzles</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15">
      <c r="A829" t="str">
        <f t="shared" si="552"/>
        <v>Symbol Search</v>
      </c>
      <c r="B829">
        <f t="shared" si="553"/>
        <v>0</v>
      </c>
      <c r="C829">
        <f t="shared" si="553"/>
        <v>0</v>
      </c>
      <c r="D829">
        <f t="shared" si="553"/>
        <v>0</v>
      </c>
      <c r="E829">
        <f t="shared" si="553"/>
        <v>0</v>
      </c>
      <c r="F829">
        <f t="shared" si="553"/>
        <v>0</v>
      </c>
      <c r="G829">
        <f t="shared" si="553"/>
        <v>0</v>
      </c>
      <c r="H829">
        <f t="shared" si="553"/>
        <v>0</v>
      </c>
      <c r="I829">
        <f t="shared" si="553"/>
        <v>0</v>
      </c>
      <c r="J829">
        <f t="shared" ref="J829:U829" si="561">J620-J$819*J112</f>
        <v>0</v>
      </c>
      <c r="K829">
        <f t="shared" si="561"/>
        <v>0</v>
      </c>
      <c r="L829">
        <f t="shared" si="561"/>
        <v>0</v>
      </c>
      <c r="M829">
        <f t="shared" si="561"/>
        <v>0</v>
      </c>
      <c r="N829">
        <f t="shared" si="561"/>
        <v>0</v>
      </c>
      <c r="O829">
        <f t="shared" si="561"/>
        <v>0</v>
      </c>
      <c r="P829">
        <f t="shared" si="561"/>
        <v>0</v>
      </c>
      <c r="Q829">
        <f t="shared" si="561"/>
        <v>0</v>
      </c>
      <c r="R829">
        <f t="shared" si="561"/>
        <v>0</v>
      </c>
      <c r="S829">
        <f t="shared" si="561"/>
        <v>0</v>
      </c>
      <c r="T829">
        <f t="shared" si="561"/>
        <v>0</v>
      </c>
      <c r="U829">
        <f t="shared" si="561"/>
        <v>0</v>
      </c>
    </row>
    <row r="830" spans="1:21" x14ac:dyDescent="0.15">
      <c r="A830" t="str">
        <f t="shared" si="552"/>
        <v>Coding</v>
      </c>
      <c r="B830">
        <f t="shared" si="553"/>
        <v>0</v>
      </c>
      <c r="C830">
        <f t="shared" si="553"/>
        <v>0</v>
      </c>
      <c r="D830">
        <f t="shared" si="553"/>
        <v>0</v>
      </c>
      <c r="E830">
        <f t="shared" si="553"/>
        <v>0</v>
      </c>
      <c r="F830">
        <f t="shared" si="553"/>
        <v>0</v>
      </c>
      <c r="G830">
        <f t="shared" si="553"/>
        <v>-6.1666666666666714</v>
      </c>
      <c r="H830">
        <f t="shared" si="553"/>
        <v>0</v>
      </c>
      <c r="I830">
        <f t="shared" si="553"/>
        <v>-1.6666666666666714</v>
      </c>
      <c r="J830">
        <f t="shared" ref="J830:U830" si="562">J621-J$819*J113</f>
        <v>-9.25</v>
      </c>
      <c r="K830">
        <f t="shared" si="562"/>
        <v>0</v>
      </c>
      <c r="L830">
        <f t="shared" si="562"/>
        <v>0</v>
      </c>
      <c r="M830">
        <f t="shared" si="562"/>
        <v>0</v>
      </c>
      <c r="N830">
        <f t="shared" si="562"/>
        <v>-7.75</v>
      </c>
      <c r="O830">
        <f t="shared" si="562"/>
        <v>0</v>
      </c>
      <c r="P830">
        <f t="shared" si="562"/>
        <v>0</v>
      </c>
      <c r="Q830">
        <f t="shared" si="562"/>
        <v>0</v>
      </c>
      <c r="R830">
        <f t="shared" si="562"/>
        <v>-8.875</v>
      </c>
      <c r="S830">
        <f t="shared" si="562"/>
        <v>0</v>
      </c>
      <c r="T830">
        <f t="shared" si="562"/>
        <v>0</v>
      </c>
      <c r="U830">
        <f t="shared" si="562"/>
        <v>0</v>
      </c>
    </row>
    <row r="831" spans="1:21" x14ac:dyDescent="0.15">
      <c r="A831" t="str">
        <f t="shared" si="552"/>
        <v>NAB Categories</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15">
      <c r="A832" t="str">
        <f t="shared" si="552"/>
        <v>NAB Judgment</v>
      </c>
      <c r="B832">
        <f t="shared" ref="B832:I841" si="564">B623-B$819*B115</f>
        <v>0</v>
      </c>
      <c r="C832">
        <f t="shared" si="564"/>
        <v>0</v>
      </c>
      <c r="D832">
        <f t="shared" si="564"/>
        <v>0</v>
      </c>
      <c r="E832">
        <f t="shared" si="564"/>
        <v>0</v>
      </c>
      <c r="F832">
        <f t="shared" si="564"/>
        <v>0</v>
      </c>
      <c r="G832">
        <f t="shared" si="564"/>
        <v>0</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0</v>
      </c>
      <c r="S832">
        <f t="shared" si="565"/>
        <v>0</v>
      </c>
      <c r="T832">
        <f t="shared" si="565"/>
        <v>0</v>
      </c>
      <c r="U832">
        <f t="shared" si="565"/>
        <v>0</v>
      </c>
    </row>
    <row r="833" spans="1:21" x14ac:dyDescent="0.15">
      <c r="A833" t="str">
        <f t="shared" si="552"/>
        <v>NAB Mazes</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15">
      <c r="A834" t="str">
        <f t="shared" si="552"/>
        <v>NAB Word Generation</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15">
      <c r="A835" t="str">
        <f t="shared" si="552"/>
        <v>Digits Forward</v>
      </c>
      <c r="B835">
        <f t="shared" si="564"/>
        <v>0</v>
      </c>
      <c r="C835">
        <f t="shared" si="564"/>
        <v>0</v>
      </c>
      <c r="D835">
        <f t="shared" si="564"/>
        <v>0</v>
      </c>
      <c r="E835">
        <f t="shared" si="564"/>
        <v>0</v>
      </c>
      <c r="F835">
        <f t="shared" si="564"/>
        <v>0</v>
      </c>
      <c r="G835">
        <f t="shared" si="564"/>
        <v>-1.1666666666666714</v>
      </c>
      <c r="H835">
        <f t="shared" si="564"/>
        <v>0</v>
      </c>
      <c r="I835">
        <f t="shared" si="564"/>
        <v>3.3333333333333286</v>
      </c>
      <c r="J835">
        <f t="shared" ref="J835:U835" si="568">J626-J$819*J118</f>
        <v>0</v>
      </c>
      <c r="K835">
        <f t="shared" si="568"/>
        <v>2.5</v>
      </c>
      <c r="L835">
        <f t="shared" si="568"/>
        <v>5.75</v>
      </c>
      <c r="M835">
        <f t="shared" si="568"/>
        <v>-4</v>
      </c>
      <c r="N835">
        <f t="shared" si="568"/>
        <v>0</v>
      </c>
      <c r="O835">
        <f t="shared" si="568"/>
        <v>0</v>
      </c>
      <c r="P835">
        <f t="shared" si="568"/>
        <v>0</v>
      </c>
      <c r="Q835">
        <f t="shared" si="568"/>
        <v>0</v>
      </c>
      <c r="R835">
        <f t="shared" si="568"/>
        <v>-3.875</v>
      </c>
      <c r="S835">
        <f t="shared" si="568"/>
        <v>0</v>
      </c>
      <c r="T835">
        <f t="shared" si="568"/>
        <v>0</v>
      </c>
      <c r="U835">
        <f t="shared" si="568"/>
        <v>0</v>
      </c>
    </row>
    <row r="836" spans="1:21" x14ac:dyDescent="0.15">
      <c r="A836" t="str">
        <f t="shared" si="552"/>
        <v>Digits Backward</v>
      </c>
      <c r="B836">
        <f t="shared" si="564"/>
        <v>0</v>
      </c>
      <c r="C836">
        <f t="shared" si="564"/>
        <v>0</v>
      </c>
      <c r="D836">
        <f t="shared" si="564"/>
        <v>0</v>
      </c>
      <c r="E836">
        <f t="shared" si="564"/>
        <v>0</v>
      </c>
      <c r="F836">
        <f t="shared" si="564"/>
        <v>0</v>
      </c>
      <c r="G836">
        <f t="shared" si="564"/>
        <v>-6.1666666666666714</v>
      </c>
      <c r="H836">
        <f t="shared" si="564"/>
        <v>0</v>
      </c>
      <c r="I836">
        <f t="shared" si="564"/>
        <v>-1.6666666666666714</v>
      </c>
      <c r="J836">
        <f t="shared" ref="J836:U836" si="569">J627-J$819*J119</f>
        <v>0</v>
      </c>
      <c r="K836">
        <f t="shared" si="569"/>
        <v>-2.5</v>
      </c>
      <c r="L836">
        <f t="shared" si="569"/>
        <v>0</v>
      </c>
      <c r="M836">
        <f t="shared" si="569"/>
        <v>-9</v>
      </c>
      <c r="N836">
        <f t="shared" si="569"/>
        <v>0</v>
      </c>
      <c r="O836">
        <f t="shared" si="569"/>
        <v>0</v>
      </c>
      <c r="P836">
        <f t="shared" si="569"/>
        <v>0</v>
      </c>
      <c r="Q836">
        <f t="shared" si="569"/>
        <v>0</v>
      </c>
      <c r="R836">
        <f t="shared" si="569"/>
        <v>-8.875</v>
      </c>
      <c r="S836">
        <f t="shared" si="569"/>
        <v>0</v>
      </c>
      <c r="T836">
        <f t="shared" si="569"/>
        <v>0</v>
      </c>
      <c r="U836">
        <f t="shared" si="569"/>
        <v>0</v>
      </c>
    </row>
    <row r="837" spans="1:21" x14ac:dyDescent="0.15">
      <c r="A837" t="str">
        <f t="shared" si="552"/>
        <v>Numbers &amp; Letters Speed A</v>
      </c>
      <c r="B837">
        <f t="shared" si="564"/>
        <v>0</v>
      </c>
      <c r="C837">
        <f t="shared" si="564"/>
        <v>0</v>
      </c>
      <c r="D837">
        <f t="shared" si="564"/>
        <v>0</v>
      </c>
      <c r="E837">
        <f t="shared" si="564"/>
        <v>0</v>
      </c>
      <c r="F837">
        <f t="shared" si="564"/>
        <v>0</v>
      </c>
      <c r="G837">
        <f t="shared" si="564"/>
        <v>4.8333333333333286</v>
      </c>
      <c r="H837">
        <f t="shared" si="564"/>
        <v>0</v>
      </c>
      <c r="I837">
        <f t="shared" si="564"/>
        <v>0</v>
      </c>
      <c r="J837">
        <f t="shared" ref="J837:U837" si="570">J628-J$819*J120</f>
        <v>1.75</v>
      </c>
      <c r="K837">
        <f t="shared" si="570"/>
        <v>0</v>
      </c>
      <c r="L837">
        <f t="shared" si="570"/>
        <v>0</v>
      </c>
      <c r="M837">
        <f t="shared" si="570"/>
        <v>0</v>
      </c>
      <c r="N837">
        <f t="shared" si="570"/>
        <v>0</v>
      </c>
      <c r="O837">
        <f t="shared" si="570"/>
        <v>0</v>
      </c>
      <c r="P837">
        <f t="shared" si="570"/>
        <v>0</v>
      </c>
      <c r="Q837">
        <f t="shared" si="570"/>
        <v>0</v>
      </c>
      <c r="R837">
        <f t="shared" si="570"/>
        <v>2.125</v>
      </c>
      <c r="S837">
        <f t="shared" si="570"/>
        <v>0</v>
      </c>
      <c r="T837">
        <f t="shared" si="570"/>
        <v>-0.5</v>
      </c>
      <c r="U837">
        <f t="shared" si="570"/>
        <v>0</v>
      </c>
    </row>
    <row r="838" spans="1:21" x14ac:dyDescent="0.15">
      <c r="A838" t="str">
        <f t="shared" si="552"/>
        <v>Numbers &amp; Letters Accuracy A</v>
      </c>
      <c r="B838">
        <f t="shared" si="564"/>
        <v>0</v>
      </c>
      <c r="C838">
        <f t="shared" si="564"/>
        <v>0</v>
      </c>
      <c r="D838">
        <f t="shared" si="564"/>
        <v>0</v>
      </c>
      <c r="E838">
        <f t="shared" si="564"/>
        <v>0</v>
      </c>
      <c r="F838">
        <f t="shared" si="564"/>
        <v>0</v>
      </c>
      <c r="G838">
        <f t="shared" si="564"/>
        <v>-7.1666666666666714</v>
      </c>
      <c r="H838">
        <f t="shared" si="564"/>
        <v>0</v>
      </c>
      <c r="I838">
        <f t="shared" si="564"/>
        <v>0</v>
      </c>
      <c r="J838">
        <f t="shared" ref="J838:U838" si="571">J629-J$819*J121</f>
        <v>0</v>
      </c>
      <c r="K838">
        <f t="shared" si="571"/>
        <v>0</v>
      </c>
      <c r="L838">
        <f t="shared" si="571"/>
        <v>-0.25</v>
      </c>
      <c r="M838">
        <f t="shared" si="571"/>
        <v>0</v>
      </c>
      <c r="N838">
        <f t="shared" si="571"/>
        <v>0</v>
      </c>
      <c r="O838">
        <f t="shared" si="571"/>
        <v>0</v>
      </c>
      <c r="P838">
        <f t="shared" si="571"/>
        <v>0</v>
      </c>
      <c r="Q838">
        <f t="shared" si="571"/>
        <v>0</v>
      </c>
      <c r="R838">
        <f t="shared" si="571"/>
        <v>-9.875</v>
      </c>
      <c r="S838">
        <f t="shared" si="571"/>
        <v>0</v>
      </c>
      <c r="T838">
        <f t="shared" si="571"/>
        <v>0</v>
      </c>
      <c r="U838">
        <f t="shared" si="571"/>
        <v>0</v>
      </c>
    </row>
    <row r="839" spans="1:21" x14ac:dyDescent="0.15">
      <c r="A839" t="str">
        <f t="shared" si="552"/>
        <v>Numbers &amp; Letters Efficiency A</v>
      </c>
      <c r="B839">
        <f t="shared" si="564"/>
        <v>0</v>
      </c>
      <c r="C839">
        <f t="shared" si="564"/>
        <v>0</v>
      </c>
      <c r="D839">
        <f t="shared" si="564"/>
        <v>0</v>
      </c>
      <c r="E839">
        <f t="shared" si="564"/>
        <v>0</v>
      </c>
      <c r="F839">
        <f t="shared" si="564"/>
        <v>0</v>
      </c>
      <c r="G839">
        <f t="shared" si="564"/>
        <v>7.8333333333333286</v>
      </c>
      <c r="H839">
        <f t="shared" si="564"/>
        <v>0</v>
      </c>
      <c r="I839">
        <f t="shared" si="564"/>
        <v>0</v>
      </c>
      <c r="J839">
        <f t="shared" ref="J839:U839" si="572">J630-J$819*J122</f>
        <v>4.75</v>
      </c>
      <c r="K839">
        <f t="shared" si="572"/>
        <v>0</v>
      </c>
      <c r="L839">
        <f t="shared" si="572"/>
        <v>0</v>
      </c>
      <c r="M839">
        <f t="shared" si="572"/>
        <v>0</v>
      </c>
      <c r="N839">
        <f t="shared" si="572"/>
        <v>6.25</v>
      </c>
      <c r="O839">
        <f t="shared" si="572"/>
        <v>0</v>
      </c>
      <c r="P839">
        <f t="shared" si="572"/>
        <v>0</v>
      </c>
      <c r="Q839">
        <f t="shared" si="572"/>
        <v>0</v>
      </c>
      <c r="R839">
        <f t="shared" si="572"/>
        <v>5.125</v>
      </c>
      <c r="S839">
        <f t="shared" si="572"/>
        <v>0</v>
      </c>
      <c r="T839">
        <f t="shared" si="572"/>
        <v>0</v>
      </c>
      <c r="U839">
        <f t="shared" si="572"/>
        <v>0</v>
      </c>
    </row>
    <row r="840" spans="1:21" x14ac:dyDescent="0.15">
      <c r="A840" t="str">
        <f t="shared" si="552"/>
        <v>Numbers &amp; Letters Efficiency B</v>
      </c>
      <c r="B840">
        <f t="shared" si="564"/>
        <v>0</v>
      </c>
      <c r="C840">
        <f t="shared" si="564"/>
        <v>0</v>
      </c>
      <c r="D840">
        <f t="shared" si="564"/>
        <v>0</v>
      </c>
      <c r="E840">
        <f t="shared" si="564"/>
        <v>0</v>
      </c>
      <c r="F840">
        <f t="shared" si="564"/>
        <v>0</v>
      </c>
      <c r="G840">
        <f t="shared" si="564"/>
        <v>-18.166666666666671</v>
      </c>
      <c r="H840">
        <f t="shared" si="564"/>
        <v>0</v>
      </c>
      <c r="I840">
        <f t="shared" si="564"/>
        <v>0</v>
      </c>
      <c r="J840">
        <f t="shared" ref="J840:U840" si="573">J631-J$819*J123</f>
        <v>0</v>
      </c>
      <c r="K840">
        <f t="shared" si="573"/>
        <v>0</v>
      </c>
      <c r="L840">
        <f t="shared" si="573"/>
        <v>-11.25</v>
      </c>
      <c r="M840">
        <f t="shared" si="573"/>
        <v>0</v>
      </c>
      <c r="N840">
        <f t="shared" si="573"/>
        <v>0</v>
      </c>
      <c r="O840">
        <f t="shared" si="573"/>
        <v>0</v>
      </c>
      <c r="P840">
        <f t="shared" si="573"/>
        <v>0</v>
      </c>
      <c r="Q840">
        <f t="shared" si="573"/>
        <v>0</v>
      </c>
      <c r="R840">
        <f t="shared" si="573"/>
        <v>-20.875</v>
      </c>
      <c r="S840">
        <f t="shared" si="573"/>
        <v>0</v>
      </c>
      <c r="T840">
        <f t="shared" si="573"/>
        <v>0</v>
      </c>
      <c r="U840">
        <f t="shared" si="573"/>
        <v>-8.5</v>
      </c>
    </row>
    <row r="841" spans="1:21" x14ac:dyDescent="0.15">
      <c r="A841" t="str">
        <f t="shared" si="552"/>
        <v>Auditory Comprehension</v>
      </c>
      <c r="B841">
        <f t="shared" si="564"/>
        <v>0</v>
      </c>
      <c r="C841">
        <f t="shared" si="564"/>
        <v>0</v>
      </c>
      <c r="D841">
        <f t="shared" si="564"/>
        <v>0</v>
      </c>
      <c r="E841">
        <f t="shared" si="564"/>
        <v>-3.75</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-2.875</v>
      </c>
      <c r="S841">
        <f t="shared" si="574"/>
        <v>0</v>
      </c>
      <c r="T841">
        <f t="shared" si="574"/>
        <v>0</v>
      </c>
      <c r="U841">
        <f t="shared" si="574"/>
        <v>0</v>
      </c>
    </row>
    <row r="842" spans="1:21" x14ac:dyDescent="0.15">
      <c r="A842" t="str">
        <f t="shared" si="552"/>
        <v>Naming</v>
      </c>
      <c r="B842">
        <f t="shared" ref="B842:I851" si="575">B633-B$819*B125</f>
        <v>0</v>
      </c>
      <c r="C842">
        <f t="shared" si="575"/>
        <v>-4.5</v>
      </c>
      <c r="D842">
        <f t="shared" si="575"/>
        <v>0</v>
      </c>
      <c r="E842">
        <f t="shared" si="575"/>
        <v>2.25</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3.125</v>
      </c>
      <c r="S842">
        <f t="shared" si="576"/>
        <v>0</v>
      </c>
      <c r="T842">
        <f t="shared" si="576"/>
        <v>0</v>
      </c>
      <c r="U842">
        <f t="shared" si="576"/>
        <v>0</v>
      </c>
    </row>
    <row r="843" spans="1:21" x14ac:dyDescent="0.15">
      <c r="A843" t="str">
        <f t="shared" si="552"/>
        <v>Shape Learning Immediate-Recognition</v>
      </c>
      <c r="B843">
        <f t="shared" si="575"/>
        <v>0</v>
      </c>
      <c r="C843">
        <f t="shared" si="575"/>
        <v>0</v>
      </c>
      <c r="D843">
        <f t="shared" si="575"/>
        <v>0</v>
      </c>
      <c r="E843">
        <f t="shared" si="575"/>
        <v>0</v>
      </c>
      <c r="F843">
        <f t="shared" si="575"/>
        <v>0</v>
      </c>
      <c r="G843">
        <f t="shared" si="575"/>
        <v>0</v>
      </c>
      <c r="H843">
        <f t="shared" si="575"/>
        <v>6.4000000000000057</v>
      </c>
      <c r="I843">
        <f t="shared" si="575"/>
        <v>0</v>
      </c>
      <c r="J843">
        <f t="shared" ref="J843:U843" si="577">J634-J$819*J126</f>
        <v>0</v>
      </c>
      <c r="K843">
        <f t="shared" si="577"/>
        <v>0</v>
      </c>
      <c r="L843">
        <f t="shared" si="577"/>
        <v>0</v>
      </c>
      <c r="M843">
        <f t="shared" si="577"/>
        <v>0</v>
      </c>
      <c r="N843">
        <f t="shared" si="577"/>
        <v>0</v>
      </c>
      <c r="O843">
        <f t="shared" si="577"/>
        <v>8</v>
      </c>
      <c r="P843">
        <f t="shared" si="577"/>
        <v>0</v>
      </c>
      <c r="Q843">
        <f t="shared" si="577"/>
        <v>0</v>
      </c>
      <c r="R843">
        <f t="shared" si="577"/>
        <v>6.125</v>
      </c>
      <c r="S843">
        <f t="shared" si="577"/>
        <v>0</v>
      </c>
      <c r="T843">
        <f t="shared" si="577"/>
        <v>0</v>
      </c>
      <c r="U843">
        <f t="shared" si="577"/>
        <v>0</v>
      </c>
    </row>
    <row r="844" spans="1:21" x14ac:dyDescent="0.15">
      <c r="A844" t="str">
        <f t="shared" si="552"/>
        <v>Shape Learning Delayed-Recognition</v>
      </c>
      <c r="B844">
        <f t="shared" si="575"/>
        <v>0</v>
      </c>
      <c r="C844">
        <f t="shared" si="575"/>
        <v>0</v>
      </c>
      <c r="D844">
        <f t="shared" si="575"/>
        <v>0</v>
      </c>
      <c r="E844">
        <f t="shared" si="575"/>
        <v>0</v>
      </c>
      <c r="F844">
        <f t="shared" si="575"/>
        <v>0</v>
      </c>
      <c r="G844">
        <f t="shared" si="575"/>
        <v>0</v>
      </c>
      <c r="H844">
        <f t="shared" si="575"/>
        <v>6.4000000000000057</v>
      </c>
      <c r="I844">
        <f t="shared" si="575"/>
        <v>0</v>
      </c>
      <c r="J844">
        <f t="shared" ref="J844:U844" si="578">J635-J$819*J127</f>
        <v>0</v>
      </c>
      <c r="K844">
        <f t="shared" si="578"/>
        <v>0</v>
      </c>
      <c r="L844">
        <f t="shared" si="578"/>
        <v>0</v>
      </c>
      <c r="M844">
        <f t="shared" si="578"/>
        <v>0</v>
      </c>
      <c r="N844">
        <f t="shared" si="578"/>
        <v>0</v>
      </c>
      <c r="O844">
        <f t="shared" si="578"/>
        <v>0</v>
      </c>
      <c r="P844">
        <f t="shared" si="578"/>
        <v>5.3333333333333286</v>
      </c>
      <c r="Q844">
        <f t="shared" si="578"/>
        <v>0</v>
      </c>
      <c r="R844">
        <f t="shared" si="578"/>
        <v>6.125</v>
      </c>
      <c r="S844">
        <f t="shared" si="578"/>
        <v>0</v>
      </c>
      <c r="T844">
        <f t="shared" si="578"/>
        <v>0</v>
      </c>
      <c r="U844">
        <f t="shared" si="578"/>
        <v>0</v>
      </c>
    </row>
    <row r="845" spans="1:21" x14ac:dyDescent="0.15">
      <c r="A845" t="str">
        <f t="shared" si="552"/>
        <v>Story Learning Immediate-Recall</v>
      </c>
      <c r="B845">
        <f t="shared" si="575"/>
        <v>0</v>
      </c>
      <c r="C845">
        <f t="shared" si="575"/>
        <v>0</v>
      </c>
      <c r="D845">
        <f t="shared" si="575"/>
        <v>0</v>
      </c>
      <c r="E845">
        <f t="shared" si="575"/>
        <v>0</v>
      </c>
      <c r="F845">
        <f t="shared" si="575"/>
        <v>0</v>
      </c>
      <c r="G845">
        <f t="shared" si="575"/>
        <v>0</v>
      </c>
      <c r="H845">
        <f t="shared" si="575"/>
        <v>-9.5999999999999943</v>
      </c>
      <c r="I845">
        <f t="shared" si="575"/>
        <v>0</v>
      </c>
      <c r="J845">
        <f t="shared" ref="J845:U845" si="579">J636-J$819*J128</f>
        <v>0</v>
      </c>
      <c r="K845">
        <f t="shared" si="579"/>
        <v>0</v>
      </c>
      <c r="L845">
        <f t="shared" si="579"/>
        <v>0</v>
      </c>
      <c r="M845">
        <f t="shared" si="579"/>
        <v>0</v>
      </c>
      <c r="N845">
        <f t="shared" si="579"/>
        <v>0</v>
      </c>
      <c r="O845">
        <f t="shared" si="579"/>
        <v>-8</v>
      </c>
      <c r="P845">
        <f t="shared" si="579"/>
        <v>0</v>
      </c>
      <c r="Q845">
        <f t="shared" si="579"/>
        <v>0</v>
      </c>
      <c r="R845">
        <f t="shared" si="579"/>
        <v>-9.875</v>
      </c>
      <c r="S845">
        <f t="shared" si="579"/>
        <v>0</v>
      </c>
      <c r="T845">
        <f t="shared" si="579"/>
        <v>0</v>
      </c>
      <c r="U845">
        <f t="shared" si="579"/>
        <v>0</v>
      </c>
    </row>
    <row r="846" spans="1:21" x14ac:dyDescent="0.15">
      <c r="A846" t="str">
        <f t="shared" si="552"/>
        <v>Story Learning Delayed-Recall</v>
      </c>
      <c r="B846">
        <f t="shared" si="575"/>
        <v>0</v>
      </c>
      <c r="C846">
        <f t="shared" si="575"/>
        <v>0</v>
      </c>
      <c r="D846">
        <f t="shared" si="575"/>
        <v>0</v>
      </c>
      <c r="E846">
        <f t="shared" si="575"/>
        <v>0</v>
      </c>
      <c r="F846">
        <f t="shared" si="575"/>
        <v>0</v>
      </c>
      <c r="G846">
        <f t="shared" si="575"/>
        <v>0</v>
      </c>
      <c r="H846">
        <f t="shared" si="575"/>
        <v>-9.5999999999999943</v>
      </c>
      <c r="I846">
        <f t="shared" si="575"/>
        <v>0</v>
      </c>
      <c r="J846">
        <f t="shared" ref="J846:U846" si="580">J637-J$819*J129</f>
        <v>0</v>
      </c>
      <c r="K846">
        <f t="shared" si="580"/>
        <v>0</v>
      </c>
      <c r="L846">
        <f t="shared" si="580"/>
        <v>0</v>
      </c>
      <c r="M846">
        <f t="shared" si="580"/>
        <v>0</v>
      </c>
      <c r="N846">
        <f t="shared" si="580"/>
        <v>0</v>
      </c>
      <c r="O846">
        <f t="shared" si="580"/>
        <v>0</v>
      </c>
      <c r="P846">
        <f t="shared" si="580"/>
        <v>-10.666666666666671</v>
      </c>
      <c r="Q846">
        <f t="shared" si="580"/>
        <v>0</v>
      </c>
      <c r="R846">
        <f t="shared" si="580"/>
        <v>-9.875</v>
      </c>
      <c r="S846">
        <f t="shared" si="580"/>
        <v>0</v>
      </c>
      <c r="T846">
        <f t="shared" si="580"/>
        <v>0</v>
      </c>
      <c r="U846">
        <f t="shared" si="580"/>
        <v>0</v>
      </c>
    </row>
    <row r="847" spans="1:21" x14ac:dyDescent="0.15">
      <c r="A847" t="str">
        <f t="shared" si="552"/>
        <v>Visual Discrimination</v>
      </c>
      <c r="B847">
        <f t="shared" si="575"/>
        <v>0</v>
      </c>
      <c r="C847">
        <f t="shared" si="575"/>
        <v>0</v>
      </c>
      <c r="D847">
        <f t="shared" si="575"/>
        <v>0</v>
      </c>
      <c r="E847">
        <f t="shared" si="575"/>
        <v>0</v>
      </c>
      <c r="F847">
        <f t="shared" si="575"/>
        <v>-6</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3.125</v>
      </c>
      <c r="S847">
        <f t="shared" si="581"/>
        <v>0</v>
      </c>
      <c r="T847">
        <f t="shared" si="581"/>
        <v>0</v>
      </c>
      <c r="U847">
        <f t="shared" si="581"/>
        <v>0</v>
      </c>
    </row>
    <row r="848" spans="1:21" x14ac:dyDescent="0.15">
      <c r="A848" t="str">
        <f t="shared" si="552"/>
        <v>Design Construction</v>
      </c>
      <c r="B848">
        <f t="shared" si="575"/>
        <v>0</v>
      </c>
      <c r="C848">
        <f t="shared" si="575"/>
        <v>0</v>
      </c>
      <c r="D848">
        <f t="shared" si="575"/>
        <v>0</v>
      </c>
      <c r="E848">
        <f t="shared" si="575"/>
        <v>0</v>
      </c>
      <c r="F848">
        <f t="shared" si="575"/>
        <v>6</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15.125</v>
      </c>
      <c r="S848">
        <f t="shared" si="582"/>
        <v>0</v>
      </c>
      <c r="T848">
        <f t="shared" si="582"/>
        <v>0</v>
      </c>
      <c r="U848">
        <f t="shared" si="582"/>
        <v>0</v>
      </c>
    </row>
    <row r="849" spans="1:21" x14ac:dyDescent="0.15">
      <c r="A849" t="str">
        <f t="shared" si="552"/>
        <v>Mazes</v>
      </c>
      <c r="B849">
        <f t="shared" si="575"/>
        <v>0</v>
      </c>
      <c r="C849">
        <f t="shared" si="575"/>
        <v>0</v>
      </c>
      <c r="D849">
        <f t="shared" si="575"/>
        <v>0</v>
      </c>
      <c r="E849">
        <f t="shared" si="575"/>
        <v>0</v>
      </c>
      <c r="F849">
        <f t="shared" si="575"/>
        <v>0</v>
      </c>
      <c r="G849">
        <f t="shared" si="575"/>
        <v>-1.1666666666666714</v>
      </c>
      <c r="H849">
        <f t="shared" si="575"/>
        <v>0</v>
      </c>
      <c r="I849">
        <f t="shared" si="575"/>
        <v>0</v>
      </c>
      <c r="J849">
        <f t="shared" ref="J849:U849" si="583">J640-J$819*J132</f>
        <v>0</v>
      </c>
      <c r="K849">
        <f t="shared" si="583"/>
        <v>0</v>
      </c>
      <c r="L849">
        <f t="shared" si="583"/>
        <v>0</v>
      </c>
      <c r="M849">
        <f t="shared" si="583"/>
        <v>-4</v>
      </c>
      <c r="N849">
        <f t="shared" si="583"/>
        <v>-2.75</v>
      </c>
      <c r="O849">
        <f t="shared" si="583"/>
        <v>0</v>
      </c>
      <c r="P849">
        <f t="shared" si="583"/>
        <v>0</v>
      </c>
      <c r="Q849">
        <f t="shared" si="583"/>
        <v>-4.5</v>
      </c>
      <c r="R849">
        <f t="shared" si="583"/>
        <v>-3.875</v>
      </c>
      <c r="S849">
        <f t="shared" si="583"/>
        <v>0</v>
      </c>
      <c r="T849">
        <f t="shared" si="583"/>
        <v>0</v>
      </c>
      <c r="U849">
        <f t="shared" si="583"/>
        <v>0</v>
      </c>
    </row>
    <row r="850" spans="1:21" x14ac:dyDescent="0.15">
      <c r="A850" t="str">
        <f t="shared" si="552"/>
        <v>Word Generation</v>
      </c>
      <c r="B850">
        <f t="shared" si="575"/>
        <v>0</v>
      </c>
      <c r="C850">
        <f t="shared" si="575"/>
        <v>0</v>
      </c>
      <c r="D850">
        <f t="shared" si="575"/>
        <v>0</v>
      </c>
      <c r="E850">
        <f t="shared" si="575"/>
        <v>0</v>
      </c>
      <c r="F850">
        <f t="shared" si="575"/>
        <v>0</v>
      </c>
      <c r="G850">
        <f t="shared" si="575"/>
        <v>14.833333333333329</v>
      </c>
      <c r="H850">
        <f t="shared" si="575"/>
        <v>0</v>
      </c>
      <c r="I850">
        <f t="shared" si="575"/>
        <v>0</v>
      </c>
      <c r="J850">
        <f t="shared" ref="J850:U850" si="584">J641-J$819*J133</f>
        <v>0</v>
      </c>
      <c r="K850">
        <f t="shared" si="584"/>
        <v>0</v>
      </c>
      <c r="L850">
        <f t="shared" si="584"/>
        <v>0</v>
      </c>
      <c r="M850">
        <f t="shared" si="584"/>
        <v>12</v>
      </c>
      <c r="N850">
        <f t="shared" si="584"/>
        <v>0</v>
      </c>
      <c r="O850">
        <f t="shared" si="584"/>
        <v>0</v>
      </c>
      <c r="P850">
        <f t="shared" si="584"/>
        <v>0</v>
      </c>
      <c r="Q850">
        <f t="shared" si="584"/>
        <v>0</v>
      </c>
      <c r="R850">
        <f t="shared" si="584"/>
        <v>12.125</v>
      </c>
      <c r="S850">
        <f t="shared" si="584"/>
        <v>7</v>
      </c>
      <c r="T850">
        <f t="shared" si="584"/>
        <v>0</v>
      </c>
      <c r="U850">
        <f t="shared" si="584"/>
        <v>0</v>
      </c>
    </row>
    <row r="851" spans="1:21" x14ac:dyDescent="0.15">
      <c r="A851" t="str">
        <f t="shared" si="552"/>
        <v>Letter Fluency</v>
      </c>
      <c r="B851">
        <f t="shared" si="575"/>
        <v>0</v>
      </c>
      <c r="C851">
        <f t="shared" si="575"/>
        <v>0</v>
      </c>
      <c r="D851">
        <f t="shared" si="575"/>
        <v>0</v>
      </c>
      <c r="E851">
        <f t="shared" si="575"/>
        <v>-0.75</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0.125</v>
      </c>
      <c r="S851">
        <f t="shared" si="585"/>
        <v>-5</v>
      </c>
      <c r="T851">
        <f t="shared" si="585"/>
        <v>0</v>
      </c>
      <c r="U851">
        <f t="shared" si="585"/>
        <v>0</v>
      </c>
    </row>
    <row r="852" spans="1:21" x14ac:dyDescent="0.15">
      <c r="A852" t="str">
        <f t="shared" si="552"/>
        <v>Category Fluency</v>
      </c>
      <c r="B852">
        <f t="shared" ref="B852:I861" si="586">B643-B$819*B135</f>
        <v>0</v>
      </c>
      <c r="C852">
        <f t="shared" si="586"/>
        <v>0</v>
      </c>
      <c r="D852">
        <f t="shared" si="586"/>
        <v>0</v>
      </c>
      <c r="E852">
        <f t="shared" si="586"/>
        <v>2.25</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3.125</v>
      </c>
      <c r="S852">
        <f t="shared" si="587"/>
        <v>-2</v>
      </c>
      <c r="T852">
        <f t="shared" si="587"/>
        <v>0</v>
      </c>
      <c r="U852">
        <f t="shared" si="587"/>
        <v>0</v>
      </c>
    </row>
    <row r="853" spans="1:21" x14ac:dyDescent="0.15">
      <c r="A853" t="str">
        <f t="shared" si="552"/>
        <v>TOPF</v>
      </c>
      <c r="B853">
        <f t="shared" si="586"/>
        <v>0</v>
      </c>
      <c r="C853">
        <f t="shared" si="586"/>
        <v>0</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0</v>
      </c>
      <c r="S853">
        <f t="shared" si="588"/>
        <v>0</v>
      </c>
      <c r="T853">
        <f t="shared" si="588"/>
        <v>0</v>
      </c>
      <c r="U853">
        <f t="shared" si="588"/>
        <v>0</v>
      </c>
    </row>
    <row r="854" spans="1:21" x14ac:dyDescent="0.15">
      <c r="A854" t="str">
        <f t="shared" si="552"/>
        <v>Trails A</v>
      </c>
      <c r="B854">
        <f t="shared" si="586"/>
        <v>0</v>
      </c>
      <c r="C854">
        <f t="shared" si="586"/>
        <v>0</v>
      </c>
      <c r="D854">
        <f t="shared" si="586"/>
        <v>0</v>
      </c>
      <c r="E854">
        <f t="shared" si="586"/>
        <v>0</v>
      </c>
      <c r="F854">
        <f t="shared" si="586"/>
        <v>0</v>
      </c>
      <c r="G854">
        <f t="shared" si="586"/>
        <v>5.8333333333333286</v>
      </c>
      <c r="H854">
        <f t="shared" si="586"/>
        <v>0</v>
      </c>
      <c r="I854">
        <f t="shared" si="586"/>
        <v>0</v>
      </c>
      <c r="J854">
        <f t="shared" ref="J854:U854" si="589">J645-J$819*J137</f>
        <v>2.75</v>
      </c>
      <c r="K854">
        <f t="shared" si="589"/>
        <v>0</v>
      </c>
      <c r="L854">
        <f t="shared" si="589"/>
        <v>0</v>
      </c>
      <c r="M854">
        <f t="shared" si="589"/>
        <v>0</v>
      </c>
      <c r="N854">
        <f t="shared" si="589"/>
        <v>4.25</v>
      </c>
      <c r="O854">
        <f t="shared" si="589"/>
        <v>0</v>
      </c>
      <c r="P854">
        <f t="shared" si="589"/>
        <v>0</v>
      </c>
      <c r="Q854">
        <f t="shared" si="589"/>
        <v>0</v>
      </c>
      <c r="R854">
        <f t="shared" si="589"/>
        <v>3.125</v>
      </c>
      <c r="S854">
        <f t="shared" si="589"/>
        <v>0</v>
      </c>
      <c r="T854">
        <f t="shared" si="589"/>
        <v>0.5</v>
      </c>
      <c r="U854">
        <f t="shared" si="589"/>
        <v>0</v>
      </c>
    </row>
    <row r="855" spans="1:21" x14ac:dyDescent="0.15">
      <c r="A855" t="str">
        <f t="shared" si="552"/>
        <v>Trails B</v>
      </c>
      <c r="B855">
        <f t="shared" si="586"/>
        <v>0</v>
      </c>
      <c r="C855">
        <f t="shared" si="586"/>
        <v>0</v>
      </c>
      <c r="D855">
        <f t="shared" si="586"/>
        <v>0</v>
      </c>
      <c r="E855">
        <f t="shared" si="586"/>
        <v>0</v>
      </c>
      <c r="F855">
        <f t="shared" si="586"/>
        <v>0</v>
      </c>
      <c r="G855">
        <f t="shared" si="586"/>
        <v>-1.1666666666666714</v>
      </c>
      <c r="H855">
        <f t="shared" si="586"/>
        <v>0</v>
      </c>
      <c r="I855">
        <f t="shared" si="586"/>
        <v>0</v>
      </c>
      <c r="J855">
        <f t="shared" ref="J855:U855" si="590">J646-J$819*J138</f>
        <v>0</v>
      </c>
      <c r="K855">
        <f t="shared" si="590"/>
        <v>0</v>
      </c>
      <c r="L855">
        <f t="shared" si="590"/>
        <v>5.75</v>
      </c>
      <c r="M855">
        <f t="shared" si="590"/>
        <v>0</v>
      </c>
      <c r="N855">
        <f t="shared" si="590"/>
        <v>0</v>
      </c>
      <c r="O855">
        <f t="shared" si="590"/>
        <v>0</v>
      </c>
      <c r="P855">
        <f t="shared" si="590"/>
        <v>0</v>
      </c>
      <c r="Q855">
        <f t="shared" si="590"/>
        <v>0</v>
      </c>
      <c r="R855">
        <f t="shared" si="590"/>
        <v>-3.875</v>
      </c>
      <c r="S855">
        <f t="shared" si="590"/>
        <v>0</v>
      </c>
      <c r="T855">
        <f t="shared" si="590"/>
        <v>0</v>
      </c>
      <c r="U855">
        <f t="shared" si="590"/>
        <v>8.5</v>
      </c>
    </row>
    <row r="856" spans="1:21" x14ac:dyDescent="0.15">
      <c r="A856" t="str">
        <f t="shared" si="552"/>
        <v>Unstructured Task (WT)</v>
      </c>
      <c r="B856">
        <f t="shared" si="586"/>
        <v>0</v>
      </c>
      <c r="C856">
        <f t="shared" si="586"/>
        <v>0</v>
      </c>
      <c r="D856">
        <f t="shared" si="586"/>
        <v>0</v>
      </c>
      <c r="E856">
        <f t="shared" si="586"/>
        <v>0</v>
      </c>
      <c r="F856">
        <f t="shared" si="586"/>
        <v>0</v>
      </c>
      <c r="G856">
        <f t="shared" si="586"/>
        <v>0</v>
      </c>
      <c r="H856">
        <f t="shared" si="586"/>
        <v>0</v>
      </c>
      <c r="I856">
        <f t="shared" si="586"/>
        <v>0</v>
      </c>
      <c r="J856">
        <f t="shared" ref="J856:U856" si="591">J647-J$819*J139</f>
        <v>0</v>
      </c>
      <c r="K856">
        <f t="shared" si="591"/>
        <v>0</v>
      </c>
      <c r="L856">
        <f t="shared" si="591"/>
        <v>0</v>
      </c>
      <c r="M856">
        <f t="shared" si="591"/>
        <v>0</v>
      </c>
      <c r="N856">
        <f t="shared" si="591"/>
        <v>0</v>
      </c>
      <c r="O856">
        <f t="shared" si="591"/>
        <v>0</v>
      </c>
      <c r="P856">
        <f t="shared" si="591"/>
        <v>0</v>
      </c>
      <c r="Q856">
        <f t="shared" si="591"/>
        <v>0</v>
      </c>
      <c r="R856">
        <f t="shared" si="591"/>
        <v>0</v>
      </c>
      <c r="S856">
        <f t="shared" si="591"/>
        <v>0</v>
      </c>
      <c r="T856">
        <f t="shared" si="591"/>
        <v>0</v>
      </c>
      <c r="U856">
        <f t="shared" si="591"/>
        <v>0</v>
      </c>
    </row>
    <row r="857" spans="1:21" x14ac:dyDescent="0.15">
      <c r="A857" t="str">
        <f t="shared" si="552"/>
        <v>ROCFT Copy</v>
      </c>
      <c r="B857">
        <f t="shared" si="586"/>
        <v>0</v>
      </c>
      <c r="C857">
        <f t="shared" si="586"/>
        <v>0</v>
      </c>
      <c r="D857">
        <f t="shared" si="586"/>
        <v>0</v>
      </c>
      <c r="E857">
        <f t="shared" si="586"/>
        <v>0</v>
      </c>
      <c r="F857">
        <f t="shared" si="586"/>
        <v>0</v>
      </c>
      <c r="G857">
        <f t="shared" si="586"/>
        <v>7.8333333333333286</v>
      </c>
      <c r="H857">
        <f t="shared" si="586"/>
        <v>0</v>
      </c>
      <c r="I857">
        <f t="shared" si="586"/>
        <v>0</v>
      </c>
      <c r="J857">
        <f t="shared" ref="J857:U857" si="592">J648-J$819*J140</f>
        <v>0</v>
      </c>
      <c r="K857">
        <f t="shared" si="592"/>
        <v>0</v>
      </c>
      <c r="L857">
        <f t="shared" si="592"/>
        <v>0</v>
      </c>
      <c r="M857">
        <f t="shared" si="592"/>
        <v>5</v>
      </c>
      <c r="N857">
        <f t="shared" si="592"/>
        <v>0</v>
      </c>
      <c r="O857">
        <f t="shared" si="592"/>
        <v>0</v>
      </c>
      <c r="P857">
        <f t="shared" si="592"/>
        <v>0</v>
      </c>
      <c r="Q857">
        <f t="shared" si="592"/>
        <v>4.5</v>
      </c>
      <c r="R857">
        <f t="shared" si="592"/>
        <v>5.125</v>
      </c>
      <c r="S857">
        <f t="shared" si="592"/>
        <v>0</v>
      </c>
      <c r="T857">
        <f t="shared" si="592"/>
        <v>0</v>
      </c>
      <c r="U857">
        <f t="shared" si="592"/>
        <v>0</v>
      </c>
    </row>
    <row r="858" spans="1:21" x14ac:dyDescent="0.15">
      <c r="A858" t="str">
        <f t="shared" si="552"/>
        <v>ROCFT Recall</v>
      </c>
      <c r="B858">
        <f t="shared" si="586"/>
        <v>0</v>
      </c>
      <c r="C858">
        <f t="shared" si="586"/>
        <v>0</v>
      </c>
      <c r="D858">
        <f t="shared" si="586"/>
        <v>0</v>
      </c>
      <c r="E858">
        <f t="shared" si="586"/>
        <v>0</v>
      </c>
      <c r="F858">
        <f t="shared" si="586"/>
        <v>0</v>
      </c>
      <c r="G858">
        <f t="shared" si="586"/>
        <v>0</v>
      </c>
      <c r="H858">
        <f t="shared" si="586"/>
        <v>6.4000000000000057</v>
      </c>
      <c r="I858">
        <f t="shared" si="586"/>
        <v>0</v>
      </c>
      <c r="J858">
        <f t="shared" ref="J858:U858" si="593">J649-J$819*J141</f>
        <v>0</v>
      </c>
      <c r="K858">
        <f t="shared" si="593"/>
        <v>0</v>
      </c>
      <c r="L858">
        <f t="shared" si="593"/>
        <v>0</v>
      </c>
      <c r="M858">
        <f t="shared" si="593"/>
        <v>0</v>
      </c>
      <c r="N858">
        <f t="shared" si="593"/>
        <v>0</v>
      </c>
      <c r="O858">
        <f t="shared" si="593"/>
        <v>0</v>
      </c>
      <c r="P858">
        <f t="shared" si="593"/>
        <v>5.3333333333333286</v>
      </c>
      <c r="Q858">
        <f t="shared" si="593"/>
        <v>0</v>
      </c>
      <c r="R858">
        <f t="shared" si="593"/>
        <v>6.125</v>
      </c>
      <c r="S858">
        <f t="shared" si="593"/>
        <v>0</v>
      </c>
      <c r="T858">
        <f t="shared" si="593"/>
        <v>0</v>
      </c>
      <c r="U858">
        <f t="shared" si="593"/>
        <v>0</v>
      </c>
    </row>
    <row r="859" spans="1:21" x14ac:dyDescent="0.15">
      <c r="A859" t="str">
        <f t="shared" si="552"/>
        <v>CVLT-3 Brief Trials 1-4</v>
      </c>
      <c r="B859">
        <f t="shared" si="586"/>
        <v>0</v>
      </c>
      <c r="C859">
        <f t="shared" si="586"/>
        <v>0</v>
      </c>
      <c r="D859">
        <f t="shared" si="586"/>
        <v>0</v>
      </c>
      <c r="E859">
        <f t="shared" si="586"/>
        <v>0</v>
      </c>
      <c r="F859">
        <f t="shared" si="586"/>
        <v>0</v>
      </c>
      <c r="G859">
        <f t="shared" si="586"/>
        <v>0</v>
      </c>
      <c r="H859">
        <f t="shared" si="586"/>
        <v>0</v>
      </c>
      <c r="I859">
        <f t="shared" si="586"/>
        <v>0</v>
      </c>
      <c r="J859">
        <f t="shared" ref="J859:U859" si="594">J650-J$819*J142</f>
        <v>0</v>
      </c>
      <c r="K859">
        <f t="shared" si="594"/>
        <v>0</v>
      </c>
      <c r="L859">
        <f t="shared" si="594"/>
        <v>0</v>
      </c>
      <c r="M859">
        <f t="shared" si="594"/>
        <v>0</v>
      </c>
      <c r="N859">
        <f t="shared" si="594"/>
        <v>0</v>
      </c>
      <c r="O859">
        <f t="shared" si="594"/>
        <v>0</v>
      </c>
      <c r="P859">
        <f t="shared" si="594"/>
        <v>0</v>
      </c>
      <c r="Q859">
        <f t="shared" si="594"/>
        <v>0</v>
      </c>
      <c r="R859">
        <f t="shared" si="594"/>
        <v>0</v>
      </c>
      <c r="S859">
        <f t="shared" si="594"/>
        <v>0</v>
      </c>
      <c r="T859">
        <f t="shared" si="594"/>
        <v>0</v>
      </c>
      <c r="U859">
        <f t="shared" si="594"/>
        <v>0</v>
      </c>
    </row>
    <row r="860" spans="1:21" x14ac:dyDescent="0.15">
      <c r="A860" t="str">
        <f t="shared" si="552"/>
        <v>CVLT-3 Brief SDFR</v>
      </c>
      <c r="B860">
        <f t="shared" si="586"/>
        <v>0</v>
      </c>
      <c r="C860">
        <f t="shared" si="586"/>
        <v>0</v>
      </c>
      <c r="D860">
        <f t="shared" si="586"/>
        <v>0</v>
      </c>
      <c r="E860">
        <f t="shared" si="586"/>
        <v>0</v>
      </c>
      <c r="F860">
        <f t="shared" si="586"/>
        <v>0</v>
      </c>
      <c r="G860">
        <f t="shared" si="586"/>
        <v>0</v>
      </c>
      <c r="H860">
        <f t="shared" si="586"/>
        <v>0</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0</v>
      </c>
      <c r="S860">
        <f t="shared" si="595"/>
        <v>0</v>
      </c>
      <c r="T860">
        <f t="shared" si="595"/>
        <v>0</v>
      </c>
      <c r="U860">
        <f t="shared" si="595"/>
        <v>0</v>
      </c>
    </row>
    <row r="861" spans="1:21" x14ac:dyDescent="0.15">
      <c r="A861" t="str">
        <f t="shared" si="552"/>
        <v>CVLT-3 Brief LDFR</v>
      </c>
      <c r="B861">
        <f t="shared" si="586"/>
        <v>0</v>
      </c>
      <c r="C861">
        <f t="shared" si="586"/>
        <v>0</v>
      </c>
      <c r="D861">
        <f t="shared" si="586"/>
        <v>0</v>
      </c>
      <c r="E861">
        <f t="shared" si="586"/>
        <v>0</v>
      </c>
      <c r="F861">
        <f t="shared" si="586"/>
        <v>0</v>
      </c>
      <c r="G861">
        <f t="shared" si="586"/>
        <v>0</v>
      </c>
      <c r="H861">
        <f t="shared" si="586"/>
        <v>0</v>
      </c>
      <c r="I861">
        <f t="shared" si="586"/>
        <v>0</v>
      </c>
      <c r="J861">
        <f t="shared" ref="J861:U861" si="596">J652-J$819*J144</f>
        <v>0</v>
      </c>
      <c r="K861">
        <f t="shared" si="596"/>
        <v>0</v>
      </c>
      <c r="L861">
        <f t="shared" si="596"/>
        <v>0</v>
      </c>
      <c r="M861">
        <f t="shared" si="596"/>
        <v>0</v>
      </c>
      <c r="N861">
        <f t="shared" si="596"/>
        <v>0</v>
      </c>
      <c r="O861">
        <f t="shared" si="596"/>
        <v>0</v>
      </c>
      <c r="P861">
        <f t="shared" si="596"/>
        <v>0</v>
      </c>
      <c r="Q861">
        <f t="shared" si="596"/>
        <v>0</v>
      </c>
      <c r="R861">
        <f t="shared" si="596"/>
        <v>0</v>
      </c>
      <c r="S861">
        <f t="shared" si="596"/>
        <v>0</v>
      </c>
      <c r="T861">
        <f t="shared" si="596"/>
        <v>0</v>
      </c>
      <c r="U861">
        <f t="shared" si="596"/>
        <v>0</v>
      </c>
    </row>
    <row r="862" spans="1:21" x14ac:dyDescent="0.15">
      <c r="A862" t="str">
        <f t="shared" si="552"/>
        <v>Figure Weights</v>
      </c>
      <c r="B862">
        <f t="shared" ref="B862:I871" si="597">B653-B$819*B145</f>
        <v>0</v>
      </c>
      <c r="C862">
        <f t="shared" si="597"/>
        <v>0</v>
      </c>
      <c r="D862">
        <f t="shared" si="597"/>
        <v>0</v>
      </c>
      <c r="E862">
        <f t="shared" si="597"/>
        <v>0</v>
      </c>
      <c r="F862">
        <f t="shared" si="597"/>
        <v>0</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0</v>
      </c>
      <c r="S862">
        <f t="shared" si="598"/>
        <v>0</v>
      </c>
      <c r="T862">
        <f t="shared" si="598"/>
        <v>0</v>
      </c>
      <c r="U862">
        <f t="shared" si="598"/>
        <v>0</v>
      </c>
    </row>
    <row r="863" spans="1:21" x14ac:dyDescent="0.15">
      <c r="A863" t="str">
        <f t="shared" si="552"/>
        <v>Letter-Number Sequencing</v>
      </c>
      <c r="B863">
        <f t="shared" si="597"/>
        <v>0</v>
      </c>
      <c r="C863">
        <f t="shared" si="597"/>
        <v>0</v>
      </c>
      <c r="D863">
        <f t="shared" si="597"/>
        <v>0</v>
      </c>
      <c r="E863">
        <f t="shared" si="597"/>
        <v>0</v>
      </c>
      <c r="F863">
        <f t="shared" si="597"/>
        <v>0</v>
      </c>
      <c r="G863">
        <f t="shared" si="597"/>
        <v>0</v>
      </c>
      <c r="H863">
        <f t="shared" si="597"/>
        <v>0</v>
      </c>
      <c r="I863">
        <f t="shared" si="597"/>
        <v>0</v>
      </c>
      <c r="J863">
        <f t="shared" ref="J863:U863" si="599">J654-J$819*J146</f>
        <v>0</v>
      </c>
      <c r="K863">
        <f t="shared" si="599"/>
        <v>0</v>
      </c>
      <c r="L863">
        <f t="shared" si="599"/>
        <v>0</v>
      </c>
      <c r="M863">
        <f t="shared" si="599"/>
        <v>0</v>
      </c>
      <c r="N863">
        <f t="shared" si="599"/>
        <v>0</v>
      </c>
      <c r="O863">
        <f t="shared" si="599"/>
        <v>0</v>
      </c>
      <c r="P863">
        <f t="shared" si="599"/>
        <v>0</v>
      </c>
      <c r="Q863">
        <f t="shared" si="599"/>
        <v>0</v>
      </c>
      <c r="R863">
        <f t="shared" si="599"/>
        <v>0</v>
      </c>
      <c r="S863">
        <f t="shared" si="599"/>
        <v>0</v>
      </c>
      <c r="T863">
        <f t="shared" si="599"/>
        <v>0</v>
      </c>
      <c r="U863">
        <f t="shared" si="599"/>
        <v>0</v>
      </c>
    </row>
    <row r="864" spans="1:21" x14ac:dyDescent="0.15">
      <c r="A864" t="str">
        <f t="shared" si="552"/>
        <v>Cancellation</v>
      </c>
      <c r="B864">
        <f t="shared" si="597"/>
        <v>0</v>
      </c>
      <c r="C864">
        <f t="shared" si="597"/>
        <v>0</v>
      </c>
      <c r="D864">
        <f t="shared" si="597"/>
        <v>0</v>
      </c>
      <c r="E864">
        <f t="shared" si="597"/>
        <v>0</v>
      </c>
      <c r="F864">
        <f t="shared" si="597"/>
        <v>0</v>
      </c>
      <c r="G864">
        <f t="shared" si="597"/>
        <v>0</v>
      </c>
      <c r="H864">
        <f t="shared" si="597"/>
        <v>0</v>
      </c>
      <c r="I864">
        <f t="shared" si="597"/>
        <v>0</v>
      </c>
      <c r="J864">
        <f t="shared" ref="J864:U864" si="600">J655-J$819*J147</f>
        <v>0</v>
      </c>
      <c r="K864">
        <f t="shared" si="600"/>
        <v>0</v>
      </c>
      <c r="L864">
        <f t="shared" si="600"/>
        <v>0</v>
      </c>
      <c r="M864">
        <f t="shared" si="600"/>
        <v>0</v>
      </c>
      <c r="N864">
        <f t="shared" si="600"/>
        <v>0</v>
      </c>
      <c r="O864">
        <f t="shared" si="600"/>
        <v>0</v>
      </c>
      <c r="P864">
        <f t="shared" si="600"/>
        <v>0</v>
      </c>
      <c r="Q864">
        <f t="shared" si="600"/>
        <v>0</v>
      </c>
      <c r="R864">
        <f t="shared" si="600"/>
        <v>0</v>
      </c>
      <c r="S864">
        <f t="shared" si="600"/>
        <v>0</v>
      </c>
      <c r="T864">
        <f t="shared" si="600"/>
        <v>0</v>
      </c>
      <c r="U864">
        <f t="shared" si="600"/>
        <v>0</v>
      </c>
    </row>
    <row r="865" spans="1:21" x14ac:dyDescent="0.15">
      <c r="A865" t="str">
        <f t="shared" si="552"/>
        <v>Grooved Pegboard-Dominant</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15">
      <c r="A866" t="str">
        <f t="shared" si="552"/>
        <v>Grooved Pegboard-Nondominant</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15">
      <c r="A867" t="str">
        <f t="shared" si="552"/>
        <v>Behavior Rating Scale</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15">
      <c r="A868" t="str">
        <f t="shared" si="552"/>
        <v>KTEA-3 Nonsense Word Decoding</v>
      </c>
      <c r="B868">
        <f t="shared" si="597"/>
        <v>0</v>
      </c>
      <c r="C868">
        <f t="shared" si="597"/>
        <v>0</v>
      </c>
      <c r="D868">
        <f t="shared" si="597"/>
        <v>0</v>
      </c>
      <c r="E868">
        <f t="shared" si="597"/>
        <v>0</v>
      </c>
      <c r="F868">
        <f t="shared" si="597"/>
        <v>0</v>
      </c>
      <c r="G868">
        <f t="shared" si="597"/>
        <v>0</v>
      </c>
      <c r="H868">
        <f t="shared" si="597"/>
        <v>0</v>
      </c>
      <c r="I868">
        <f t="shared" si="597"/>
        <v>0</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0</v>
      </c>
      <c r="S868">
        <f t="shared" si="604"/>
        <v>0</v>
      </c>
      <c r="T868">
        <f t="shared" si="604"/>
        <v>0</v>
      </c>
      <c r="U868">
        <f t="shared" si="604"/>
        <v>0</v>
      </c>
    </row>
    <row r="869" spans="1:21" x14ac:dyDescent="0.15">
      <c r="A869" t="str">
        <f t="shared" si="552"/>
        <v>KTEA-3 Decoding Fluency</v>
      </c>
      <c r="B869">
        <f t="shared" si="597"/>
        <v>0</v>
      </c>
      <c r="C869">
        <f t="shared" si="597"/>
        <v>0</v>
      </c>
      <c r="D869">
        <f t="shared" si="597"/>
        <v>0</v>
      </c>
      <c r="E869">
        <f t="shared" si="597"/>
        <v>0</v>
      </c>
      <c r="F869">
        <f t="shared" si="597"/>
        <v>0</v>
      </c>
      <c r="G869">
        <f t="shared" si="597"/>
        <v>0</v>
      </c>
      <c r="H869">
        <f t="shared" si="597"/>
        <v>0</v>
      </c>
      <c r="I869">
        <f t="shared" si="597"/>
        <v>0</v>
      </c>
      <c r="J869">
        <f t="shared" ref="J869:U869" si="605">J660-J$819*J152</f>
        <v>0</v>
      </c>
      <c r="K869">
        <f t="shared" si="605"/>
        <v>0</v>
      </c>
      <c r="L869">
        <f t="shared" si="605"/>
        <v>0</v>
      </c>
      <c r="M869">
        <f t="shared" si="605"/>
        <v>0</v>
      </c>
      <c r="N869">
        <f t="shared" si="605"/>
        <v>0</v>
      </c>
      <c r="O869">
        <f t="shared" si="605"/>
        <v>0</v>
      </c>
      <c r="P869">
        <f t="shared" si="605"/>
        <v>0</v>
      </c>
      <c r="Q869">
        <f t="shared" si="605"/>
        <v>0</v>
      </c>
      <c r="R869">
        <f t="shared" si="605"/>
        <v>0</v>
      </c>
      <c r="S869">
        <f t="shared" si="605"/>
        <v>0</v>
      </c>
      <c r="T869">
        <f t="shared" si="605"/>
        <v>0</v>
      </c>
      <c r="U869">
        <f t="shared" si="605"/>
        <v>0</v>
      </c>
    </row>
    <row r="870" spans="1:21" x14ac:dyDescent="0.15">
      <c r="A870" t="str">
        <f t="shared" si="552"/>
        <v>KTEA-3 Reading Comprehension</v>
      </c>
      <c r="B870">
        <f t="shared" si="597"/>
        <v>0</v>
      </c>
      <c r="C870">
        <f t="shared" si="597"/>
        <v>0</v>
      </c>
      <c r="D870">
        <f t="shared" si="597"/>
        <v>0</v>
      </c>
      <c r="E870">
        <f t="shared" si="597"/>
        <v>0</v>
      </c>
      <c r="F870">
        <f t="shared" si="597"/>
        <v>0</v>
      </c>
      <c r="G870">
        <f t="shared" si="597"/>
        <v>0</v>
      </c>
      <c r="H870">
        <f t="shared" si="597"/>
        <v>0</v>
      </c>
      <c r="I870">
        <f t="shared" si="597"/>
        <v>0</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0</v>
      </c>
      <c r="S870">
        <f t="shared" si="606"/>
        <v>0</v>
      </c>
      <c r="T870">
        <f t="shared" si="606"/>
        <v>0</v>
      </c>
      <c r="U870">
        <f t="shared" si="606"/>
        <v>0</v>
      </c>
    </row>
    <row r="871" spans="1:21" x14ac:dyDescent="0.15">
      <c r="A871" t="str">
        <f t="shared" si="552"/>
        <v>WMS-IV Symbol Span</v>
      </c>
      <c r="B871">
        <f t="shared" si="597"/>
        <v>0</v>
      </c>
      <c r="C871">
        <f t="shared" si="597"/>
        <v>0</v>
      </c>
      <c r="D871">
        <f t="shared" si="597"/>
        <v>0</v>
      </c>
      <c r="E871">
        <f t="shared" si="597"/>
        <v>0</v>
      </c>
      <c r="F871">
        <f t="shared" si="597"/>
        <v>0</v>
      </c>
      <c r="G871">
        <f t="shared" si="597"/>
        <v>0</v>
      </c>
      <c r="H871">
        <f t="shared" si="597"/>
        <v>0</v>
      </c>
      <c r="I871">
        <f t="shared" si="597"/>
        <v>0</v>
      </c>
      <c r="J871">
        <f t="shared" ref="J871:U871" si="607">J662-J$819*J154</f>
        <v>0</v>
      </c>
      <c r="K871">
        <f t="shared" si="607"/>
        <v>0</v>
      </c>
      <c r="L871">
        <f t="shared" si="607"/>
        <v>0</v>
      </c>
      <c r="M871">
        <f t="shared" si="607"/>
        <v>0</v>
      </c>
      <c r="N871">
        <f t="shared" si="607"/>
        <v>0</v>
      </c>
      <c r="O871">
        <f t="shared" si="607"/>
        <v>0</v>
      </c>
      <c r="P871">
        <f t="shared" si="607"/>
        <v>0</v>
      </c>
      <c r="Q871">
        <f t="shared" si="607"/>
        <v>0</v>
      </c>
      <c r="R871">
        <f t="shared" si="607"/>
        <v>0</v>
      </c>
      <c r="S871">
        <f t="shared" si="607"/>
        <v>0</v>
      </c>
      <c r="T871">
        <f t="shared" si="607"/>
        <v>0</v>
      </c>
      <c r="U871">
        <f t="shared" si="607"/>
        <v>0</v>
      </c>
    </row>
    <row r="872" spans="1:21" x14ac:dyDescent="0.15">
      <c r="A872" t="str">
        <f t="shared" si="552"/>
        <v>WRAT5 Word Reading</v>
      </c>
      <c r="B872">
        <f t="shared" ref="B872:I881" si="608">B663-B$819*B155</f>
        <v>0</v>
      </c>
      <c r="C872">
        <f t="shared" si="608"/>
        <v>4.5</v>
      </c>
      <c r="D872">
        <f t="shared" si="608"/>
        <v>0</v>
      </c>
      <c r="E872">
        <f t="shared" si="608"/>
        <v>0</v>
      </c>
      <c r="F872">
        <f t="shared" si="608"/>
        <v>0</v>
      </c>
      <c r="G872">
        <f t="shared" si="608"/>
        <v>0</v>
      </c>
      <c r="H872">
        <f t="shared" si="608"/>
        <v>0</v>
      </c>
      <c r="I872">
        <f t="shared" si="608"/>
        <v>0</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12.125</v>
      </c>
      <c r="S872">
        <f t="shared" si="609"/>
        <v>0</v>
      </c>
      <c r="T872">
        <f t="shared" si="609"/>
        <v>0</v>
      </c>
      <c r="U872">
        <f t="shared" si="609"/>
        <v>0</v>
      </c>
    </row>
    <row r="873" spans="1:21" x14ac:dyDescent="0.15">
      <c r="A873" t="str">
        <f t="shared" si="552"/>
        <v>WRAT5 Spelling</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0</v>
      </c>
      <c r="S873">
        <f t="shared" si="610"/>
        <v>0</v>
      </c>
      <c r="T873">
        <f t="shared" si="610"/>
        <v>0</v>
      </c>
      <c r="U873">
        <f t="shared" si="610"/>
        <v>0</v>
      </c>
    </row>
    <row r="874" spans="1:21" x14ac:dyDescent="0.15">
      <c r="A874" t="str">
        <f t="shared" si="552"/>
        <v>WRAT5 Math Computation</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0</v>
      </c>
      <c r="S874">
        <f t="shared" si="611"/>
        <v>0</v>
      </c>
      <c r="T874">
        <f t="shared" si="611"/>
        <v>0</v>
      </c>
      <c r="U874">
        <f t="shared" si="611"/>
        <v>0</v>
      </c>
    </row>
    <row r="875" spans="1:21" x14ac:dyDescent="0.15">
      <c r="A875" t="str">
        <f t="shared" si="552"/>
        <v>WRAT5 Sentence Comprehension</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0</v>
      </c>
      <c r="S875">
        <f t="shared" si="612"/>
        <v>0</v>
      </c>
      <c r="T875">
        <f t="shared" si="612"/>
        <v>0</v>
      </c>
      <c r="U875">
        <f t="shared" si="612"/>
        <v>0</v>
      </c>
    </row>
    <row r="876" spans="1:21" x14ac:dyDescent="0.15">
      <c r="A876" t="str">
        <f t="shared" si="552"/>
        <v>WRAT5 Reading Composite</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0</v>
      </c>
      <c r="S876">
        <f t="shared" si="613"/>
        <v>0</v>
      </c>
      <c r="T876">
        <f t="shared" si="613"/>
        <v>0</v>
      </c>
      <c r="U876">
        <f t="shared" si="613"/>
        <v>0</v>
      </c>
    </row>
    <row r="877" spans="1:21" x14ac:dyDescent="0.15">
      <c r="A877" t="str">
        <f t="shared" si="552"/>
        <v>DKEFS CWI Color Naming</v>
      </c>
      <c r="B877">
        <f t="shared" si="608"/>
        <v>0</v>
      </c>
      <c r="C877">
        <f t="shared" si="608"/>
        <v>0</v>
      </c>
      <c r="D877">
        <f t="shared" si="608"/>
        <v>0</v>
      </c>
      <c r="E877">
        <f t="shared" si="608"/>
        <v>0</v>
      </c>
      <c r="F877">
        <f t="shared" si="608"/>
        <v>0</v>
      </c>
      <c r="G877">
        <f t="shared" si="608"/>
        <v>0</v>
      </c>
      <c r="H877">
        <f t="shared" si="608"/>
        <v>0</v>
      </c>
      <c r="I877">
        <f t="shared" si="608"/>
        <v>0</v>
      </c>
      <c r="J877">
        <f t="shared" ref="J877:U877" si="614">J668-J$819*J160</f>
        <v>0</v>
      </c>
      <c r="K877">
        <f t="shared" si="614"/>
        <v>0</v>
      </c>
      <c r="L877">
        <f t="shared" si="614"/>
        <v>0</v>
      </c>
      <c r="M877">
        <f t="shared" si="614"/>
        <v>0</v>
      </c>
      <c r="N877">
        <f t="shared" si="614"/>
        <v>0</v>
      </c>
      <c r="O877">
        <f t="shared" si="614"/>
        <v>0</v>
      </c>
      <c r="P877">
        <f t="shared" si="614"/>
        <v>0</v>
      </c>
      <c r="Q877">
        <f t="shared" si="614"/>
        <v>0</v>
      </c>
      <c r="R877">
        <f t="shared" si="614"/>
        <v>0</v>
      </c>
      <c r="S877">
        <f t="shared" si="614"/>
        <v>0</v>
      </c>
      <c r="T877">
        <f t="shared" si="614"/>
        <v>0</v>
      </c>
      <c r="U877">
        <f t="shared" si="614"/>
        <v>0</v>
      </c>
    </row>
    <row r="878" spans="1:21" x14ac:dyDescent="0.15">
      <c r="A878" t="str">
        <f t="shared" si="552"/>
        <v>DKEFS CWI Word Reading</v>
      </c>
      <c r="B878">
        <f t="shared" si="608"/>
        <v>0</v>
      </c>
      <c r="C878">
        <f t="shared" si="608"/>
        <v>0</v>
      </c>
      <c r="D878">
        <f t="shared" si="608"/>
        <v>0</v>
      </c>
      <c r="E878">
        <f t="shared" si="608"/>
        <v>0</v>
      </c>
      <c r="F878">
        <f t="shared" si="608"/>
        <v>0</v>
      </c>
      <c r="G878">
        <f t="shared" si="608"/>
        <v>0</v>
      </c>
      <c r="H878">
        <f t="shared" si="608"/>
        <v>0</v>
      </c>
      <c r="I878">
        <f t="shared" si="608"/>
        <v>0</v>
      </c>
      <c r="J878">
        <f t="shared" ref="J878:U878" si="615">J669-J$819*J161</f>
        <v>0</v>
      </c>
      <c r="K878">
        <f t="shared" si="615"/>
        <v>0</v>
      </c>
      <c r="L878">
        <f t="shared" si="615"/>
        <v>0</v>
      </c>
      <c r="M878">
        <f t="shared" si="615"/>
        <v>0</v>
      </c>
      <c r="N878">
        <f t="shared" si="615"/>
        <v>0</v>
      </c>
      <c r="O878">
        <f t="shared" si="615"/>
        <v>0</v>
      </c>
      <c r="P878">
        <f t="shared" si="615"/>
        <v>0</v>
      </c>
      <c r="Q878">
        <f t="shared" si="615"/>
        <v>0</v>
      </c>
      <c r="R878">
        <f t="shared" si="615"/>
        <v>0</v>
      </c>
      <c r="S878">
        <f t="shared" si="615"/>
        <v>0</v>
      </c>
      <c r="T878">
        <f t="shared" si="615"/>
        <v>0</v>
      </c>
      <c r="U878">
        <f t="shared" si="615"/>
        <v>0</v>
      </c>
    </row>
    <row r="879" spans="1:21" x14ac:dyDescent="0.15">
      <c r="A879" t="str">
        <f t="shared" si="552"/>
        <v>DKEFS CWI Inhibition</v>
      </c>
      <c r="B879">
        <f t="shared" si="608"/>
        <v>0</v>
      </c>
      <c r="C879">
        <f t="shared" si="608"/>
        <v>0</v>
      </c>
      <c r="D879">
        <f t="shared" si="608"/>
        <v>0</v>
      </c>
      <c r="E879">
        <f t="shared" si="608"/>
        <v>0</v>
      </c>
      <c r="F879">
        <f t="shared" si="608"/>
        <v>0</v>
      </c>
      <c r="G879">
        <f t="shared" si="608"/>
        <v>0</v>
      </c>
      <c r="H879">
        <f t="shared" si="608"/>
        <v>0</v>
      </c>
      <c r="I879">
        <f t="shared" si="608"/>
        <v>0</v>
      </c>
      <c r="J879">
        <f t="shared" ref="J879:U879" si="616">J670-J$819*J162</f>
        <v>0</v>
      </c>
      <c r="K879">
        <f t="shared" si="616"/>
        <v>0</v>
      </c>
      <c r="L879">
        <f t="shared" si="616"/>
        <v>0</v>
      </c>
      <c r="M879">
        <f t="shared" si="616"/>
        <v>0</v>
      </c>
      <c r="N879">
        <f t="shared" si="616"/>
        <v>0</v>
      </c>
      <c r="O879">
        <f t="shared" si="616"/>
        <v>0</v>
      </c>
      <c r="P879">
        <f t="shared" si="616"/>
        <v>0</v>
      </c>
      <c r="Q879">
        <f t="shared" si="616"/>
        <v>0</v>
      </c>
      <c r="R879">
        <f t="shared" si="616"/>
        <v>0</v>
      </c>
      <c r="S879">
        <f t="shared" si="616"/>
        <v>0</v>
      </c>
      <c r="T879">
        <f t="shared" si="616"/>
        <v>0</v>
      </c>
      <c r="U879">
        <f t="shared" si="616"/>
        <v>0</v>
      </c>
    </row>
    <row r="880" spans="1:21" x14ac:dyDescent="0.15">
      <c r="A880" t="str">
        <f t="shared" si="552"/>
        <v>DKEFS CWI Switching</v>
      </c>
      <c r="B880">
        <f t="shared" si="608"/>
        <v>0</v>
      </c>
      <c r="C880">
        <f t="shared" si="608"/>
        <v>0</v>
      </c>
      <c r="D880">
        <f t="shared" si="608"/>
        <v>0</v>
      </c>
      <c r="E880">
        <f t="shared" si="608"/>
        <v>0</v>
      </c>
      <c r="F880">
        <f t="shared" si="608"/>
        <v>0</v>
      </c>
      <c r="G880">
        <f t="shared" si="608"/>
        <v>0</v>
      </c>
      <c r="H880">
        <f t="shared" si="608"/>
        <v>0</v>
      </c>
      <c r="I880">
        <f t="shared" si="608"/>
        <v>0</v>
      </c>
      <c r="J880">
        <f t="shared" ref="J880:U880" si="617">J671-J$819*J163</f>
        <v>0</v>
      </c>
      <c r="K880">
        <f t="shared" si="617"/>
        <v>0</v>
      </c>
      <c r="L880">
        <f t="shared" si="617"/>
        <v>0</v>
      </c>
      <c r="M880">
        <f t="shared" si="617"/>
        <v>0</v>
      </c>
      <c r="N880">
        <f t="shared" si="617"/>
        <v>0</v>
      </c>
      <c r="O880">
        <f t="shared" si="617"/>
        <v>0</v>
      </c>
      <c r="P880">
        <f t="shared" si="617"/>
        <v>0</v>
      </c>
      <c r="Q880">
        <f t="shared" si="617"/>
        <v>0</v>
      </c>
      <c r="R880">
        <f t="shared" si="617"/>
        <v>0</v>
      </c>
      <c r="S880">
        <f t="shared" si="617"/>
        <v>0</v>
      </c>
      <c r="T880">
        <f t="shared" si="617"/>
        <v>0</v>
      </c>
      <c r="U880">
        <f t="shared" si="617"/>
        <v>0</v>
      </c>
    </row>
    <row r="881" spans="1:21" x14ac:dyDescent="0.15">
      <c r="A881" t="str">
        <f t="shared" si="552"/>
        <v>Unstructured Task (Total)</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15">
      <c r="A882" t="str">
        <f t="shared" si="552"/>
        <v>Unstructured Task (HVC)</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15">
      <c r="A883" t="str">
        <f t="shared" si="552"/>
        <v>WASI-2 Similarities</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15">
      <c r="A884" t="str">
        <f t="shared" si="552"/>
        <v>WASI-2 Vocabulary</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15">
      <c r="A885" t="str">
        <f t="shared" si="552"/>
        <v>WASI-2 Matrix Reasoning</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15">
      <c r="A886" t="str">
        <f t="shared" ref="A886:A920" si="624">A780</f>
        <v>WASI-2 Block Design</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15">
      <c r="A887" t="str">
        <f t="shared" si="624"/>
        <v>WISC-V Digit Span</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15">
      <c r="A888" t="str">
        <f t="shared" si="624"/>
        <v>WISC-V Picture Span</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15">
      <c r="A889" t="str">
        <f t="shared" si="624"/>
        <v>WISC-V Coding</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15">
      <c r="A890" t="str">
        <f t="shared" si="624"/>
        <v>WISC-V Symbol Search</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15">
      <c r="A891" t="str">
        <f t="shared" si="624"/>
        <v>LWR</v>
      </c>
      <c r="B891">
        <f t="shared" si="619"/>
        <v>0</v>
      </c>
      <c r="C891">
        <f t="shared" si="619"/>
        <v>0</v>
      </c>
      <c r="D891">
        <f t="shared" si="619"/>
        <v>0</v>
      </c>
      <c r="E891">
        <f t="shared" si="619"/>
        <v>0</v>
      </c>
      <c r="F891">
        <f t="shared" si="619"/>
        <v>0</v>
      </c>
      <c r="G891">
        <f t="shared" si="619"/>
        <v>0</v>
      </c>
      <c r="H891">
        <f t="shared" si="619"/>
        <v>0</v>
      </c>
      <c r="I891">
        <f t="shared" si="619"/>
        <v>0</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15">
      <c r="A892" t="str">
        <f t="shared" si="624"/>
        <v>RC</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15">
      <c r="A893" t="str">
        <f t="shared" si="624"/>
        <v>NWD</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15">
      <c r="A894" t="str">
        <f t="shared" si="624"/>
        <v>PP</v>
      </c>
      <c r="B894">
        <f t="shared" si="631"/>
        <v>0</v>
      </c>
      <c r="C894">
        <f t="shared" si="631"/>
        <v>0</v>
      </c>
      <c r="D894">
        <f t="shared" si="631"/>
        <v>0</v>
      </c>
      <c r="E894">
        <f t="shared" si="631"/>
        <v>0</v>
      </c>
      <c r="F894">
        <f t="shared" si="631"/>
        <v>0</v>
      </c>
      <c r="G894">
        <f t="shared" si="631"/>
        <v>0</v>
      </c>
      <c r="H894">
        <f t="shared" si="631"/>
        <v>0</v>
      </c>
      <c r="I894">
        <f t="shared" si="631"/>
        <v>0</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15">
      <c r="A895" t="str">
        <f t="shared" si="624"/>
        <v>WRF</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15">
      <c r="A896" t="str">
        <f t="shared" si="624"/>
        <v>DF</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15">
      <c r="A897" t="str">
        <f t="shared" si="624"/>
        <v>SRF</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15">
      <c r="A898" t="str">
        <f t="shared" si="624"/>
        <v>RV</v>
      </c>
      <c r="B898">
        <f t="shared" si="631"/>
        <v>0</v>
      </c>
      <c r="C898">
        <f t="shared" si="631"/>
        <v>0</v>
      </c>
      <c r="D898">
        <f t="shared" si="631"/>
        <v>0</v>
      </c>
      <c r="E898">
        <f t="shared" si="631"/>
        <v>0</v>
      </c>
      <c r="F898">
        <f t="shared" si="631"/>
        <v>0</v>
      </c>
      <c r="G898">
        <f t="shared" si="631"/>
        <v>0</v>
      </c>
      <c r="H898">
        <f t="shared" si="631"/>
        <v>0</v>
      </c>
      <c r="I898">
        <f t="shared" si="631"/>
        <v>0</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15">
      <c r="A899" t="str">
        <f t="shared" si="624"/>
        <v>MCA</v>
      </c>
      <c r="B899">
        <f t="shared" si="631"/>
        <v>0</v>
      </c>
      <c r="C899">
        <f t="shared" si="631"/>
        <v>0</v>
      </c>
      <c r="D899">
        <f t="shared" si="631"/>
        <v>0</v>
      </c>
      <c r="E899">
        <f t="shared" si="631"/>
        <v>0</v>
      </c>
      <c r="F899">
        <f t="shared" si="631"/>
        <v>0</v>
      </c>
      <c r="G899">
        <f t="shared" si="631"/>
        <v>0</v>
      </c>
      <c r="H899">
        <f t="shared" si="631"/>
        <v>0</v>
      </c>
      <c r="I899">
        <f t="shared" si="631"/>
        <v>0</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15">
      <c r="A900" t="str">
        <f t="shared" si="624"/>
        <v>MC</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15">
      <c r="A901" t="str">
        <f t="shared" si="624"/>
        <v>MF</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15">
      <c r="A902" t="str">
        <f t="shared" si="624"/>
        <v>WE</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15">
      <c r="A903" t="str">
        <f t="shared" si="624"/>
        <v>SP</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15">
      <c r="A904" t="str">
        <f t="shared" si="624"/>
        <v>WF</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15">
      <c r="A905" t="str">
        <f t="shared" si="624"/>
        <v>LC</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15">
      <c r="A906" t="str">
        <f t="shared" si="624"/>
        <v>OE</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15">
      <c r="A907" t="str">
        <f t="shared" si="624"/>
        <v>AF</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15">
      <c r="A908" t="str">
        <f t="shared" si="624"/>
        <v>ONF</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15">
      <c r="A909" t="str">
        <f t="shared" si="624"/>
        <v>LNF</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15">
      <c r="A910" t="str">
        <f t="shared" si="624"/>
        <v>RD</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15">
      <c r="A911" t="str">
        <f t="shared" si="624"/>
        <v>MA</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15">
      <c r="A912" t="str">
        <f t="shared" si="624"/>
        <v>WL</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15">
      <c r="A913" t="str">
        <f t="shared" si="624"/>
        <v>ASB</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15">
      <c r="A914" t="str">
        <f t="shared" si="624"/>
        <v>SY</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15">
      <c r="A915" t="str">
        <f t="shared" si="624"/>
        <v>DC</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15">
      <c r="A916" t="str">
        <f t="shared" si="624"/>
        <v>RF</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15">
      <c r="A917" t="str">
        <f t="shared" si="624"/>
        <v>RU</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15">
      <c r="A918" t="str">
        <f t="shared" si="624"/>
        <v>OL</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15">
      <c r="A919" t="str">
        <f t="shared" si="624"/>
        <v>OF</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15">
      <c r="A920" t="str">
        <f t="shared" si="624"/>
        <v>CM</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15">
      <c r="B922" t="s">
        <v>247</v>
      </c>
    </row>
    <row r="923" spans="1:21" x14ac:dyDescent="0.15">
      <c r="B923" t="s">
        <v>134</v>
      </c>
      <c r="C923" t="s">
        <v>135</v>
      </c>
      <c r="D923" t="s">
        <v>136</v>
      </c>
      <c r="E923" t="s">
        <v>137</v>
      </c>
      <c r="F923" t="s">
        <v>138</v>
      </c>
      <c r="G923" t="s">
        <v>139</v>
      </c>
      <c r="H923" t="s">
        <v>140</v>
      </c>
      <c r="I923" t="s">
        <v>141</v>
      </c>
      <c r="J923" t="s">
        <v>142</v>
      </c>
      <c r="K923" t="s">
        <v>143</v>
      </c>
      <c r="L923" t="s">
        <v>279</v>
      </c>
      <c r="M923" t="s">
        <v>280</v>
      </c>
      <c r="N923" t="s">
        <v>281</v>
      </c>
      <c r="O923" t="s">
        <v>282</v>
      </c>
      <c r="P923" t="s">
        <v>283</v>
      </c>
      <c r="Q923" t="s">
        <v>284</v>
      </c>
      <c r="R923" t="s">
        <v>285</v>
      </c>
      <c r="S923" t="s">
        <v>286</v>
      </c>
      <c r="T923" t="s">
        <v>287</v>
      </c>
      <c r="U923" t="s">
        <v>288</v>
      </c>
    </row>
    <row r="924" spans="1:21" x14ac:dyDescent="0.15">
      <c r="A924" t="str">
        <f>A821</f>
        <v>Similarities</v>
      </c>
      <c r="B924" s="24" t="str">
        <f>IF(B104,-1*ROUND(NORMSINV('Create Composites'!$M$3/(ComCalc!B$37*2))*SQRT(ComCalc!B$45/(ComCalc!B$37*ComCalc!B$37)+B715*(ComCalc!B$37-2)/ComCalc!B$37),2),"")</f>
        <v/>
      </c>
      <c r="C924" s="24" t="str">
        <f>IF(C104,-1*ROUND(NORMSINV('Create Composites'!$M$3/(ComCalc!C$37*2))*SQRT(ComCalc!C$45/(ComCalc!C$37*ComCalc!C$37)+C715*(ComCalc!C$37-2)/ComCalc!C$37),2),"")</f>
        <v/>
      </c>
      <c r="D924" s="24" t="str">
        <f>IF(D104,-1*ROUND(NORMSINV('Create Composites'!$M$3/(ComCalc!D$37*2))*SQRT(ComCalc!D$45/(ComCalc!D$37*ComCalc!D$37)+D715*(ComCalc!D$37-2)/ComCalc!D$37),2),"")</f>
        <v/>
      </c>
      <c r="E924" s="24" t="str">
        <f>IF(E104,-1*ROUND(NORMSINV('Create Composites'!$M$3/(ComCalc!E$37*2))*SQRT(ComCalc!E$45/(ComCalc!E$37*ComCalc!E$37)+E715*(ComCalc!E$37-2)/ComCalc!E$37),2),"")</f>
        <v/>
      </c>
      <c r="F924" s="24" t="str">
        <f>IF(F104,-1*ROUND(NORMSINV('Create Composites'!$M$3/(ComCalc!F$37*2))*SQRT(ComCalc!F$45/(ComCalc!F$37*ComCalc!F$37)+F715*(ComCalc!F$37-2)/ComCalc!F$37),2),"")</f>
        <v/>
      </c>
      <c r="G924" s="24" t="str">
        <f>IF(G104,-1*ROUND(NORMSINV('Create Composites'!$M$3/(ComCalc!G$37*2))*SQRT(ComCalc!G$45/(ComCalc!G$37*ComCalc!G$37)+G715*(ComCalc!G$37-2)/ComCalc!G$37),2),"")</f>
        <v/>
      </c>
      <c r="H924" s="24" t="str">
        <f>IF(H104,-1*ROUND(NORMSINV('Create Composites'!$M$3/(ComCalc!H$37*2))*SQRT(ComCalc!H$45/(ComCalc!H$37*ComCalc!H$37)+H715*(ComCalc!H$37-2)/ComCalc!H$37),2),"")</f>
        <v/>
      </c>
      <c r="I924" s="24" t="str">
        <f>IF(I104,-1*ROUND(NORMSINV('Create Composites'!$M$3/(ComCalc!I$37*2))*SQRT(ComCalc!I$45/(ComCalc!I$37*ComCalc!I$37)+I715*(ComCalc!I$37-2)/ComCalc!I$37),2),"")</f>
        <v/>
      </c>
      <c r="J924" s="24" t="str">
        <f>IF(J104,-1*ROUND(NORMSINV('Create Composites'!$M$3/(ComCalc!J$37*2))*SQRT(ComCalc!J$45/(ComCalc!J$37*ComCalc!J$37)+J715*(ComCalc!J$37-2)/ComCalc!J$37),2),"")</f>
        <v/>
      </c>
      <c r="K924" s="24" t="str">
        <f>IF(K104,-1*ROUND(NORMSINV('Create Composites'!$M$3/(ComCalc!K$37*2))*SQRT(ComCalc!K$45/(ComCalc!K$37*ComCalc!K$37)+K715*(ComCalc!K$37-2)/ComCalc!K$37),2),"")</f>
        <v/>
      </c>
      <c r="L924" s="24" t="str">
        <f>IF(L104,-1*ROUND(NORMSINV('Create Composites'!$M$3/(ComCalc!L$37*2))*SQRT(ComCalc!L$45/(ComCalc!L$37*ComCalc!L$37)+L715*(ComCalc!L$37-2)/ComCalc!L$37),2),"")</f>
        <v/>
      </c>
      <c r="M924" s="24" t="str">
        <f>IF(M104,-1*ROUND(NORMSINV('Create Composites'!$M$3/(ComCalc!M$37*2))*SQRT(ComCalc!M$45/(ComCalc!M$37*ComCalc!M$37)+M715*(ComCalc!M$37-2)/ComCalc!M$37),2),"")</f>
        <v/>
      </c>
      <c r="N924" s="24" t="str">
        <f>IF(N104,-1*ROUND(NORMSINV('Create Composites'!$M$3/(ComCalc!N$37*2))*SQRT(ComCalc!N$45/(ComCalc!N$37*ComCalc!N$37)+N715*(ComCalc!N$37-2)/ComCalc!N$37),2),"")</f>
        <v/>
      </c>
      <c r="O924" s="24" t="str">
        <f>IF(O104,-1*ROUND(NORMSINV('Create Composites'!$M$3/(ComCalc!O$37*2))*SQRT(ComCalc!O$45/(ComCalc!O$37*ComCalc!O$37)+O715*(ComCalc!O$37-2)/ComCalc!O$37),2),"")</f>
        <v/>
      </c>
      <c r="P924" s="24" t="str">
        <f>IF(P104,-1*ROUND(NORMSINV('Create Composites'!$M$3/(ComCalc!P$37*2))*SQRT(ComCalc!P$45/(ComCalc!P$37*ComCalc!P$37)+P715*(ComCalc!P$37-2)/ComCalc!P$37),2),"")</f>
        <v/>
      </c>
      <c r="Q924" s="24" t="str">
        <f>IF(Q104,-1*ROUND(NORMSINV('Create Composites'!$M$3/(ComCalc!Q$37*2))*SQRT(ComCalc!Q$45/(ComCalc!Q$37*ComCalc!Q$37)+Q715*(ComCalc!Q$37-2)/ComCalc!Q$37),2),"")</f>
        <v/>
      </c>
      <c r="R924" s="24" t="str">
        <f>IF(R104,-1*ROUND(NORMSINV('Create Composites'!$M$3/(ComCalc!R$37*2))*SQRT(ComCalc!R$45/(ComCalc!R$37*ComCalc!R$37)+R715*(ComCalc!R$37-2)/ComCalc!R$37),2),"")</f>
        <v/>
      </c>
      <c r="S924" s="24" t="str">
        <f>IF(S104,-1*ROUND(NORMSINV('Create Composites'!$M$3/(ComCalc!S$37*2))*SQRT(ComCalc!S$45/(ComCalc!S$37*ComCalc!S$37)+S715*(ComCalc!S$37-2)/ComCalc!S$37),2),"")</f>
        <v/>
      </c>
      <c r="T924" s="24" t="str">
        <f>IF(T104,-1*ROUND(NORMSINV('Create Composites'!$M$3/(ComCalc!T$37*2))*SQRT(ComCalc!T$45/(ComCalc!T$37*ComCalc!T$37)+T715*(ComCalc!T$37-2)/ComCalc!T$37),2),"")</f>
        <v/>
      </c>
      <c r="U924" s="24" t="str">
        <f>IF(U104,-1*ROUND(NORMSINV('Create Composites'!$M$3/(ComCalc!U$37*2))*SQRT(ComCalc!U$45/(ComCalc!U$37*ComCalc!U$37)+U715*(ComCalc!U$37-2)/ComCalc!U$37),2),"")</f>
        <v/>
      </c>
    </row>
    <row r="925" spans="1:21" x14ac:dyDescent="0.15">
      <c r="A925" t="str">
        <f t="shared" ref="A925:A988" si="663">A822</f>
        <v>Vocabulary</v>
      </c>
      <c r="B925" s="24" t="str">
        <f>IF(B105,-1*ROUND(NORMSINV('Create Composites'!$M$3/(ComCalc!B$37*2))*SQRT(ComCalc!B$45/(ComCalc!B$37*ComCalc!B$37)+B716*(ComCalc!B$37-2)/ComCalc!B$37),2),"")</f>
        <v/>
      </c>
      <c r="C925" s="24" t="str">
        <f>IF(C105,-1*ROUND(NORMSINV('Create Composites'!$M$3/(ComCalc!C$37*2))*SQRT(ComCalc!C$45/(ComCalc!C$37*ComCalc!C$37)+C716*(ComCalc!C$37-2)/ComCalc!C$37),2),"")</f>
        <v/>
      </c>
      <c r="D925" s="24" t="str">
        <f>IF(D105,-1*ROUND(NORMSINV('Create Composites'!$M$3/(ComCalc!D$37*2))*SQRT(ComCalc!D$45/(ComCalc!D$37*ComCalc!D$37)+D716*(ComCalc!D$37-2)/ComCalc!D$37),2),"")</f>
        <v/>
      </c>
      <c r="E925" s="24" t="str">
        <f>IF(E105,-1*ROUND(NORMSINV('Create Composites'!$M$3/(ComCalc!E$37*2))*SQRT(ComCalc!E$45/(ComCalc!E$37*ComCalc!E$37)+E716*(ComCalc!E$37-2)/ComCalc!E$37),2),"")</f>
        <v/>
      </c>
      <c r="F925" s="24" t="str">
        <f>IF(F105,-1*ROUND(NORMSINV('Create Composites'!$M$3/(ComCalc!F$37*2))*SQRT(ComCalc!F$45/(ComCalc!F$37*ComCalc!F$37)+F716*(ComCalc!F$37-2)/ComCalc!F$37),2),"")</f>
        <v/>
      </c>
      <c r="G925" s="24" t="str">
        <f>IF(G105,-1*ROUND(NORMSINV('Create Composites'!$M$3/(ComCalc!G$37*2))*SQRT(ComCalc!G$45/(ComCalc!G$37*ComCalc!G$37)+G716*(ComCalc!G$37-2)/ComCalc!G$37),2),"")</f>
        <v/>
      </c>
      <c r="H925" s="24" t="str">
        <f>IF(H105,-1*ROUND(NORMSINV('Create Composites'!$M$3/(ComCalc!H$37*2))*SQRT(ComCalc!H$45/(ComCalc!H$37*ComCalc!H$37)+H716*(ComCalc!H$37-2)/ComCalc!H$37),2),"")</f>
        <v/>
      </c>
      <c r="I925" s="24" t="str">
        <f>IF(I105,-1*ROUND(NORMSINV('Create Composites'!$M$3/(ComCalc!I$37*2))*SQRT(ComCalc!I$45/(ComCalc!I$37*ComCalc!I$37)+I716*(ComCalc!I$37-2)/ComCalc!I$37),2),"")</f>
        <v/>
      </c>
      <c r="J925" s="24" t="str">
        <f>IF(J105,-1*ROUND(NORMSINV('Create Composites'!$M$3/(ComCalc!J$37*2))*SQRT(ComCalc!J$45/(ComCalc!J$37*ComCalc!J$37)+J716*(ComCalc!J$37-2)/ComCalc!J$37),2),"")</f>
        <v/>
      </c>
      <c r="K925" s="24" t="str">
        <f>IF(K105,-1*ROUND(NORMSINV('Create Composites'!$M$3/(ComCalc!K$37*2))*SQRT(ComCalc!K$45/(ComCalc!K$37*ComCalc!K$37)+K716*(ComCalc!K$37-2)/ComCalc!K$37),2),"")</f>
        <v/>
      </c>
      <c r="L925" s="24" t="str">
        <f>IF(L105,-1*ROUND(NORMSINV('Create Composites'!$M$3/(ComCalc!L$37*2))*SQRT(ComCalc!L$45/(ComCalc!L$37*ComCalc!L$37)+L716*(ComCalc!L$37-2)/ComCalc!L$37),2),"")</f>
        <v/>
      </c>
      <c r="M925" s="24" t="str">
        <f>IF(M105,-1*ROUND(NORMSINV('Create Composites'!$M$3/(ComCalc!M$37*2))*SQRT(ComCalc!M$45/(ComCalc!M$37*ComCalc!M$37)+M716*(ComCalc!M$37-2)/ComCalc!M$37),2),"")</f>
        <v/>
      </c>
      <c r="N925" s="24" t="str">
        <f>IF(N105,-1*ROUND(NORMSINV('Create Composites'!$M$3/(ComCalc!N$37*2))*SQRT(ComCalc!N$45/(ComCalc!N$37*ComCalc!N$37)+N716*(ComCalc!N$37-2)/ComCalc!N$37),2),"")</f>
        <v/>
      </c>
      <c r="O925" s="24" t="str">
        <f>IF(O105,-1*ROUND(NORMSINV('Create Composites'!$M$3/(ComCalc!O$37*2))*SQRT(ComCalc!O$45/(ComCalc!O$37*ComCalc!O$37)+O716*(ComCalc!O$37-2)/ComCalc!O$37),2),"")</f>
        <v/>
      </c>
      <c r="P925" s="24" t="str">
        <f>IF(P105,-1*ROUND(NORMSINV('Create Composites'!$M$3/(ComCalc!P$37*2))*SQRT(ComCalc!P$45/(ComCalc!P$37*ComCalc!P$37)+P716*(ComCalc!P$37-2)/ComCalc!P$37),2),"")</f>
        <v/>
      </c>
      <c r="Q925" s="24" t="str">
        <f>IF(Q105,-1*ROUND(NORMSINV('Create Composites'!$M$3/(ComCalc!Q$37*2))*SQRT(ComCalc!Q$45/(ComCalc!Q$37*ComCalc!Q$37)+Q716*(ComCalc!Q$37-2)/ComCalc!Q$37),2),"")</f>
        <v/>
      </c>
      <c r="R925" s="24" t="str">
        <f>IF(R105,-1*ROUND(NORMSINV('Create Composites'!$M$3/(ComCalc!R$37*2))*SQRT(ComCalc!R$45/(ComCalc!R$37*ComCalc!R$37)+R716*(ComCalc!R$37-2)/ComCalc!R$37),2),"")</f>
        <v/>
      </c>
      <c r="S925" s="24" t="str">
        <f>IF(S105,-1*ROUND(NORMSINV('Create Composites'!$M$3/(ComCalc!S$37*2))*SQRT(ComCalc!S$45/(ComCalc!S$37*ComCalc!S$37)+S716*(ComCalc!S$37-2)/ComCalc!S$37),2),"")</f>
        <v/>
      </c>
      <c r="T925" s="24" t="str">
        <f>IF(T105,-1*ROUND(NORMSINV('Create Composites'!$M$3/(ComCalc!T$37*2))*SQRT(ComCalc!T$45/(ComCalc!T$37*ComCalc!T$37)+T716*(ComCalc!T$37-2)/ComCalc!T$37),2),"")</f>
        <v/>
      </c>
      <c r="U925" s="24" t="str">
        <f>IF(U105,-1*ROUND(NORMSINV('Create Composites'!$M$3/(ComCalc!U$37*2))*SQRT(ComCalc!U$45/(ComCalc!U$37*ComCalc!U$37)+U716*(ComCalc!U$37-2)/ComCalc!U$37),2),"")</f>
        <v/>
      </c>
    </row>
    <row r="926" spans="1:21" x14ac:dyDescent="0.15">
      <c r="A926" t="str">
        <f t="shared" si="663"/>
        <v>Information</v>
      </c>
      <c r="B926" s="24" t="str">
        <f>IF(B106,-1*ROUND(NORMSINV('Create Composites'!$M$3/(ComCalc!B$37*2))*SQRT(ComCalc!B$45/(ComCalc!B$37*ComCalc!B$37)+B717*(ComCalc!B$37-2)/ComCalc!B$37),2),"")</f>
        <v/>
      </c>
      <c r="C926" s="24" t="str">
        <f>IF(C106,-1*ROUND(NORMSINV('Create Composites'!$M$3/(ComCalc!C$37*2))*SQRT(ComCalc!C$45/(ComCalc!C$37*ComCalc!C$37)+C717*(ComCalc!C$37-2)/ComCalc!C$37),2),"")</f>
        <v/>
      </c>
      <c r="D926" s="24" t="str">
        <f>IF(D106,-1*ROUND(NORMSINV('Create Composites'!$M$3/(ComCalc!D$37*2))*SQRT(ComCalc!D$45/(ComCalc!D$37*ComCalc!D$37)+D717*(ComCalc!D$37-2)/ComCalc!D$37),2),"")</f>
        <v/>
      </c>
      <c r="E926" s="24" t="str">
        <f>IF(E106,-1*ROUND(NORMSINV('Create Composites'!$M$3/(ComCalc!E$37*2))*SQRT(ComCalc!E$45/(ComCalc!E$37*ComCalc!E$37)+E717*(ComCalc!E$37-2)/ComCalc!E$37),2),"")</f>
        <v/>
      </c>
      <c r="F926" s="24" t="str">
        <f>IF(F106,-1*ROUND(NORMSINV('Create Composites'!$M$3/(ComCalc!F$37*2))*SQRT(ComCalc!F$45/(ComCalc!F$37*ComCalc!F$37)+F717*(ComCalc!F$37-2)/ComCalc!F$37),2),"")</f>
        <v/>
      </c>
      <c r="G926" s="24" t="str">
        <f>IF(G106,-1*ROUND(NORMSINV('Create Composites'!$M$3/(ComCalc!G$37*2))*SQRT(ComCalc!G$45/(ComCalc!G$37*ComCalc!G$37)+G717*(ComCalc!G$37-2)/ComCalc!G$37),2),"")</f>
        <v/>
      </c>
      <c r="H926" s="24" t="str">
        <f>IF(H106,-1*ROUND(NORMSINV('Create Composites'!$M$3/(ComCalc!H$37*2))*SQRT(ComCalc!H$45/(ComCalc!H$37*ComCalc!H$37)+H717*(ComCalc!H$37-2)/ComCalc!H$37),2),"")</f>
        <v/>
      </c>
      <c r="I926" s="24" t="str">
        <f>IF(I106,-1*ROUND(NORMSINV('Create Composites'!$M$3/(ComCalc!I$37*2))*SQRT(ComCalc!I$45/(ComCalc!I$37*ComCalc!I$37)+I717*(ComCalc!I$37-2)/ComCalc!I$37),2),"")</f>
        <v/>
      </c>
      <c r="J926" s="24" t="str">
        <f>IF(J106,-1*ROUND(NORMSINV('Create Composites'!$M$3/(ComCalc!J$37*2))*SQRT(ComCalc!J$45/(ComCalc!J$37*ComCalc!J$37)+J717*(ComCalc!J$37-2)/ComCalc!J$37),2),"")</f>
        <v/>
      </c>
      <c r="K926" s="24" t="str">
        <f>IF(K106,-1*ROUND(NORMSINV('Create Composites'!$M$3/(ComCalc!K$37*2))*SQRT(ComCalc!K$45/(ComCalc!K$37*ComCalc!K$37)+K717*(ComCalc!K$37-2)/ComCalc!K$37),2),"")</f>
        <v/>
      </c>
      <c r="L926" s="24" t="str">
        <f>IF(L106,-1*ROUND(NORMSINV('Create Composites'!$M$3/(ComCalc!L$37*2))*SQRT(ComCalc!L$45/(ComCalc!L$37*ComCalc!L$37)+L717*(ComCalc!L$37-2)/ComCalc!L$37),2),"")</f>
        <v/>
      </c>
      <c r="M926" s="24" t="str">
        <f>IF(M106,-1*ROUND(NORMSINV('Create Composites'!$M$3/(ComCalc!M$37*2))*SQRT(ComCalc!M$45/(ComCalc!M$37*ComCalc!M$37)+M717*(ComCalc!M$37-2)/ComCalc!M$37),2),"")</f>
        <v/>
      </c>
      <c r="N926" s="24" t="str">
        <f>IF(N106,-1*ROUND(NORMSINV('Create Composites'!$M$3/(ComCalc!N$37*2))*SQRT(ComCalc!N$45/(ComCalc!N$37*ComCalc!N$37)+N717*(ComCalc!N$37-2)/ComCalc!N$37),2),"")</f>
        <v/>
      </c>
      <c r="O926" s="24" t="str">
        <f>IF(O106,-1*ROUND(NORMSINV('Create Composites'!$M$3/(ComCalc!O$37*2))*SQRT(ComCalc!O$45/(ComCalc!O$37*ComCalc!O$37)+O717*(ComCalc!O$37-2)/ComCalc!O$37),2),"")</f>
        <v/>
      </c>
      <c r="P926" s="24" t="str">
        <f>IF(P106,-1*ROUND(NORMSINV('Create Composites'!$M$3/(ComCalc!P$37*2))*SQRT(ComCalc!P$45/(ComCalc!P$37*ComCalc!P$37)+P717*(ComCalc!P$37-2)/ComCalc!P$37),2),"")</f>
        <v/>
      </c>
      <c r="Q926" s="24" t="str">
        <f>IF(Q106,-1*ROUND(NORMSINV('Create Composites'!$M$3/(ComCalc!Q$37*2))*SQRT(ComCalc!Q$45/(ComCalc!Q$37*ComCalc!Q$37)+Q717*(ComCalc!Q$37-2)/ComCalc!Q$37),2),"")</f>
        <v/>
      </c>
      <c r="R926" s="24" t="str">
        <f>IF(R106,-1*ROUND(NORMSINV('Create Composites'!$M$3/(ComCalc!R$37*2))*SQRT(ComCalc!R$45/(ComCalc!R$37*ComCalc!R$37)+R717*(ComCalc!R$37-2)/ComCalc!R$37),2),"")</f>
        <v/>
      </c>
      <c r="S926" s="24" t="str">
        <f>IF(S106,-1*ROUND(NORMSINV('Create Composites'!$M$3/(ComCalc!S$37*2))*SQRT(ComCalc!S$45/(ComCalc!S$37*ComCalc!S$37)+S717*(ComCalc!S$37-2)/ComCalc!S$37),2),"")</f>
        <v/>
      </c>
      <c r="T926" s="24" t="str">
        <f>IF(T106,-1*ROUND(NORMSINV('Create Composites'!$M$3/(ComCalc!T$37*2))*SQRT(ComCalc!T$45/(ComCalc!T$37*ComCalc!T$37)+T717*(ComCalc!T$37-2)/ComCalc!T$37),2),"")</f>
        <v/>
      </c>
      <c r="U926" s="24" t="str">
        <f>IF(U106,-1*ROUND(NORMSINV('Create Composites'!$M$3/(ComCalc!U$37*2))*SQRT(ComCalc!U$45/(ComCalc!U$37*ComCalc!U$37)+U717*(ComCalc!U$37-2)/ComCalc!U$37),2),"")</f>
        <v/>
      </c>
    </row>
    <row r="927" spans="1:21" x14ac:dyDescent="0.15">
      <c r="A927" t="str">
        <f t="shared" si="663"/>
        <v>Matrix Reasoning</v>
      </c>
      <c r="B927" s="24" t="str">
        <f>IF(B107,-1*ROUND(NORMSINV('Create Composites'!$M$3/(ComCalc!B$37*2))*SQRT(ComCalc!B$45/(ComCalc!B$37*ComCalc!B$37)+B718*(ComCalc!B$37-2)/ComCalc!B$37),2),"")</f>
        <v/>
      </c>
      <c r="C927" s="24" t="str">
        <f>IF(C107,-1*ROUND(NORMSINV('Create Composites'!$M$3/(ComCalc!C$37*2))*SQRT(ComCalc!C$45/(ComCalc!C$37*ComCalc!C$37)+C718*(ComCalc!C$37-2)/ComCalc!C$37),2),"")</f>
        <v/>
      </c>
      <c r="D927" s="24" t="str">
        <f>IF(D107,-1*ROUND(NORMSINV('Create Composites'!$M$3/(ComCalc!D$37*2))*SQRT(ComCalc!D$45/(ComCalc!D$37*ComCalc!D$37)+D718*(ComCalc!D$37-2)/ComCalc!D$37),2),"")</f>
        <v/>
      </c>
      <c r="E927" s="24" t="str">
        <f>IF(E107,-1*ROUND(NORMSINV('Create Composites'!$M$3/(ComCalc!E$37*2))*SQRT(ComCalc!E$45/(ComCalc!E$37*ComCalc!E$37)+E718*(ComCalc!E$37-2)/ComCalc!E$37),2),"")</f>
        <v/>
      </c>
      <c r="F927" s="24" t="str">
        <f>IF(F107,-1*ROUND(NORMSINV('Create Composites'!$M$3/(ComCalc!F$37*2))*SQRT(ComCalc!F$45/(ComCalc!F$37*ComCalc!F$37)+F718*(ComCalc!F$37-2)/ComCalc!F$37),2),"")</f>
        <v/>
      </c>
      <c r="G927" s="24" t="str">
        <f>IF(G107,-1*ROUND(NORMSINV('Create Composites'!$M$3/(ComCalc!G$37*2))*SQRT(ComCalc!G$45/(ComCalc!G$37*ComCalc!G$37)+G718*(ComCalc!G$37-2)/ComCalc!G$37),2),"")</f>
        <v/>
      </c>
      <c r="H927" s="24" t="str">
        <f>IF(H107,-1*ROUND(NORMSINV('Create Composites'!$M$3/(ComCalc!H$37*2))*SQRT(ComCalc!H$45/(ComCalc!H$37*ComCalc!H$37)+H718*(ComCalc!H$37-2)/ComCalc!H$37),2),"")</f>
        <v/>
      </c>
      <c r="I927" s="24" t="str">
        <f>IF(I107,-1*ROUND(NORMSINV('Create Composites'!$M$3/(ComCalc!I$37*2))*SQRT(ComCalc!I$45/(ComCalc!I$37*ComCalc!I$37)+I718*(ComCalc!I$37-2)/ComCalc!I$37),2),"")</f>
        <v/>
      </c>
      <c r="J927" s="24" t="str">
        <f>IF(J107,-1*ROUND(NORMSINV('Create Composites'!$M$3/(ComCalc!J$37*2))*SQRT(ComCalc!J$45/(ComCalc!J$37*ComCalc!J$37)+J718*(ComCalc!J$37-2)/ComCalc!J$37),2),"")</f>
        <v/>
      </c>
      <c r="K927" s="24" t="str">
        <f>IF(K107,-1*ROUND(NORMSINV('Create Composites'!$M$3/(ComCalc!K$37*2))*SQRT(ComCalc!K$45/(ComCalc!K$37*ComCalc!K$37)+K718*(ComCalc!K$37-2)/ComCalc!K$37),2),"")</f>
        <v/>
      </c>
      <c r="L927" s="24" t="str">
        <f>IF(L107,-1*ROUND(NORMSINV('Create Composites'!$M$3/(ComCalc!L$37*2))*SQRT(ComCalc!L$45/(ComCalc!L$37*ComCalc!L$37)+L718*(ComCalc!L$37-2)/ComCalc!L$37),2),"")</f>
        <v/>
      </c>
      <c r="M927" s="24" t="str">
        <f>IF(M107,-1*ROUND(NORMSINV('Create Composites'!$M$3/(ComCalc!M$37*2))*SQRT(ComCalc!M$45/(ComCalc!M$37*ComCalc!M$37)+M718*(ComCalc!M$37-2)/ComCalc!M$37),2),"")</f>
        <v/>
      </c>
      <c r="N927" s="24" t="str">
        <f>IF(N107,-1*ROUND(NORMSINV('Create Composites'!$M$3/(ComCalc!N$37*2))*SQRT(ComCalc!N$45/(ComCalc!N$37*ComCalc!N$37)+N718*(ComCalc!N$37-2)/ComCalc!N$37),2),"")</f>
        <v/>
      </c>
      <c r="O927" s="24" t="str">
        <f>IF(O107,-1*ROUND(NORMSINV('Create Composites'!$M$3/(ComCalc!O$37*2))*SQRT(ComCalc!O$45/(ComCalc!O$37*ComCalc!O$37)+O718*(ComCalc!O$37-2)/ComCalc!O$37),2),"")</f>
        <v/>
      </c>
      <c r="P927" s="24" t="str">
        <f>IF(P107,-1*ROUND(NORMSINV('Create Composites'!$M$3/(ComCalc!P$37*2))*SQRT(ComCalc!P$45/(ComCalc!P$37*ComCalc!P$37)+P718*(ComCalc!P$37-2)/ComCalc!P$37),2),"")</f>
        <v/>
      </c>
      <c r="Q927" s="24" t="str">
        <f>IF(Q107,-1*ROUND(NORMSINV('Create Composites'!$M$3/(ComCalc!Q$37*2))*SQRT(ComCalc!Q$45/(ComCalc!Q$37*ComCalc!Q$37)+Q718*(ComCalc!Q$37-2)/ComCalc!Q$37),2),"")</f>
        <v/>
      </c>
      <c r="R927" s="24" t="str">
        <f>IF(R107,-1*ROUND(NORMSINV('Create Composites'!$M$3/(ComCalc!R$37*2))*SQRT(ComCalc!R$45/(ComCalc!R$37*ComCalc!R$37)+R718*(ComCalc!R$37-2)/ComCalc!R$37),2),"")</f>
        <v/>
      </c>
      <c r="S927" s="24" t="str">
        <f>IF(S107,-1*ROUND(NORMSINV('Create Composites'!$M$3/(ComCalc!S$37*2))*SQRT(ComCalc!S$45/(ComCalc!S$37*ComCalc!S$37)+S718*(ComCalc!S$37-2)/ComCalc!S$37),2),"")</f>
        <v/>
      </c>
      <c r="T927" s="24" t="str">
        <f>IF(T107,-1*ROUND(NORMSINV('Create Composites'!$M$3/(ComCalc!T$37*2))*SQRT(ComCalc!T$45/(ComCalc!T$37*ComCalc!T$37)+T718*(ComCalc!T$37-2)/ComCalc!T$37),2),"")</f>
        <v/>
      </c>
      <c r="U927" s="24" t="str">
        <f>IF(U107,-1*ROUND(NORMSINV('Create Composites'!$M$3/(ComCalc!U$37*2))*SQRT(ComCalc!U$45/(ComCalc!U$37*ComCalc!U$37)+U718*(ComCalc!U$37-2)/ComCalc!U$37),2),"")</f>
        <v/>
      </c>
    </row>
    <row r="928" spans="1:21" x14ac:dyDescent="0.15">
      <c r="A928" t="str">
        <f t="shared" si="663"/>
        <v>Digit Span</v>
      </c>
      <c r="B928" s="24" t="str">
        <f>IF(B108,-1*ROUND(NORMSINV('Create Composites'!$M$3/(ComCalc!B$37*2))*SQRT(ComCalc!B$45/(ComCalc!B$37*ComCalc!B$37)+B719*(ComCalc!B$37-2)/ComCalc!B$37),2),"")</f>
        <v/>
      </c>
      <c r="C928" s="24" t="str">
        <f>IF(C108,-1*ROUND(NORMSINV('Create Composites'!$M$3/(ComCalc!C$37*2))*SQRT(ComCalc!C$45/(ComCalc!C$37*ComCalc!C$37)+C719*(ComCalc!C$37-2)/ComCalc!C$37),2),"")</f>
        <v/>
      </c>
      <c r="D928" s="24" t="str">
        <f>IF(D108,-1*ROUND(NORMSINV('Create Composites'!$M$3/(ComCalc!D$37*2))*SQRT(ComCalc!D$45/(ComCalc!D$37*ComCalc!D$37)+D719*(ComCalc!D$37-2)/ComCalc!D$37),2),"")</f>
        <v/>
      </c>
      <c r="E928" s="24" t="str">
        <f>IF(E108,-1*ROUND(NORMSINV('Create Composites'!$M$3/(ComCalc!E$37*2))*SQRT(ComCalc!E$45/(ComCalc!E$37*ComCalc!E$37)+E719*(ComCalc!E$37-2)/ComCalc!E$37),2),"")</f>
        <v/>
      </c>
      <c r="F928" s="24" t="str">
        <f>IF(F108,-1*ROUND(NORMSINV('Create Composites'!$M$3/(ComCalc!F$37*2))*SQRT(ComCalc!F$45/(ComCalc!F$37*ComCalc!F$37)+F719*(ComCalc!F$37-2)/ComCalc!F$37),2),"")</f>
        <v/>
      </c>
      <c r="G928" s="24" t="str">
        <f>IF(G108,-1*ROUND(NORMSINV('Create Composites'!$M$3/(ComCalc!G$37*2))*SQRT(ComCalc!G$45/(ComCalc!G$37*ComCalc!G$37)+G719*(ComCalc!G$37-2)/ComCalc!G$37),2),"")</f>
        <v/>
      </c>
      <c r="H928" s="24" t="str">
        <f>IF(H108,-1*ROUND(NORMSINV('Create Composites'!$M$3/(ComCalc!H$37*2))*SQRT(ComCalc!H$45/(ComCalc!H$37*ComCalc!H$37)+H719*(ComCalc!H$37-2)/ComCalc!H$37),2),"")</f>
        <v/>
      </c>
      <c r="I928" s="24" t="str">
        <f>IF(I108,-1*ROUND(NORMSINV('Create Composites'!$M$3/(ComCalc!I$37*2))*SQRT(ComCalc!I$45/(ComCalc!I$37*ComCalc!I$37)+I719*(ComCalc!I$37-2)/ComCalc!I$37),2),"")</f>
        <v/>
      </c>
      <c r="J928" s="24" t="str">
        <f>IF(J108,-1*ROUND(NORMSINV('Create Composites'!$M$3/(ComCalc!J$37*2))*SQRT(ComCalc!J$45/(ComCalc!J$37*ComCalc!J$37)+J719*(ComCalc!J$37-2)/ComCalc!J$37),2),"")</f>
        <v/>
      </c>
      <c r="K928" s="24" t="str">
        <f>IF(K108,-1*ROUND(NORMSINV('Create Composites'!$M$3/(ComCalc!K$37*2))*SQRT(ComCalc!K$45/(ComCalc!K$37*ComCalc!K$37)+K719*(ComCalc!K$37-2)/ComCalc!K$37),2),"")</f>
        <v/>
      </c>
      <c r="L928" s="24" t="str">
        <f>IF(L108,-1*ROUND(NORMSINV('Create Composites'!$M$3/(ComCalc!L$37*2))*SQRT(ComCalc!L$45/(ComCalc!L$37*ComCalc!L$37)+L719*(ComCalc!L$37-2)/ComCalc!L$37),2),"")</f>
        <v/>
      </c>
      <c r="M928" s="24" t="str">
        <f>IF(M108,-1*ROUND(NORMSINV('Create Composites'!$M$3/(ComCalc!M$37*2))*SQRT(ComCalc!M$45/(ComCalc!M$37*ComCalc!M$37)+M719*(ComCalc!M$37-2)/ComCalc!M$37),2),"")</f>
        <v/>
      </c>
      <c r="N928" s="24" t="str">
        <f>IF(N108,-1*ROUND(NORMSINV('Create Composites'!$M$3/(ComCalc!N$37*2))*SQRT(ComCalc!N$45/(ComCalc!N$37*ComCalc!N$37)+N719*(ComCalc!N$37-2)/ComCalc!N$37),2),"")</f>
        <v/>
      </c>
      <c r="O928" s="24" t="str">
        <f>IF(O108,-1*ROUND(NORMSINV('Create Composites'!$M$3/(ComCalc!O$37*2))*SQRT(ComCalc!O$45/(ComCalc!O$37*ComCalc!O$37)+O719*(ComCalc!O$37-2)/ComCalc!O$37),2),"")</f>
        <v/>
      </c>
      <c r="P928" s="24" t="str">
        <f>IF(P108,-1*ROUND(NORMSINV('Create Composites'!$M$3/(ComCalc!P$37*2))*SQRT(ComCalc!P$45/(ComCalc!P$37*ComCalc!P$37)+P719*(ComCalc!P$37-2)/ComCalc!P$37),2),"")</f>
        <v/>
      </c>
      <c r="Q928" s="24" t="str">
        <f>IF(Q108,-1*ROUND(NORMSINV('Create Composites'!$M$3/(ComCalc!Q$37*2))*SQRT(ComCalc!Q$45/(ComCalc!Q$37*ComCalc!Q$37)+Q719*(ComCalc!Q$37-2)/ComCalc!Q$37),2),"")</f>
        <v/>
      </c>
      <c r="R928" s="24" t="str">
        <f>IF(R108,-1*ROUND(NORMSINV('Create Composites'!$M$3/(ComCalc!R$37*2))*SQRT(ComCalc!R$45/(ComCalc!R$37*ComCalc!R$37)+R719*(ComCalc!R$37-2)/ComCalc!R$37),2),"")</f>
        <v/>
      </c>
      <c r="S928" s="24" t="str">
        <f>IF(S108,-1*ROUND(NORMSINV('Create Composites'!$M$3/(ComCalc!S$37*2))*SQRT(ComCalc!S$45/(ComCalc!S$37*ComCalc!S$37)+S719*(ComCalc!S$37-2)/ComCalc!S$37),2),"")</f>
        <v/>
      </c>
      <c r="T928" s="24" t="str">
        <f>IF(T108,-1*ROUND(NORMSINV('Create Composites'!$M$3/(ComCalc!T$37*2))*SQRT(ComCalc!T$45/(ComCalc!T$37*ComCalc!T$37)+T719*(ComCalc!T$37-2)/ComCalc!T$37),2),"")</f>
        <v/>
      </c>
      <c r="U928" s="24" t="str">
        <f>IF(U108,-1*ROUND(NORMSINV('Create Composites'!$M$3/(ComCalc!U$37*2))*SQRT(ComCalc!U$45/(ComCalc!U$37*ComCalc!U$37)+U719*(ComCalc!U$37-2)/ComCalc!U$37),2),"")</f>
        <v/>
      </c>
    </row>
    <row r="929" spans="1:21" x14ac:dyDescent="0.15">
      <c r="A929" t="str">
        <f t="shared" si="663"/>
        <v>Arithmetic</v>
      </c>
      <c r="B929" s="24" t="str">
        <f>IF(B109,-1*ROUND(NORMSINV('Create Composites'!$M$3/(ComCalc!B$37*2))*SQRT(ComCalc!B$45/(ComCalc!B$37*ComCalc!B$37)+B720*(ComCalc!B$37-2)/ComCalc!B$37),2),"")</f>
        <v/>
      </c>
      <c r="C929" s="24" t="str">
        <f>IF(C109,-1*ROUND(NORMSINV('Create Composites'!$M$3/(ComCalc!C$37*2))*SQRT(ComCalc!C$45/(ComCalc!C$37*ComCalc!C$37)+C720*(ComCalc!C$37-2)/ComCalc!C$37),2),"")</f>
        <v/>
      </c>
      <c r="D929" s="24" t="str">
        <f>IF(D109,-1*ROUND(NORMSINV('Create Composites'!$M$3/(ComCalc!D$37*2))*SQRT(ComCalc!D$45/(ComCalc!D$37*ComCalc!D$37)+D720*(ComCalc!D$37-2)/ComCalc!D$37),2),"")</f>
        <v/>
      </c>
      <c r="E929" s="24" t="str">
        <f>IF(E109,-1*ROUND(NORMSINV('Create Composites'!$M$3/(ComCalc!E$37*2))*SQRT(ComCalc!E$45/(ComCalc!E$37*ComCalc!E$37)+E720*(ComCalc!E$37-2)/ComCalc!E$37),2),"")</f>
        <v/>
      </c>
      <c r="F929" s="24" t="str">
        <f>IF(F109,-1*ROUND(NORMSINV('Create Composites'!$M$3/(ComCalc!F$37*2))*SQRT(ComCalc!F$45/(ComCalc!F$37*ComCalc!F$37)+F720*(ComCalc!F$37-2)/ComCalc!F$37),2),"")</f>
        <v/>
      </c>
      <c r="G929" s="24" t="str">
        <f>IF(G109,-1*ROUND(NORMSINV('Create Composites'!$M$3/(ComCalc!G$37*2))*SQRT(ComCalc!G$45/(ComCalc!G$37*ComCalc!G$37)+G720*(ComCalc!G$37-2)/ComCalc!G$37),2),"")</f>
        <v/>
      </c>
      <c r="H929" s="24" t="str">
        <f>IF(H109,-1*ROUND(NORMSINV('Create Composites'!$M$3/(ComCalc!H$37*2))*SQRT(ComCalc!H$45/(ComCalc!H$37*ComCalc!H$37)+H720*(ComCalc!H$37-2)/ComCalc!H$37),2),"")</f>
        <v/>
      </c>
      <c r="I929" s="24" t="str">
        <f>IF(I109,-1*ROUND(NORMSINV('Create Composites'!$M$3/(ComCalc!I$37*2))*SQRT(ComCalc!I$45/(ComCalc!I$37*ComCalc!I$37)+I720*(ComCalc!I$37-2)/ComCalc!I$37),2),"")</f>
        <v/>
      </c>
      <c r="J929" s="24" t="str">
        <f>IF(J109,-1*ROUND(NORMSINV('Create Composites'!$M$3/(ComCalc!J$37*2))*SQRT(ComCalc!J$45/(ComCalc!J$37*ComCalc!J$37)+J720*(ComCalc!J$37-2)/ComCalc!J$37),2),"")</f>
        <v/>
      </c>
      <c r="K929" s="24" t="str">
        <f>IF(K109,-1*ROUND(NORMSINV('Create Composites'!$M$3/(ComCalc!K$37*2))*SQRT(ComCalc!K$45/(ComCalc!K$37*ComCalc!K$37)+K720*(ComCalc!K$37-2)/ComCalc!K$37),2),"")</f>
        <v/>
      </c>
      <c r="L929" s="24" t="str">
        <f>IF(L109,-1*ROUND(NORMSINV('Create Composites'!$M$3/(ComCalc!L$37*2))*SQRT(ComCalc!L$45/(ComCalc!L$37*ComCalc!L$37)+L720*(ComCalc!L$37-2)/ComCalc!L$37),2),"")</f>
        <v/>
      </c>
      <c r="M929" s="24" t="str">
        <f>IF(M109,-1*ROUND(NORMSINV('Create Composites'!$M$3/(ComCalc!M$37*2))*SQRT(ComCalc!M$45/(ComCalc!M$37*ComCalc!M$37)+M720*(ComCalc!M$37-2)/ComCalc!M$37),2),"")</f>
        <v/>
      </c>
      <c r="N929" s="24" t="str">
        <f>IF(N109,-1*ROUND(NORMSINV('Create Composites'!$M$3/(ComCalc!N$37*2))*SQRT(ComCalc!N$45/(ComCalc!N$37*ComCalc!N$37)+N720*(ComCalc!N$37-2)/ComCalc!N$37),2),"")</f>
        <v/>
      </c>
      <c r="O929" s="24" t="str">
        <f>IF(O109,-1*ROUND(NORMSINV('Create Composites'!$M$3/(ComCalc!O$37*2))*SQRT(ComCalc!O$45/(ComCalc!O$37*ComCalc!O$37)+O720*(ComCalc!O$37-2)/ComCalc!O$37),2),"")</f>
        <v/>
      </c>
      <c r="P929" s="24" t="str">
        <f>IF(P109,-1*ROUND(NORMSINV('Create Composites'!$M$3/(ComCalc!P$37*2))*SQRT(ComCalc!P$45/(ComCalc!P$37*ComCalc!P$37)+P720*(ComCalc!P$37-2)/ComCalc!P$37),2),"")</f>
        <v/>
      </c>
      <c r="Q929" s="24" t="str">
        <f>IF(Q109,-1*ROUND(NORMSINV('Create Composites'!$M$3/(ComCalc!Q$37*2))*SQRT(ComCalc!Q$45/(ComCalc!Q$37*ComCalc!Q$37)+Q720*(ComCalc!Q$37-2)/ComCalc!Q$37),2),"")</f>
        <v/>
      </c>
      <c r="R929" s="24" t="str">
        <f>IF(R109,-1*ROUND(NORMSINV('Create Composites'!$M$3/(ComCalc!R$37*2))*SQRT(ComCalc!R$45/(ComCalc!R$37*ComCalc!R$37)+R720*(ComCalc!R$37-2)/ComCalc!R$37),2),"")</f>
        <v/>
      </c>
      <c r="S929" s="24" t="str">
        <f>IF(S109,-1*ROUND(NORMSINV('Create Composites'!$M$3/(ComCalc!S$37*2))*SQRT(ComCalc!S$45/(ComCalc!S$37*ComCalc!S$37)+S720*(ComCalc!S$37-2)/ComCalc!S$37),2),"")</f>
        <v/>
      </c>
      <c r="T929" s="24" t="str">
        <f>IF(T109,-1*ROUND(NORMSINV('Create Composites'!$M$3/(ComCalc!T$37*2))*SQRT(ComCalc!T$45/(ComCalc!T$37*ComCalc!T$37)+T720*(ComCalc!T$37-2)/ComCalc!T$37),2),"")</f>
        <v/>
      </c>
      <c r="U929" s="24" t="str">
        <f>IF(U109,-1*ROUND(NORMSINV('Create Composites'!$M$3/(ComCalc!U$37*2))*SQRT(ComCalc!U$45/(ComCalc!U$37*ComCalc!U$37)+U720*(ComCalc!U$37-2)/ComCalc!U$37),2),"")</f>
        <v/>
      </c>
    </row>
    <row r="930" spans="1:21" x14ac:dyDescent="0.15">
      <c r="A930" t="str">
        <f t="shared" si="663"/>
        <v>Block Design</v>
      </c>
      <c r="B930" s="24" t="str">
        <f>IF(B110,-1*ROUND(NORMSINV('Create Composites'!$M$3/(ComCalc!B$37*2))*SQRT(ComCalc!B$45/(ComCalc!B$37*ComCalc!B$37)+B721*(ComCalc!B$37-2)/ComCalc!B$37),2),"")</f>
        <v/>
      </c>
      <c r="C930" s="24" t="str">
        <f>IF(C110,-1*ROUND(NORMSINV('Create Composites'!$M$3/(ComCalc!C$37*2))*SQRT(ComCalc!C$45/(ComCalc!C$37*ComCalc!C$37)+C721*(ComCalc!C$37-2)/ComCalc!C$37),2),"")</f>
        <v/>
      </c>
      <c r="D930" s="24" t="str">
        <f>IF(D110,-1*ROUND(NORMSINV('Create Composites'!$M$3/(ComCalc!D$37*2))*SQRT(ComCalc!D$45/(ComCalc!D$37*ComCalc!D$37)+D721*(ComCalc!D$37-2)/ComCalc!D$37),2),"")</f>
        <v/>
      </c>
      <c r="E930" s="24" t="str">
        <f>IF(E110,-1*ROUND(NORMSINV('Create Composites'!$M$3/(ComCalc!E$37*2))*SQRT(ComCalc!E$45/(ComCalc!E$37*ComCalc!E$37)+E721*(ComCalc!E$37-2)/ComCalc!E$37),2),"")</f>
        <v/>
      </c>
      <c r="F930" s="24" t="str">
        <f>IF(F110,-1*ROUND(NORMSINV('Create Composites'!$M$3/(ComCalc!F$37*2))*SQRT(ComCalc!F$45/(ComCalc!F$37*ComCalc!F$37)+F721*(ComCalc!F$37-2)/ComCalc!F$37),2),"")</f>
        <v/>
      </c>
      <c r="G930" s="24" t="str">
        <f>IF(G110,-1*ROUND(NORMSINV('Create Composites'!$M$3/(ComCalc!G$37*2))*SQRT(ComCalc!G$45/(ComCalc!G$37*ComCalc!G$37)+G721*(ComCalc!G$37-2)/ComCalc!G$37),2),"")</f>
        <v/>
      </c>
      <c r="H930" s="24" t="str">
        <f>IF(H110,-1*ROUND(NORMSINV('Create Composites'!$M$3/(ComCalc!H$37*2))*SQRT(ComCalc!H$45/(ComCalc!H$37*ComCalc!H$37)+H721*(ComCalc!H$37-2)/ComCalc!H$37),2),"")</f>
        <v/>
      </c>
      <c r="I930" s="24" t="str">
        <f>IF(I110,-1*ROUND(NORMSINV('Create Composites'!$M$3/(ComCalc!I$37*2))*SQRT(ComCalc!I$45/(ComCalc!I$37*ComCalc!I$37)+I721*(ComCalc!I$37-2)/ComCalc!I$37),2),"")</f>
        <v/>
      </c>
      <c r="J930" s="24" t="str">
        <f>IF(J110,-1*ROUND(NORMSINV('Create Composites'!$M$3/(ComCalc!J$37*2))*SQRT(ComCalc!J$45/(ComCalc!J$37*ComCalc!J$37)+J721*(ComCalc!J$37-2)/ComCalc!J$37),2),"")</f>
        <v/>
      </c>
      <c r="K930" s="24" t="str">
        <f>IF(K110,-1*ROUND(NORMSINV('Create Composites'!$M$3/(ComCalc!K$37*2))*SQRT(ComCalc!K$45/(ComCalc!K$37*ComCalc!K$37)+K721*(ComCalc!K$37-2)/ComCalc!K$37),2),"")</f>
        <v/>
      </c>
      <c r="L930" s="24" t="str">
        <f>IF(L110,-1*ROUND(NORMSINV('Create Composites'!$M$3/(ComCalc!L$37*2))*SQRT(ComCalc!L$45/(ComCalc!L$37*ComCalc!L$37)+L721*(ComCalc!L$37-2)/ComCalc!L$37),2),"")</f>
        <v/>
      </c>
      <c r="M930" s="24" t="str">
        <f>IF(M110,-1*ROUND(NORMSINV('Create Composites'!$M$3/(ComCalc!M$37*2))*SQRT(ComCalc!M$45/(ComCalc!M$37*ComCalc!M$37)+M721*(ComCalc!M$37-2)/ComCalc!M$37),2),"")</f>
        <v/>
      </c>
      <c r="N930" s="24" t="str">
        <f>IF(N110,-1*ROUND(NORMSINV('Create Composites'!$M$3/(ComCalc!N$37*2))*SQRT(ComCalc!N$45/(ComCalc!N$37*ComCalc!N$37)+N721*(ComCalc!N$37-2)/ComCalc!N$37),2),"")</f>
        <v/>
      </c>
      <c r="O930" s="24" t="str">
        <f>IF(O110,-1*ROUND(NORMSINV('Create Composites'!$M$3/(ComCalc!O$37*2))*SQRT(ComCalc!O$45/(ComCalc!O$37*ComCalc!O$37)+O721*(ComCalc!O$37-2)/ComCalc!O$37),2),"")</f>
        <v/>
      </c>
      <c r="P930" s="24" t="str">
        <f>IF(P110,-1*ROUND(NORMSINV('Create Composites'!$M$3/(ComCalc!P$37*2))*SQRT(ComCalc!P$45/(ComCalc!P$37*ComCalc!P$37)+P721*(ComCalc!P$37-2)/ComCalc!P$37),2),"")</f>
        <v/>
      </c>
      <c r="Q930" s="24" t="str">
        <f>IF(Q110,-1*ROUND(NORMSINV('Create Composites'!$M$3/(ComCalc!Q$37*2))*SQRT(ComCalc!Q$45/(ComCalc!Q$37*ComCalc!Q$37)+Q721*(ComCalc!Q$37-2)/ComCalc!Q$37),2),"")</f>
        <v/>
      </c>
      <c r="R930" s="24" t="str">
        <f>IF(R110,-1*ROUND(NORMSINV('Create Composites'!$M$3/(ComCalc!R$37*2))*SQRT(ComCalc!R$45/(ComCalc!R$37*ComCalc!R$37)+R721*(ComCalc!R$37-2)/ComCalc!R$37),2),"")</f>
        <v/>
      </c>
      <c r="S930" s="24" t="str">
        <f>IF(S110,-1*ROUND(NORMSINV('Create Composites'!$M$3/(ComCalc!S$37*2))*SQRT(ComCalc!S$45/(ComCalc!S$37*ComCalc!S$37)+S721*(ComCalc!S$37-2)/ComCalc!S$37),2),"")</f>
        <v/>
      </c>
      <c r="T930" s="24" t="str">
        <f>IF(T110,-1*ROUND(NORMSINV('Create Composites'!$M$3/(ComCalc!T$37*2))*SQRT(ComCalc!T$45/(ComCalc!T$37*ComCalc!T$37)+T721*(ComCalc!T$37-2)/ComCalc!T$37),2),"")</f>
        <v/>
      </c>
      <c r="U930" s="24" t="str">
        <f>IF(U110,-1*ROUND(NORMSINV('Create Composites'!$M$3/(ComCalc!U$37*2))*SQRT(ComCalc!U$45/(ComCalc!U$37*ComCalc!U$37)+U721*(ComCalc!U$37-2)/ComCalc!U$37),2),"")</f>
        <v/>
      </c>
    </row>
    <row r="931" spans="1:21" x14ac:dyDescent="0.15">
      <c r="A931" t="str">
        <f t="shared" si="663"/>
        <v>Visual Puzzles</v>
      </c>
      <c r="B931" s="24" t="str">
        <f>IF(B111,-1*ROUND(NORMSINV('Create Composites'!$M$3/(ComCalc!B$37*2))*SQRT(ComCalc!B$45/(ComCalc!B$37*ComCalc!B$37)+B722*(ComCalc!B$37-2)/ComCalc!B$37),2),"")</f>
        <v/>
      </c>
      <c r="C931" s="24" t="str">
        <f>IF(C111,-1*ROUND(NORMSINV('Create Composites'!$M$3/(ComCalc!C$37*2))*SQRT(ComCalc!C$45/(ComCalc!C$37*ComCalc!C$37)+C722*(ComCalc!C$37-2)/ComCalc!C$37),2),"")</f>
        <v/>
      </c>
      <c r="D931" s="24" t="str">
        <f>IF(D111,-1*ROUND(NORMSINV('Create Composites'!$M$3/(ComCalc!D$37*2))*SQRT(ComCalc!D$45/(ComCalc!D$37*ComCalc!D$37)+D722*(ComCalc!D$37-2)/ComCalc!D$37),2),"")</f>
        <v/>
      </c>
      <c r="E931" s="24" t="str">
        <f>IF(E111,-1*ROUND(NORMSINV('Create Composites'!$M$3/(ComCalc!E$37*2))*SQRT(ComCalc!E$45/(ComCalc!E$37*ComCalc!E$37)+E722*(ComCalc!E$37-2)/ComCalc!E$37),2),"")</f>
        <v/>
      </c>
      <c r="F931" s="24" t="str">
        <f>IF(F111,-1*ROUND(NORMSINV('Create Composites'!$M$3/(ComCalc!F$37*2))*SQRT(ComCalc!F$45/(ComCalc!F$37*ComCalc!F$37)+F722*(ComCalc!F$37-2)/ComCalc!F$37),2),"")</f>
        <v/>
      </c>
      <c r="G931" s="24" t="str">
        <f>IF(G111,-1*ROUND(NORMSINV('Create Composites'!$M$3/(ComCalc!G$37*2))*SQRT(ComCalc!G$45/(ComCalc!G$37*ComCalc!G$37)+G722*(ComCalc!G$37-2)/ComCalc!G$37),2),"")</f>
        <v/>
      </c>
      <c r="H931" s="24" t="str">
        <f>IF(H111,-1*ROUND(NORMSINV('Create Composites'!$M$3/(ComCalc!H$37*2))*SQRT(ComCalc!H$45/(ComCalc!H$37*ComCalc!H$37)+H722*(ComCalc!H$37-2)/ComCalc!H$37),2),"")</f>
        <v/>
      </c>
      <c r="I931" s="24" t="str">
        <f>IF(I111,-1*ROUND(NORMSINV('Create Composites'!$M$3/(ComCalc!I$37*2))*SQRT(ComCalc!I$45/(ComCalc!I$37*ComCalc!I$37)+I722*(ComCalc!I$37-2)/ComCalc!I$37),2),"")</f>
        <v/>
      </c>
      <c r="J931" s="24" t="str">
        <f>IF(J111,-1*ROUND(NORMSINV('Create Composites'!$M$3/(ComCalc!J$37*2))*SQRT(ComCalc!J$45/(ComCalc!J$37*ComCalc!J$37)+J722*(ComCalc!J$37-2)/ComCalc!J$37),2),"")</f>
        <v/>
      </c>
      <c r="K931" s="24" t="str">
        <f>IF(K111,-1*ROUND(NORMSINV('Create Composites'!$M$3/(ComCalc!K$37*2))*SQRT(ComCalc!K$45/(ComCalc!K$37*ComCalc!K$37)+K722*(ComCalc!K$37-2)/ComCalc!K$37),2),"")</f>
        <v/>
      </c>
      <c r="L931" s="24" t="str">
        <f>IF(L111,-1*ROUND(NORMSINV('Create Composites'!$M$3/(ComCalc!L$37*2))*SQRT(ComCalc!L$45/(ComCalc!L$37*ComCalc!L$37)+L722*(ComCalc!L$37-2)/ComCalc!L$37),2),"")</f>
        <v/>
      </c>
      <c r="M931" s="24" t="str">
        <f>IF(M111,-1*ROUND(NORMSINV('Create Composites'!$M$3/(ComCalc!M$37*2))*SQRT(ComCalc!M$45/(ComCalc!M$37*ComCalc!M$37)+M722*(ComCalc!M$37-2)/ComCalc!M$37),2),"")</f>
        <v/>
      </c>
      <c r="N931" s="24" t="str">
        <f>IF(N111,-1*ROUND(NORMSINV('Create Composites'!$M$3/(ComCalc!N$37*2))*SQRT(ComCalc!N$45/(ComCalc!N$37*ComCalc!N$37)+N722*(ComCalc!N$37-2)/ComCalc!N$37),2),"")</f>
        <v/>
      </c>
      <c r="O931" s="24" t="str">
        <f>IF(O111,-1*ROUND(NORMSINV('Create Composites'!$M$3/(ComCalc!O$37*2))*SQRT(ComCalc!O$45/(ComCalc!O$37*ComCalc!O$37)+O722*(ComCalc!O$37-2)/ComCalc!O$37),2),"")</f>
        <v/>
      </c>
      <c r="P931" s="24" t="str">
        <f>IF(P111,-1*ROUND(NORMSINV('Create Composites'!$M$3/(ComCalc!P$37*2))*SQRT(ComCalc!P$45/(ComCalc!P$37*ComCalc!P$37)+P722*(ComCalc!P$37-2)/ComCalc!P$37),2),"")</f>
        <v/>
      </c>
      <c r="Q931" s="24" t="str">
        <f>IF(Q111,-1*ROUND(NORMSINV('Create Composites'!$M$3/(ComCalc!Q$37*2))*SQRT(ComCalc!Q$45/(ComCalc!Q$37*ComCalc!Q$37)+Q722*(ComCalc!Q$37-2)/ComCalc!Q$37),2),"")</f>
        <v/>
      </c>
      <c r="R931" s="24" t="str">
        <f>IF(R111,-1*ROUND(NORMSINV('Create Composites'!$M$3/(ComCalc!R$37*2))*SQRT(ComCalc!R$45/(ComCalc!R$37*ComCalc!R$37)+R722*(ComCalc!R$37-2)/ComCalc!R$37),2),"")</f>
        <v/>
      </c>
      <c r="S931" s="24" t="str">
        <f>IF(S111,-1*ROUND(NORMSINV('Create Composites'!$M$3/(ComCalc!S$37*2))*SQRT(ComCalc!S$45/(ComCalc!S$37*ComCalc!S$37)+S722*(ComCalc!S$37-2)/ComCalc!S$37),2),"")</f>
        <v/>
      </c>
      <c r="T931" s="24" t="str">
        <f>IF(T111,-1*ROUND(NORMSINV('Create Composites'!$M$3/(ComCalc!T$37*2))*SQRT(ComCalc!T$45/(ComCalc!T$37*ComCalc!T$37)+T722*(ComCalc!T$37-2)/ComCalc!T$37),2),"")</f>
        <v/>
      </c>
      <c r="U931" s="24" t="str">
        <f>IF(U111,-1*ROUND(NORMSINV('Create Composites'!$M$3/(ComCalc!U$37*2))*SQRT(ComCalc!U$45/(ComCalc!U$37*ComCalc!U$37)+U722*(ComCalc!U$37-2)/ComCalc!U$37),2),"")</f>
        <v/>
      </c>
    </row>
    <row r="932" spans="1:21" x14ac:dyDescent="0.15">
      <c r="A932" t="str">
        <f t="shared" si="663"/>
        <v>Symbol Search</v>
      </c>
      <c r="B932" s="24" t="str">
        <f>IF(B112,-1*ROUND(NORMSINV('Create Composites'!$M$3/(ComCalc!B$37*2))*SQRT(ComCalc!B$45/(ComCalc!B$37*ComCalc!B$37)+B723*(ComCalc!B$37-2)/ComCalc!B$37),2),"")</f>
        <v/>
      </c>
      <c r="C932" s="24" t="str">
        <f>IF(C112,-1*ROUND(NORMSINV('Create Composites'!$M$3/(ComCalc!C$37*2))*SQRT(ComCalc!C$45/(ComCalc!C$37*ComCalc!C$37)+C723*(ComCalc!C$37-2)/ComCalc!C$37),2),"")</f>
        <v/>
      </c>
      <c r="D932" s="24" t="str">
        <f>IF(D112,-1*ROUND(NORMSINV('Create Composites'!$M$3/(ComCalc!D$37*2))*SQRT(ComCalc!D$45/(ComCalc!D$37*ComCalc!D$37)+D723*(ComCalc!D$37-2)/ComCalc!D$37),2),"")</f>
        <v/>
      </c>
      <c r="E932" s="24" t="str">
        <f>IF(E112,-1*ROUND(NORMSINV('Create Composites'!$M$3/(ComCalc!E$37*2))*SQRT(ComCalc!E$45/(ComCalc!E$37*ComCalc!E$37)+E723*(ComCalc!E$37-2)/ComCalc!E$37),2),"")</f>
        <v/>
      </c>
      <c r="F932" s="24" t="str">
        <f>IF(F112,-1*ROUND(NORMSINV('Create Composites'!$M$3/(ComCalc!F$37*2))*SQRT(ComCalc!F$45/(ComCalc!F$37*ComCalc!F$37)+F723*(ComCalc!F$37-2)/ComCalc!F$37),2),"")</f>
        <v/>
      </c>
      <c r="G932" s="24" t="str">
        <f>IF(G112,-1*ROUND(NORMSINV('Create Composites'!$M$3/(ComCalc!G$37*2))*SQRT(ComCalc!G$45/(ComCalc!G$37*ComCalc!G$37)+G723*(ComCalc!G$37-2)/ComCalc!G$37),2),"")</f>
        <v/>
      </c>
      <c r="H932" s="24" t="str">
        <f>IF(H112,-1*ROUND(NORMSINV('Create Composites'!$M$3/(ComCalc!H$37*2))*SQRT(ComCalc!H$45/(ComCalc!H$37*ComCalc!H$37)+H723*(ComCalc!H$37-2)/ComCalc!H$37),2),"")</f>
        <v/>
      </c>
      <c r="I932" s="24" t="str">
        <f>IF(I112,-1*ROUND(NORMSINV('Create Composites'!$M$3/(ComCalc!I$37*2))*SQRT(ComCalc!I$45/(ComCalc!I$37*ComCalc!I$37)+I723*(ComCalc!I$37-2)/ComCalc!I$37),2),"")</f>
        <v/>
      </c>
      <c r="J932" s="24" t="str">
        <f>IF(J112,-1*ROUND(NORMSINV('Create Composites'!$M$3/(ComCalc!J$37*2))*SQRT(ComCalc!J$45/(ComCalc!J$37*ComCalc!J$37)+J723*(ComCalc!J$37-2)/ComCalc!J$37),2),"")</f>
        <v/>
      </c>
      <c r="K932" s="24" t="str">
        <f>IF(K112,-1*ROUND(NORMSINV('Create Composites'!$M$3/(ComCalc!K$37*2))*SQRT(ComCalc!K$45/(ComCalc!K$37*ComCalc!K$37)+K723*(ComCalc!K$37-2)/ComCalc!K$37),2),"")</f>
        <v/>
      </c>
      <c r="L932" s="24" t="str">
        <f>IF(L112,-1*ROUND(NORMSINV('Create Composites'!$M$3/(ComCalc!L$37*2))*SQRT(ComCalc!L$45/(ComCalc!L$37*ComCalc!L$37)+L723*(ComCalc!L$37-2)/ComCalc!L$37),2),"")</f>
        <v/>
      </c>
      <c r="M932" s="24" t="str">
        <f>IF(M112,-1*ROUND(NORMSINV('Create Composites'!$M$3/(ComCalc!M$37*2))*SQRT(ComCalc!M$45/(ComCalc!M$37*ComCalc!M$37)+M723*(ComCalc!M$37-2)/ComCalc!M$37),2),"")</f>
        <v/>
      </c>
      <c r="N932" s="24" t="str">
        <f>IF(N112,-1*ROUND(NORMSINV('Create Composites'!$M$3/(ComCalc!N$37*2))*SQRT(ComCalc!N$45/(ComCalc!N$37*ComCalc!N$37)+N723*(ComCalc!N$37-2)/ComCalc!N$37),2),"")</f>
        <v/>
      </c>
      <c r="O932" s="24" t="str">
        <f>IF(O112,-1*ROUND(NORMSINV('Create Composites'!$M$3/(ComCalc!O$37*2))*SQRT(ComCalc!O$45/(ComCalc!O$37*ComCalc!O$37)+O723*(ComCalc!O$37-2)/ComCalc!O$37),2),"")</f>
        <v/>
      </c>
      <c r="P932" s="24" t="str">
        <f>IF(P112,-1*ROUND(NORMSINV('Create Composites'!$M$3/(ComCalc!P$37*2))*SQRT(ComCalc!P$45/(ComCalc!P$37*ComCalc!P$37)+P723*(ComCalc!P$37-2)/ComCalc!P$37),2),"")</f>
        <v/>
      </c>
      <c r="Q932" s="24" t="str">
        <f>IF(Q112,-1*ROUND(NORMSINV('Create Composites'!$M$3/(ComCalc!Q$37*2))*SQRT(ComCalc!Q$45/(ComCalc!Q$37*ComCalc!Q$37)+Q723*(ComCalc!Q$37-2)/ComCalc!Q$37),2),"")</f>
        <v/>
      </c>
      <c r="R932" s="24" t="str">
        <f>IF(R112,-1*ROUND(NORMSINV('Create Composites'!$M$3/(ComCalc!R$37*2))*SQRT(ComCalc!R$45/(ComCalc!R$37*ComCalc!R$37)+R723*(ComCalc!R$37-2)/ComCalc!R$37),2),"")</f>
        <v/>
      </c>
      <c r="S932" s="24" t="str">
        <f>IF(S112,-1*ROUND(NORMSINV('Create Composites'!$M$3/(ComCalc!S$37*2))*SQRT(ComCalc!S$45/(ComCalc!S$37*ComCalc!S$37)+S723*(ComCalc!S$37-2)/ComCalc!S$37),2),"")</f>
        <v/>
      </c>
      <c r="T932" s="24" t="str">
        <f>IF(T112,-1*ROUND(NORMSINV('Create Composites'!$M$3/(ComCalc!T$37*2))*SQRT(ComCalc!T$45/(ComCalc!T$37*ComCalc!T$37)+T723*(ComCalc!T$37-2)/ComCalc!T$37),2),"")</f>
        <v/>
      </c>
      <c r="U932" s="24" t="str">
        <f>IF(U112,-1*ROUND(NORMSINV('Create Composites'!$M$3/(ComCalc!U$37*2))*SQRT(ComCalc!U$45/(ComCalc!U$37*ComCalc!U$37)+U723*(ComCalc!U$37-2)/ComCalc!U$37),2),"")</f>
        <v/>
      </c>
    </row>
    <row r="933" spans="1:21" x14ac:dyDescent="0.15">
      <c r="A933" t="str">
        <f t="shared" si="663"/>
        <v>Coding</v>
      </c>
      <c r="B933" s="24" t="str">
        <f>IF(B113,-1*ROUND(NORMSINV('Create Composites'!$M$3/(ComCalc!B$37*2))*SQRT(ComCalc!B$45/(ComCalc!B$37*ComCalc!B$37)+B724*(ComCalc!B$37-2)/ComCalc!B$37),2),"")</f>
        <v/>
      </c>
      <c r="C933" s="24" t="str">
        <f>IF(C113,-1*ROUND(NORMSINV('Create Composites'!$M$3/(ComCalc!C$37*2))*SQRT(ComCalc!C$45/(ComCalc!C$37*ComCalc!C$37)+C724*(ComCalc!C$37-2)/ComCalc!C$37),2),"")</f>
        <v/>
      </c>
      <c r="D933" s="24" t="str">
        <f>IF(D113,-1*ROUND(NORMSINV('Create Composites'!$M$3/(ComCalc!D$37*2))*SQRT(ComCalc!D$45/(ComCalc!D$37*ComCalc!D$37)+D724*(ComCalc!D$37-2)/ComCalc!D$37),2),"")</f>
        <v/>
      </c>
      <c r="E933" s="24" t="str">
        <f>IF(E113,-1*ROUND(NORMSINV('Create Composites'!$M$3/(ComCalc!E$37*2))*SQRT(ComCalc!E$45/(ComCalc!E$37*ComCalc!E$37)+E724*(ComCalc!E$37-2)/ComCalc!E$37),2),"")</f>
        <v/>
      </c>
      <c r="F933" s="24" t="str">
        <f>IF(F113,-1*ROUND(NORMSINV('Create Composites'!$M$3/(ComCalc!F$37*2))*SQRT(ComCalc!F$45/(ComCalc!F$37*ComCalc!F$37)+F724*(ComCalc!F$37-2)/ComCalc!F$37),2),"")</f>
        <v/>
      </c>
      <c r="G933" s="24">
        <f>IF(G113,-1*ROUND(NORMSINV('Create Composites'!$M$3/(ComCalc!G$37*2))*SQRT(ComCalc!G$45/(ComCalc!G$37*ComCalc!G$37)+G724*(ComCalc!G$37-2)/ComCalc!G$37),2),"")</f>
        <v>15.6</v>
      </c>
      <c r="H933" s="24" t="str">
        <f>IF(H113,-1*ROUND(NORMSINV('Create Composites'!$M$3/(ComCalc!H$37*2))*SQRT(ComCalc!H$45/(ComCalc!H$37*ComCalc!H$37)+H724*(ComCalc!H$37-2)/ComCalc!H$37),2),"")</f>
        <v/>
      </c>
      <c r="I933" s="24">
        <f>IF(I113,-1*ROUND(NORMSINV('Create Composites'!$M$3/(ComCalc!I$37*2))*SQRT(ComCalc!I$45/(ComCalc!I$37*ComCalc!I$37)+I724*(ComCalc!I$37-2)/ComCalc!I$37),2),"")</f>
        <v>10.77</v>
      </c>
      <c r="J933" s="24">
        <f>IF(J113,-1*ROUND(NORMSINV('Create Composites'!$M$3/(ComCalc!J$37*2))*SQRT(ComCalc!J$45/(ComCalc!J$37*ComCalc!J$37)+J724*(ComCalc!J$37-2)/ComCalc!J$37),2),"")</f>
        <v>12.14</v>
      </c>
      <c r="K933" s="24" t="str">
        <f>IF(K113,-1*ROUND(NORMSINV('Create Composites'!$M$3/(ComCalc!K$37*2))*SQRT(ComCalc!K$45/(ComCalc!K$37*ComCalc!K$37)+K724*(ComCalc!K$37-2)/ComCalc!K$37),2),"")</f>
        <v/>
      </c>
      <c r="L933" s="24" t="str">
        <f>IF(L113,-1*ROUND(NORMSINV('Create Composites'!$M$3/(ComCalc!L$37*2))*SQRT(ComCalc!L$45/(ComCalc!L$37*ComCalc!L$37)+L724*(ComCalc!L$37-2)/ComCalc!L$37),2),"")</f>
        <v/>
      </c>
      <c r="M933" s="24" t="str">
        <f>IF(M113,-1*ROUND(NORMSINV('Create Composites'!$M$3/(ComCalc!M$37*2))*SQRT(ComCalc!M$45/(ComCalc!M$37*ComCalc!M$37)+M724*(ComCalc!M$37-2)/ComCalc!M$37),2),"")</f>
        <v/>
      </c>
      <c r="N933" s="24">
        <f>IF(N113,-1*ROUND(NORMSINV('Create Composites'!$M$3/(ComCalc!N$37*2))*SQRT(ComCalc!N$45/(ComCalc!N$37*ComCalc!N$37)+N724*(ComCalc!N$37-2)/ComCalc!N$37),2),"")</f>
        <v>11.88</v>
      </c>
      <c r="O933" s="24" t="str">
        <f>IF(O113,-1*ROUND(NORMSINV('Create Composites'!$M$3/(ComCalc!O$37*2))*SQRT(ComCalc!O$45/(ComCalc!O$37*ComCalc!O$37)+O724*(ComCalc!O$37-2)/ComCalc!O$37),2),"")</f>
        <v/>
      </c>
      <c r="P933" s="24" t="str">
        <f>IF(P113,-1*ROUND(NORMSINV('Create Composites'!$M$3/(ComCalc!P$37*2))*SQRT(ComCalc!P$45/(ComCalc!P$37*ComCalc!P$37)+P724*(ComCalc!P$37-2)/ComCalc!P$37),2),"")</f>
        <v/>
      </c>
      <c r="Q933" s="24" t="str">
        <f>IF(Q113,-1*ROUND(NORMSINV('Create Composites'!$M$3/(ComCalc!Q$37*2))*SQRT(ComCalc!Q$45/(ComCalc!Q$37*ComCalc!Q$37)+Q724*(ComCalc!Q$37-2)/ComCalc!Q$37),2),"")</f>
        <v/>
      </c>
      <c r="R933" s="24">
        <f>IF(R113,-1*ROUND(NORMSINV('Create Composites'!$M$3/(ComCalc!R$37*2))*SQRT(ComCalc!R$45/(ComCalc!R$37*ComCalc!R$37)+R724*(ComCalc!R$37-2)/ComCalc!R$37),2),"")</f>
        <v>17.059999999999999</v>
      </c>
      <c r="S933" s="24" t="str">
        <f>IF(S113,-1*ROUND(NORMSINV('Create Composites'!$M$3/(ComCalc!S$37*2))*SQRT(ComCalc!S$45/(ComCalc!S$37*ComCalc!S$37)+S724*(ComCalc!S$37-2)/ComCalc!S$37),2),"")</f>
        <v/>
      </c>
      <c r="T933" s="24" t="str">
        <f>IF(T113,-1*ROUND(NORMSINV('Create Composites'!$M$3/(ComCalc!T$37*2))*SQRT(ComCalc!T$45/(ComCalc!T$37*ComCalc!T$37)+T724*(ComCalc!T$37-2)/ComCalc!T$37),2),"")</f>
        <v/>
      </c>
      <c r="U933" s="24" t="str">
        <f>IF(U113,-1*ROUND(NORMSINV('Create Composites'!$M$3/(ComCalc!U$37*2))*SQRT(ComCalc!U$45/(ComCalc!U$37*ComCalc!U$37)+U724*(ComCalc!U$37-2)/ComCalc!U$37),2),"")</f>
        <v/>
      </c>
    </row>
    <row r="934" spans="1:21" x14ac:dyDescent="0.15">
      <c r="A934" t="str">
        <f t="shared" si="663"/>
        <v>NAB Categories</v>
      </c>
      <c r="B934" s="24" t="str">
        <f>IF(B114,-1*ROUND(NORMSINV('Create Composites'!$M$3/(ComCalc!B$37*2))*SQRT(ComCalc!B$45/(ComCalc!B$37*ComCalc!B$37)+B725*(ComCalc!B$37-2)/ComCalc!B$37),2),"")</f>
        <v/>
      </c>
      <c r="C934" s="24" t="str">
        <f>IF(C114,-1*ROUND(NORMSINV('Create Composites'!$M$3/(ComCalc!C$37*2))*SQRT(ComCalc!C$45/(ComCalc!C$37*ComCalc!C$37)+C725*(ComCalc!C$37-2)/ComCalc!C$37),2),"")</f>
        <v/>
      </c>
      <c r="D934" s="24" t="str">
        <f>IF(D114,-1*ROUND(NORMSINV('Create Composites'!$M$3/(ComCalc!D$37*2))*SQRT(ComCalc!D$45/(ComCalc!D$37*ComCalc!D$37)+D725*(ComCalc!D$37-2)/ComCalc!D$37),2),"")</f>
        <v/>
      </c>
      <c r="E934" s="24" t="str">
        <f>IF(E114,-1*ROUND(NORMSINV('Create Composites'!$M$3/(ComCalc!E$37*2))*SQRT(ComCalc!E$45/(ComCalc!E$37*ComCalc!E$37)+E725*(ComCalc!E$37-2)/ComCalc!E$37),2),"")</f>
        <v/>
      </c>
      <c r="F934" s="24" t="str">
        <f>IF(F114,-1*ROUND(NORMSINV('Create Composites'!$M$3/(ComCalc!F$37*2))*SQRT(ComCalc!F$45/(ComCalc!F$37*ComCalc!F$37)+F725*(ComCalc!F$37-2)/ComCalc!F$37),2),"")</f>
        <v/>
      </c>
      <c r="G934" s="24" t="str">
        <f>IF(G114,-1*ROUND(NORMSINV('Create Composites'!$M$3/(ComCalc!G$37*2))*SQRT(ComCalc!G$45/(ComCalc!G$37*ComCalc!G$37)+G725*(ComCalc!G$37-2)/ComCalc!G$37),2),"")</f>
        <v/>
      </c>
      <c r="H934" s="24" t="str">
        <f>IF(H114,-1*ROUND(NORMSINV('Create Composites'!$M$3/(ComCalc!H$37*2))*SQRT(ComCalc!H$45/(ComCalc!H$37*ComCalc!H$37)+H725*(ComCalc!H$37-2)/ComCalc!H$37),2),"")</f>
        <v/>
      </c>
      <c r="I934" s="24" t="str">
        <f>IF(I114,-1*ROUND(NORMSINV('Create Composites'!$M$3/(ComCalc!I$37*2))*SQRT(ComCalc!I$45/(ComCalc!I$37*ComCalc!I$37)+I725*(ComCalc!I$37-2)/ComCalc!I$37),2),"")</f>
        <v/>
      </c>
      <c r="J934" s="24" t="str">
        <f>IF(J114,-1*ROUND(NORMSINV('Create Composites'!$M$3/(ComCalc!J$37*2))*SQRT(ComCalc!J$45/(ComCalc!J$37*ComCalc!J$37)+J725*(ComCalc!J$37-2)/ComCalc!J$37),2),"")</f>
        <v/>
      </c>
      <c r="K934" s="24" t="str">
        <f>IF(K114,-1*ROUND(NORMSINV('Create Composites'!$M$3/(ComCalc!K$37*2))*SQRT(ComCalc!K$45/(ComCalc!K$37*ComCalc!K$37)+K725*(ComCalc!K$37-2)/ComCalc!K$37),2),"")</f>
        <v/>
      </c>
      <c r="L934" s="24" t="str">
        <f>IF(L114,-1*ROUND(NORMSINV('Create Composites'!$M$3/(ComCalc!L$37*2))*SQRT(ComCalc!L$45/(ComCalc!L$37*ComCalc!L$37)+L725*(ComCalc!L$37-2)/ComCalc!L$37),2),"")</f>
        <v/>
      </c>
      <c r="M934" s="24" t="str">
        <f>IF(M114,-1*ROUND(NORMSINV('Create Composites'!$M$3/(ComCalc!M$37*2))*SQRT(ComCalc!M$45/(ComCalc!M$37*ComCalc!M$37)+M725*(ComCalc!M$37-2)/ComCalc!M$37),2),"")</f>
        <v/>
      </c>
      <c r="N934" s="24" t="str">
        <f>IF(N114,-1*ROUND(NORMSINV('Create Composites'!$M$3/(ComCalc!N$37*2))*SQRT(ComCalc!N$45/(ComCalc!N$37*ComCalc!N$37)+N725*(ComCalc!N$37-2)/ComCalc!N$37),2),"")</f>
        <v/>
      </c>
      <c r="O934" s="24" t="str">
        <f>IF(O114,-1*ROUND(NORMSINV('Create Composites'!$M$3/(ComCalc!O$37*2))*SQRT(ComCalc!O$45/(ComCalc!O$37*ComCalc!O$37)+O725*(ComCalc!O$37-2)/ComCalc!O$37),2),"")</f>
        <v/>
      </c>
      <c r="P934" s="24" t="str">
        <f>IF(P114,-1*ROUND(NORMSINV('Create Composites'!$M$3/(ComCalc!P$37*2))*SQRT(ComCalc!P$45/(ComCalc!P$37*ComCalc!P$37)+P725*(ComCalc!P$37-2)/ComCalc!P$37),2),"")</f>
        <v/>
      </c>
      <c r="Q934" s="24" t="str">
        <f>IF(Q114,-1*ROUND(NORMSINV('Create Composites'!$M$3/(ComCalc!Q$37*2))*SQRT(ComCalc!Q$45/(ComCalc!Q$37*ComCalc!Q$37)+Q725*(ComCalc!Q$37-2)/ComCalc!Q$37),2),"")</f>
        <v/>
      </c>
      <c r="R934" s="24" t="str">
        <f>IF(R114,-1*ROUND(NORMSINV('Create Composites'!$M$3/(ComCalc!R$37*2))*SQRT(ComCalc!R$45/(ComCalc!R$37*ComCalc!R$37)+R725*(ComCalc!R$37-2)/ComCalc!R$37),2),"")</f>
        <v/>
      </c>
      <c r="S934" s="24" t="str">
        <f>IF(S114,-1*ROUND(NORMSINV('Create Composites'!$M$3/(ComCalc!S$37*2))*SQRT(ComCalc!S$45/(ComCalc!S$37*ComCalc!S$37)+S725*(ComCalc!S$37-2)/ComCalc!S$37),2),"")</f>
        <v/>
      </c>
      <c r="T934" s="24" t="str">
        <f>IF(T114,-1*ROUND(NORMSINV('Create Composites'!$M$3/(ComCalc!T$37*2))*SQRT(ComCalc!T$45/(ComCalc!T$37*ComCalc!T$37)+T725*(ComCalc!T$37-2)/ComCalc!T$37),2),"")</f>
        <v/>
      </c>
      <c r="U934" s="24" t="str">
        <f>IF(U114,-1*ROUND(NORMSINV('Create Composites'!$M$3/(ComCalc!U$37*2))*SQRT(ComCalc!U$45/(ComCalc!U$37*ComCalc!U$37)+U725*(ComCalc!U$37-2)/ComCalc!U$37),2),"")</f>
        <v/>
      </c>
    </row>
    <row r="935" spans="1:21" x14ac:dyDescent="0.15">
      <c r="A935" t="str">
        <f t="shared" si="663"/>
        <v>NAB Judgment</v>
      </c>
      <c r="B935" s="24" t="str">
        <f>IF(B115,-1*ROUND(NORMSINV('Create Composites'!$M$3/(ComCalc!B$37*2))*SQRT(ComCalc!B$45/(ComCalc!B$37*ComCalc!B$37)+B726*(ComCalc!B$37-2)/ComCalc!B$37),2),"")</f>
        <v/>
      </c>
      <c r="C935" s="24" t="str">
        <f>IF(C115,-1*ROUND(NORMSINV('Create Composites'!$M$3/(ComCalc!C$37*2))*SQRT(ComCalc!C$45/(ComCalc!C$37*ComCalc!C$37)+C726*(ComCalc!C$37-2)/ComCalc!C$37),2),"")</f>
        <v/>
      </c>
      <c r="D935" s="24" t="str">
        <f>IF(D115,-1*ROUND(NORMSINV('Create Composites'!$M$3/(ComCalc!D$37*2))*SQRT(ComCalc!D$45/(ComCalc!D$37*ComCalc!D$37)+D726*(ComCalc!D$37-2)/ComCalc!D$37),2),"")</f>
        <v/>
      </c>
      <c r="E935" s="24" t="str">
        <f>IF(E115,-1*ROUND(NORMSINV('Create Composites'!$M$3/(ComCalc!E$37*2))*SQRT(ComCalc!E$45/(ComCalc!E$37*ComCalc!E$37)+E726*(ComCalc!E$37-2)/ComCalc!E$37),2),"")</f>
        <v/>
      </c>
      <c r="F935" s="24" t="str">
        <f>IF(F115,-1*ROUND(NORMSINV('Create Composites'!$M$3/(ComCalc!F$37*2))*SQRT(ComCalc!F$45/(ComCalc!F$37*ComCalc!F$37)+F726*(ComCalc!F$37-2)/ComCalc!F$37),2),"")</f>
        <v/>
      </c>
      <c r="G935" s="24" t="str">
        <f>IF(G115,-1*ROUND(NORMSINV('Create Composites'!$M$3/(ComCalc!G$37*2))*SQRT(ComCalc!G$45/(ComCalc!G$37*ComCalc!G$37)+G726*(ComCalc!G$37-2)/ComCalc!G$37),2),"")</f>
        <v/>
      </c>
      <c r="H935" s="24" t="str">
        <f>IF(H115,-1*ROUND(NORMSINV('Create Composites'!$M$3/(ComCalc!H$37*2))*SQRT(ComCalc!H$45/(ComCalc!H$37*ComCalc!H$37)+H726*(ComCalc!H$37-2)/ComCalc!H$37),2),"")</f>
        <v/>
      </c>
      <c r="I935" s="24" t="str">
        <f>IF(I115,-1*ROUND(NORMSINV('Create Composites'!$M$3/(ComCalc!I$37*2))*SQRT(ComCalc!I$45/(ComCalc!I$37*ComCalc!I$37)+I726*(ComCalc!I$37-2)/ComCalc!I$37),2),"")</f>
        <v/>
      </c>
      <c r="J935" s="24" t="str">
        <f>IF(J115,-1*ROUND(NORMSINV('Create Composites'!$M$3/(ComCalc!J$37*2))*SQRT(ComCalc!J$45/(ComCalc!J$37*ComCalc!J$37)+J726*(ComCalc!J$37-2)/ComCalc!J$37),2),"")</f>
        <v/>
      </c>
      <c r="K935" s="24" t="str">
        <f>IF(K115,-1*ROUND(NORMSINV('Create Composites'!$M$3/(ComCalc!K$37*2))*SQRT(ComCalc!K$45/(ComCalc!K$37*ComCalc!K$37)+K726*(ComCalc!K$37-2)/ComCalc!K$37),2),"")</f>
        <v/>
      </c>
      <c r="L935" s="24" t="str">
        <f>IF(L115,-1*ROUND(NORMSINV('Create Composites'!$M$3/(ComCalc!L$37*2))*SQRT(ComCalc!L$45/(ComCalc!L$37*ComCalc!L$37)+L726*(ComCalc!L$37-2)/ComCalc!L$37),2),"")</f>
        <v/>
      </c>
      <c r="M935" s="24" t="str">
        <f>IF(M115,-1*ROUND(NORMSINV('Create Composites'!$M$3/(ComCalc!M$37*2))*SQRT(ComCalc!M$45/(ComCalc!M$37*ComCalc!M$37)+M726*(ComCalc!M$37-2)/ComCalc!M$37),2),"")</f>
        <v/>
      </c>
      <c r="N935" s="24" t="str">
        <f>IF(N115,-1*ROUND(NORMSINV('Create Composites'!$M$3/(ComCalc!N$37*2))*SQRT(ComCalc!N$45/(ComCalc!N$37*ComCalc!N$37)+N726*(ComCalc!N$37-2)/ComCalc!N$37),2),"")</f>
        <v/>
      </c>
      <c r="O935" s="24" t="str">
        <f>IF(O115,-1*ROUND(NORMSINV('Create Composites'!$M$3/(ComCalc!O$37*2))*SQRT(ComCalc!O$45/(ComCalc!O$37*ComCalc!O$37)+O726*(ComCalc!O$37-2)/ComCalc!O$37),2),"")</f>
        <v/>
      </c>
      <c r="P935" s="24" t="str">
        <f>IF(P115,-1*ROUND(NORMSINV('Create Composites'!$M$3/(ComCalc!P$37*2))*SQRT(ComCalc!P$45/(ComCalc!P$37*ComCalc!P$37)+P726*(ComCalc!P$37-2)/ComCalc!P$37),2),"")</f>
        <v/>
      </c>
      <c r="Q935" s="24" t="str">
        <f>IF(Q115,-1*ROUND(NORMSINV('Create Composites'!$M$3/(ComCalc!Q$37*2))*SQRT(ComCalc!Q$45/(ComCalc!Q$37*ComCalc!Q$37)+Q726*(ComCalc!Q$37-2)/ComCalc!Q$37),2),"")</f>
        <v/>
      </c>
      <c r="R935" s="24" t="str">
        <f>IF(R115,-1*ROUND(NORMSINV('Create Composites'!$M$3/(ComCalc!R$37*2))*SQRT(ComCalc!R$45/(ComCalc!R$37*ComCalc!R$37)+R726*(ComCalc!R$37-2)/ComCalc!R$37),2),"")</f>
        <v/>
      </c>
      <c r="S935" s="24" t="str">
        <f>IF(S115,-1*ROUND(NORMSINV('Create Composites'!$M$3/(ComCalc!S$37*2))*SQRT(ComCalc!S$45/(ComCalc!S$37*ComCalc!S$37)+S726*(ComCalc!S$37-2)/ComCalc!S$37),2),"")</f>
        <v/>
      </c>
      <c r="T935" s="24" t="str">
        <f>IF(T115,-1*ROUND(NORMSINV('Create Composites'!$M$3/(ComCalc!T$37*2))*SQRT(ComCalc!T$45/(ComCalc!T$37*ComCalc!T$37)+T726*(ComCalc!T$37-2)/ComCalc!T$37),2),"")</f>
        <v/>
      </c>
      <c r="U935" s="24" t="str">
        <f>IF(U115,-1*ROUND(NORMSINV('Create Composites'!$M$3/(ComCalc!U$37*2))*SQRT(ComCalc!U$45/(ComCalc!U$37*ComCalc!U$37)+U726*(ComCalc!U$37-2)/ComCalc!U$37),2),"")</f>
        <v/>
      </c>
    </row>
    <row r="936" spans="1:21" x14ac:dyDescent="0.15">
      <c r="A936" t="str">
        <f t="shared" si="663"/>
        <v>NAB Mazes</v>
      </c>
      <c r="B936" s="24" t="str">
        <f>IF(B116,-1*ROUND(NORMSINV('Create Composites'!$M$3/(ComCalc!B$37*2))*SQRT(ComCalc!B$45/(ComCalc!B$37*ComCalc!B$37)+B727*(ComCalc!B$37-2)/ComCalc!B$37),2),"")</f>
        <v/>
      </c>
      <c r="C936" s="24" t="str">
        <f>IF(C116,-1*ROUND(NORMSINV('Create Composites'!$M$3/(ComCalc!C$37*2))*SQRT(ComCalc!C$45/(ComCalc!C$37*ComCalc!C$37)+C727*(ComCalc!C$37-2)/ComCalc!C$37),2),"")</f>
        <v/>
      </c>
      <c r="D936" s="24" t="str">
        <f>IF(D116,-1*ROUND(NORMSINV('Create Composites'!$M$3/(ComCalc!D$37*2))*SQRT(ComCalc!D$45/(ComCalc!D$37*ComCalc!D$37)+D727*(ComCalc!D$37-2)/ComCalc!D$37),2),"")</f>
        <v/>
      </c>
      <c r="E936" s="24" t="str">
        <f>IF(E116,-1*ROUND(NORMSINV('Create Composites'!$M$3/(ComCalc!E$37*2))*SQRT(ComCalc!E$45/(ComCalc!E$37*ComCalc!E$37)+E727*(ComCalc!E$37-2)/ComCalc!E$37),2),"")</f>
        <v/>
      </c>
      <c r="F936" s="24" t="str">
        <f>IF(F116,-1*ROUND(NORMSINV('Create Composites'!$M$3/(ComCalc!F$37*2))*SQRT(ComCalc!F$45/(ComCalc!F$37*ComCalc!F$37)+F727*(ComCalc!F$37-2)/ComCalc!F$37),2),"")</f>
        <v/>
      </c>
      <c r="G936" s="24" t="str">
        <f>IF(G116,-1*ROUND(NORMSINV('Create Composites'!$M$3/(ComCalc!G$37*2))*SQRT(ComCalc!G$45/(ComCalc!G$37*ComCalc!G$37)+G727*(ComCalc!G$37-2)/ComCalc!G$37),2),"")</f>
        <v/>
      </c>
      <c r="H936" s="24" t="str">
        <f>IF(H116,-1*ROUND(NORMSINV('Create Composites'!$M$3/(ComCalc!H$37*2))*SQRT(ComCalc!H$45/(ComCalc!H$37*ComCalc!H$37)+H727*(ComCalc!H$37-2)/ComCalc!H$37),2),"")</f>
        <v/>
      </c>
      <c r="I936" s="24" t="str">
        <f>IF(I116,-1*ROUND(NORMSINV('Create Composites'!$M$3/(ComCalc!I$37*2))*SQRT(ComCalc!I$45/(ComCalc!I$37*ComCalc!I$37)+I727*(ComCalc!I$37-2)/ComCalc!I$37),2),"")</f>
        <v/>
      </c>
      <c r="J936" s="24" t="str">
        <f>IF(J116,-1*ROUND(NORMSINV('Create Composites'!$M$3/(ComCalc!J$37*2))*SQRT(ComCalc!J$45/(ComCalc!J$37*ComCalc!J$37)+J727*(ComCalc!J$37-2)/ComCalc!J$37),2),"")</f>
        <v/>
      </c>
      <c r="K936" s="24" t="str">
        <f>IF(K116,-1*ROUND(NORMSINV('Create Composites'!$M$3/(ComCalc!K$37*2))*SQRT(ComCalc!K$45/(ComCalc!K$37*ComCalc!K$37)+K727*(ComCalc!K$37-2)/ComCalc!K$37),2),"")</f>
        <v/>
      </c>
      <c r="L936" s="24" t="str">
        <f>IF(L116,-1*ROUND(NORMSINV('Create Composites'!$M$3/(ComCalc!L$37*2))*SQRT(ComCalc!L$45/(ComCalc!L$37*ComCalc!L$37)+L727*(ComCalc!L$37-2)/ComCalc!L$37),2),"")</f>
        <v/>
      </c>
      <c r="M936" s="24" t="str">
        <f>IF(M116,-1*ROUND(NORMSINV('Create Composites'!$M$3/(ComCalc!M$37*2))*SQRT(ComCalc!M$45/(ComCalc!M$37*ComCalc!M$37)+M727*(ComCalc!M$37-2)/ComCalc!M$37),2),"")</f>
        <v/>
      </c>
      <c r="N936" s="24" t="str">
        <f>IF(N116,-1*ROUND(NORMSINV('Create Composites'!$M$3/(ComCalc!N$37*2))*SQRT(ComCalc!N$45/(ComCalc!N$37*ComCalc!N$37)+N727*(ComCalc!N$37-2)/ComCalc!N$37),2),"")</f>
        <v/>
      </c>
      <c r="O936" s="24" t="str">
        <f>IF(O116,-1*ROUND(NORMSINV('Create Composites'!$M$3/(ComCalc!O$37*2))*SQRT(ComCalc!O$45/(ComCalc!O$37*ComCalc!O$37)+O727*(ComCalc!O$37-2)/ComCalc!O$37),2),"")</f>
        <v/>
      </c>
      <c r="P936" s="24" t="str">
        <f>IF(P116,-1*ROUND(NORMSINV('Create Composites'!$M$3/(ComCalc!P$37*2))*SQRT(ComCalc!P$45/(ComCalc!P$37*ComCalc!P$37)+P727*(ComCalc!P$37-2)/ComCalc!P$37),2),"")</f>
        <v/>
      </c>
      <c r="Q936" s="24" t="str">
        <f>IF(Q116,-1*ROUND(NORMSINV('Create Composites'!$M$3/(ComCalc!Q$37*2))*SQRT(ComCalc!Q$45/(ComCalc!Q$37*ComCalc!Q$37)+Q727*(ComCalc!Q$37-2)/ComCalc!Q$37),2),"")</f>
        <v/>
      </c>
      <c r="R936" s="24" t="str">
        <f>IF(R116,-1*ROUND(NORMSINV('Create Composites'!$M$3/(ComCalc!R$37*2))*SQRT(ComCalc!R$45/(ComCalc!R$37*ComCalc!R$37)+R727*(ComCalc!R$37-2)/ComCalc!R$37),2),"")</f>
        <v/>
      </c>
      <c r="S936" s="24" t="str">
        <f>IF(S116,-1*ROUND(NORMSINV('Create Composites'!$M$3/(ComCalc!S$37*2))*SQRT(ComCalc!S$45/(ComCalc!S$37*ComCalc!S$37)+S727*(ComCalc!S$37-2)/ComCalc!S$37),2),"")</f>
        <v/>
      </c>
      <c r="T936" s="24" t="str">
        <f>IF(T116,-1*ROUND(NORMSINV('Create Composites'!$M$3/(ComCalc!T$37*2))*SQRT(ComCalc!T$45/(ComCalc!T$37*ComCalc!T$37)+T727*(ComCalc!T$37-2)/ComCalc!T$37),2),"")</f>
        <v/>
      </c>
      <c r="U936" s="24" t="str">
        <f>IF(U116,-1*ROUND(NORMSINV('Create Composites'!$M$3/(ComCalc!U$37*2))*SQRT(ComCalc!U$45/(ComCalc!U$37*ComCalc!U$37)+U727*(ComCalc!U$37-2)/ComCalc!U$37),2),"")</f>
        <v/>
      </c>
    </row>
    <row r="937" spans="1:21" x14ac:dyDescent="0.15">
      <c r="A937" t="str">
        <f t="shared" si="663"/>
        <v>NAB Word Generation</v>
      </c>
      <c r="B937" s="24" t="str">
        <f>IF(B117,-1*ROUND(NORMSINV('Create Composites'!$M$3/(ComCalc!B$37*2))*SQRT(ComCalc!B$45/(ComCalc!B$37*ComCalc!B$37)+B728*(ComCalc!B$37-2)/ComCalc!B$37),2),"")</f>
        <v/>
      </c>
      <c r="C937" s="24" t="str">
        <f>IF(C117,-1*ROUND(NORMSINV('Create Composites'!$M$3/(ComCalc!C$37*2))*SQRT(ComCalc!C$45/(ComCalc!C$37*ComCalc!C$37)+C728*(ComCalc!C$37-2)/ComCalc!C$37),2),"")</f>
        <v/>
      </c>
      <c r="D937" s="24" t="str">
        <f>IF(D117,-1*ROUND(NORMSINV('Create Composites'!$M$3/(ComCalc!D$37*2))*SQRT(ComCalc!D$45/(ComCalc!D$37*ComCalc!D$37)+D728*(ComCalc!D$37-2)/ComCalc!D$37),2),"")</f>
        <v/>
      </c>
      <c r="E937" s="24" t="str">
        <f>IF(E117,-1*ROUND(NORMSINV('Create Composites'!$M$3/(ComCalc!E$37*2))*SQRT(ComCalc!E$45/(ComCalc!E$37*ComCalc!E$37)+E728*(ComCalc!E$37-2)/ComCalc!E$37),2),"")</f>
        <v/>
      </c>
      <c r="F937" s="24" t="str">
        <f>IF(F117,-1*ROUND(NORMSINV('Create Composites'!$M$3/(ComCalc!F$37*2))*SQRT(ComCalc!F$45/(ComCalc!F$37*ComCalc!F$37)+F728*(ComCalc!F$37-2)/ComCalc!F$37),2),"")</f>
        <v/>
      </c>
      <c r="G937" s="24" t="str">
        <f>IF(G117,-1*ROUND(NORMSINV('Create Composites'!$M$3/(ComCalc!G$37*2))*SQRT(ComCalc!G$45/(ComCalc!G$37*ComCalc!G$37)+G728*(ComCalc!G$37-2)/ComCalc!G$37),2),"")</f>
        <v/>
      </c>
      <c r="H937" s="24" t="str">
        <f>IF(H117,-1*ROUND(NORMSINV('Create Composites'!$M$3/(ComCalc!H$37*2))*SQRT(ComCalc!H$45/(ComCalc!H$37*ComCalc!H$37)+H728*(ComCalc!H$37-2)/ComCalc!H$37),2),"")</f>
        <v/>
      </c>
      <c r="I937" s="24" t="str">
        <f>IF(I117,-1*ROUND(NORMSINV('Create Composites'!$M$3/(ComCalc!I$37*2))*SQRT(ComCalc!I$45/(ComCalc!I$37*ComCalc!I$37)+I728*(ComCalc!I$37-2)/ComCalc!I$37),2),"")</f>
        <v/>
      </c>
      <c r="J937" s="24" t="str">
        <f>IF(J117,-1*ROUND(NORMSINV('Create Composites'!$M$3/(ComCalc!J$37*2))*SQRT(ComCalc!J$45/(ComCalc!J$37*ComCalc!J$37)+J728*(ComCalc!J$37-2)/ComCalc!J$37),2),"")</f>
        <v/>
      </c>
      <c r="K937" s="24" t="str">
        <f>IF(K117,-1*ROUND(NORMSINV('Create Composites'!$M$3/(ComCalc!K$37*2))*SQRT(ComCalc!K$45/(ComCalc!K$37*ComCalc!K$37)+K728*(ComCalc!K$37-2)/ComCalc!K$37),2),"")</f>
        <v/>
      </c>
      <c r="L937" s="24" t="str">
        <f>IF(L117,-1*ROUND(NORMSINV('Create Composites'!$M$3/(ComCalc!L$37*2))*SQRT(ComCalc!L$45/(ComCalc!L$37*ComCalc!L$37)+L728*(ComCalc!L$37-2)/ComCalc!L$37),2),"")</f>
        <v/>
      </c>
      <c r="M937" s="24" t="str">
        <f>IF(M117,-1*ROUND(NORMSINV('Create Composites'!$M$3/(ComCalc!M$37*2))*SQRT(ComCalc!M$45/(ComCalc!M$37*ComCalc!M$37)+M728*(ComCalc!M$37-2)/ComCalc!M$37),2),"")</f>
        <v/>
      </c>
      <c r="N937" s="24" t="str">
        <f>IF(N117,-1*ROUND(NORMSINV('Create Composites'!$M$3/(ComCalc!N$37*2))*SQRT(ComCalc!N$45/(ComCalc!N$37*ComCalc!N$37)+N728*(ComCalc!N$37-2)/ComCalc!N$37),2),"")</f>
        <v/>
      </c>
      <c r="O937" s="24" t="str">
        <f>IF(O117,-1*ROUND(NORMSINV('Create Composites'!$M$3/(ComCalc!O$37*2))*SQRT(ComCalc!O$45/(ComCalc!O$37*ComCalc!O$37)+O728*(ComCalc!O$37-2)/ComCalc!O$37),2),"")</f>
        <v/>
      </c>
      <c r="P937" s="24" t="str">
        <f>IF(P117,-1*ROUND(NORMSINV('Create Composites'!$M$3/(ComCalc!P$37*2))*SQRT(ComCalc!P$45/(ComCalc!P$37*ComCalc!P$37)+P728*(ComCalc!P$37-2)/ComCalc!P$37),2),"")</f>
        <v/>
      </c>
      <c r="Q937" s="24" t="str">
        <f>IF(Q117,-1*ROUND(NORMSINV('Create Composites'!$M$3/(ComCalc!Q$37*2))*SQRT(ComCalc!Q$45/(ComCalc!Q$37*ComCalc!Q$37)+Q728*(ComCalc!Q$37-2)/ComCalc!Q$37),2),"")</f>
        <v/>
      </c>
      <c r="R937" s="24" t="str">
        <f>IF(R117,-1*ROUND(NORMSINV('Create Composites'!$M$3/(ComCalc!R$37*2))*SQRT(ComCalc!R$45/(ComCalc!R$37*ComCalc!R$37)+R728*(ComCalc!R$37-2)/ComCalc!R$37),2),"")</f>
        <v/>
      </c>
      <c r="S937" s="24" t="str">
        <f>IF(S117,-1*ROUND(NORMSINV('Create Composites'!$M$3/(ComCalc!S$37*2))*SQRT(ComCalc!S$45/(ComCalc!S$37*ComCalc!S$37)+S728*(ComCalc!S$37-2)/ComCalc!S$37),2),"")</f>
        <v/>
      </c>
      <c r="T937" s="24" t="str">
        <f>IF(T117,-1*ROUND(NORMSINV('Create Composites'!$M$3/(ComCalc!T$37*2))*SQRT(ComCalc!T$45/(ComCalc!T$37*ComCalc!T$37)+T728*(ComCalc!T$37-2)/ComCalc!T$37),2),"")</f>
        <v/>
      </c>
      <c r="U937" s="24" t="str">
        <f>IF(U117,-1*ROUND(NORMSINV('Create Composites'!$M$3/(ComCalc!U$37*2))*SQRT(ComCalc!U$45/(ComCalc!U$37*ComCalc!U$37)+U728*(ComCalc!U$37-2)/ComCalc!U$37),2),"")</f>
        <v/>
      </c>
    </row>
    <row r="938" spans="1:21" x14ac:dyDescent="0.15">
      <c r="A938" t="str">
        <f t="shared" si="663"/>
        <v>Digits Forward</v>
      </c>
      <c r="B938" s="24" t="str">
        <f>IF(B118,-1*ROUND(NORMSINV('Create Composites'!$M$3/(ComCalc!B$37*2))*SQRT(ComCalc!B$45/(ComCalc!B$37*ComCalc!B$37)+B729*(ComCalc!B$37-2)/ComCalc!B$37),2),"")</f>
        <v/>
      </c>
      <c r="C938" s="24" t="str">
        <f>IF(C118,-1*ROUND(NORMSINV('Create Composites'!$M$3/(ComCalc!C$37*2))*SQRT(ComCalc!C$45/(ComCalc!C$37*ComCalc!C$37)+C729*(ComCalc!C$37-2)/ComCalc!C$37),2),"")</f>
        <v/>
      </c>
      <c r="D938" s="24" t="str">
        <f>IF(D118,-1*ROUND(NORMSINV('Create Composites'!$M$3/(ComCalc!D$37*2))*SQRT(ComCalc!D$45/(ComCalc!D$37*ComCalc!D$37)+D729*(ComCalc!D$37-2)/ComCalc!D$37),2),"")</f>
        <v/>
      </c>
      <c r="E938" s="24" t="str">
        <f>IF(E118,-1*ROUND(NORMSINV('Create Composites'!$M$3/(ComCalc!E$37*2))*SQRT(ComCalc!E$45/(ComCalc!E$37*ComCalc!E$37)+E729*(ComCalc!E$37-2)/ComCalc!E$37),2),"")</f>
        <v/>
      </c>
      <c r="F938" s="24" t="str">
        <f>IF(F118,-1*ROUND(NORMSINV('Create Composites'!$M$3/(ComCalc!F$37*2))*SQRT(ComCalc!F$45/(ComCalc!F$37*ComCalc!F$37)+F729*(ComCalc!F$37-2)/ComCalc!F$37),2),"")</f>
        <v/>
      </c>
      <c r="G938" s="24">
        <f>IF(G118,-1*ROUND(NORMSINV('Create Composites'!$M$3/(ComCalc!G$37*2))*SQRT(ComCalc!G$45/(ComCalc!G$37*ComCalc!G$37)+G729*(ComCalc!G$37-2)/ComCalc!G$37),2),"")</f>
        <v>15.1</v>
      </c>
      <c r="H938" s="24" t="str">
        <f>IF(H118,-1*ROUND(NORMSINV('Create Composites'!$M$3/(ComCalc!H$37*2))*SQRT(ComCalc!H$45/(ComCalc!H$37*ComCalc!H$37)+H729*(ComCalc!H$37-2)/ComCalc!H$37),2),"")</f>
        <v/>
      </c>
      <c r="I938" s="24">
        <f>IF(I118,-1*ROUND(NORMSINV('Create Composites'!$M$3/(ComCalc!I$37*2))*SQRT(ComCalc!I$45/(ComCalc!I$37*ComCalc!I$37)+I729*(ComCalc!I$37-2)/ComCalc!I$37),2),"")</f>
        <v>10.57</v>
      </c>
      <c r="J938" s="24" t="str">
        <f>IF(J118,-1*ROUND(NORMSINV('Create Composites'!$M$3/(ComCalc!J$37*2))*SQRT(ComCalc!J$45/(ComCalc!J$37*ComCalc!J$37)+J729*(ComCalc!J$37-2)/ComCalc!J$37),2),"")</f>
        <v/>
      </c>
      <c r="K938" s="24">
        <f>IF(K118,-1*ROUND(NORMSINV('Create Composites'!$M$3/(ComCalc!K$37*2))*SQRT(ComCalc!K$45/(ComCalc!K$37*ComCalc!K$37)+K729*(ComCalc!K$37-2)/ComCalc!K$37),2),"")</f>
        <v>8.41</v>
      </c>
      <c r="L938" s="24">
        <f>IF(L118,-1*ROUND(NORMSINV('Create Composites'!$M$3/(ComCalc!L$37*2))*SQRT(ComCalc!L$45/(ComCalc!L$37*ComCalc!L$37)+L729*(ComCalc!L$37-2)/ComCalc!L$37),2),"")</f>
        <v>12.81</v>
      </c>
      <c r="M938" s="24">
        <f>IF(M118,-1*ROUND(NORMSINV('Create Composites'!$M$3/(ComCalc!M$37*2))*SQRT(ComCalc!M$45/(ComCalc!M$37*ComCalc!M$37)+M729*(ComCalc!M$37-2)/ComCalc!M$37),2),"")</f>
        <v>13.09</v>
      </c>
      <c r="N938" s="24" t="str">
        <f>IF(N118,-1*ROUND(NORMSINV('Create Composites'!$M$3/(ComCalc!N$37*2))*SQRT(ComCalc!N$45/(ComCalc!N$37*ComCalc!N$37)+N729*(ComCalc!N$37-2)/ComCalc!N$37),2),"")</f>
        <v/>
      </c>
      <c r="O938" s="24" t="str">
        <f>IF(O118,-1*ROUND(NORMSINV('Create Composites'!$M$3/(ComCalc!O$37*2))*SQRT(ComCalc!O$45/(ComCalc!O$37*ComCalc!O$37)+O729*(ComCalc!O$37-2)/ComCalc!O$37),2),"")</f>
        <v/>
      </c>
      <c r="P938" s="24" t="str">
        <f>IF(P118,-1*ROUND(NORMSINV('Create Composites'!$M$3/(ComCalc!P$37*2))*SQRT(ComCalc!P$45/(ComCalc!P$37*ComCalc!P$37)+P729*(ComCalc!P$37-2)/ComCalc!P$37),2),"")</f>
        <v/>
      </c>
      <c r="Q938" s="24" t="str">
        <f>IF(Q118,-1*ROUND(NORMSINV('Create Composites'!$M$3/(ComCalc!Q$37*2))*SQRT(ComCalc!Q$45/(ComCalc!Q$37*ComCalc!Q$37)+Q729*(ComCalc!Q$37-2)/ComCalc!Q$37),2),"")</f>
        <v/>
      </c>
      <c r="R938" s="24">
        <f>IF(R118,-1*ROUND(NORMSINV('Create Composites'!$M$3/(ComCalc!R$37*2))*SQRT(ComCalc!R$45/(ComCalc!R$37*ComCalc!R$37)+R729*(ComCalc!R$37-2)/ComCalc!R$37),2),"")</f>
        <v>16.48</v>
      </c>
      <c r="S938" s="24" t="str">
        <f>IF(S118,-1*ROUND(NORMSINV('Create Composites'!$M$3/(ComCalc!S$37*2))*SQRT(ComCalc!S$45/(ComCalc!S$37*ComCalc!S$37)+S729*(ComCalc!S$37-2)/ComCalc!S$37),2),"")</f>
        <v/>
      </c>
      <c r="T938" s="24" t="str">
        <f>IF(T118,-1*ROUND(NORMSINV('Create Composites'!$M$3/(ComCalc!T$37*2))*SQRT(ComCalc!T$45/(ComCalc!T$37*ComCalc!T$37)+T729*(ComCalc!T$37-2)/ComCalc!T$37),2),"")</f>
        <v/>
      </c>
      <c r="U938" s="24" t="str">
        <f>IF(U118,-1*ROUND(NORMSINV('Create Composites'!$M$3/(ComCalc!U$37*2))*SQRT(ComCalc!U$45/(ComCalc!U$37*ComCalc!U$37)+U729*(ComCalc!U$37-2)/ComCalc!U$37),2),"")</f>
        <v/>
      </c>
    </row>
    <row r="939" spans="1:21" x14ac:dyDescent="0.15">
      <c r="A939" t="str">
        <f t="shared" si="663"/>
        <v>Digits Backward</v>
      </c>
      <c r="B939" s="24" t="str">
        <f>IF(B119,-1*ROUND(NORMSINV('Create Composites'!$M$3/(ComCalc!B$37*2))*SQRT(ComCalc!B$45/(ComCalc!B$37*ComCalc!B$37)+B730*(ComCalc!B$37-2)/ComCalc!B$37),2),"")</f>
        <v/>
      </c>
      <c r="C939" s="24" t="str">
        <f>IF(C119,-1*ROUND(NORMSINV('Create Composites'!$M$3/(ComCalc!C$37*2))*SQRT(ComCalc!C$45/(ComCalc!C$37*ComCalc!C$37)+C730*(ComCalc!C$37-2)/ComCalc!C$37),2),"")</f>
        <v/>
      </c>
      <c r="D939" s="24" t="str">
        <f>IF(D119,-1*ROUND(NORMSINV('Create Composites'!$M$3/(ComCalc!D$37*2))*SQRT(ComCalc!D$45/(ComCalc!D$37*ComCalc!D$37)+D730*(ComCalc!D$37-2)/ComCalc!D$37),2),"")</f>
        <v/>
      </c>
      <c r="E939" s="24" t="str">
        <f>IF(E119,-1*ROUND(NORMSINV('Create Composites'!$M$3/(ComCalc!E$37*2))*SQRT(ComCalc!E$45/(ComCalc!E$37*ComCalc!E$37)+E730*(ComCalc!E$37-2)/ComCalc!E$37),2),"")</f>
        <v/>
      </c>
      <c r="F939" s="24" t="str">
        <f>IF(F119,-1*ROUND(NORMSINV('Create Composites'!$M$3/(ComCalc!F$37*2))*SQRT(ComCalc!F$45/(ComCalc!F$37*ComCalc!F$37)+F730*(ComCalc!F$37-2)/ComCalc!F$37),2),"")</f>
        <v/>
      </c>
      <c r="G939" s="24">
        <f>IF(G119,-1*ROUND(NORMSINV('Create Composites'!$M$3/(ComCalc!G$37*2))*SQRT(ComCalc!G$45/(ComCalc!G$37*ComCalc!G$37)+G730*(ComCalc!G$37-2)/ComCalc!G$37),2),"")</f>
        <v>14.58</v>
      </c>
      <c r="H939" s="24" t="str">
        <f>IF(H119,-1*ROUND(NORMSINV('Create Composites'!$M$3/(ComCalc!H$37*2))*SQRT(ComCalc!H$45/(ComCalc!H$37*ComCalc!H$37)+H730*(ComCalc!H$37-2)/ComCalc!H$37),2),"")</f>
        <v/>
      </c>
      <c r="I939" s="24">
        <f>IF(I119,-1*ROUND(NORMSINV('Create Composites'!$M$3/(ComCalc!I$37*2))*SQRT(ComCalc!I$45/(ComCalc!I$37*ComCalc!I$37)+I730*(ComCalc!I$37-2)/ComCalc!I$37),2),"")</f>
        <v>10.37</v>
      </c>
      <c r="J939" s="24" t="str">
        <f>IF(J119,-1*ROUND(NORMSINV('Create Composites'!$M$3/(ComCalc!J$37*2))*SQRT(ComCalc!J$45/(ComCalc!J$37*ComCalc!J$37)+J730*(ComCalc!J$37-2)/ComCalc!J$37),2),"")</f>
        <v/>
      </c>
      <c r="K939" s="24">
        <f>IF(K119,-1*ROUND(NORMSINV('Create Composites'!$M$3/(ComCalc!K$37*2))*SQRT(ComCalc!K$45/(ComCalc!K$37*ComCalc!K$37)+K730*(ComCalc!K$37-2)/ComCalc!K$37),2),"")</f>
        <v>8.41</v>
      </c>
      <c r="L939" s="24" t="str">
        <f>IF(L119,-1*ROUND(NORMSINV('Create Composites'!$M$3/(ComCalc!L$37*2))*SQRT(ComCalc!L$45/(ComCalc!L$37*ComCalc!L$37)+L730*(ComCalc!L$37-2)/ComCalc!L$37),2),"")</f>
        <v/>
      </c>
      <c r="M939" s="24">
        <f>IF(M119,-1*ROUND(NORMSINV('Create Composites'!$M$3/(ComCalc!M$37*2))*SQRT(ComCalc!M$45/(ComCalc!M$37*ComCalc!M$37)+M730*(ComCalc!M$37-2)/ComCalc!M$37),2),"")</f>
        <v>12.74</v>
      </c>
      <c r="N939" s="24" t="str">
        <f>IF(N119,-1*ROUND(NORMSINV('Create Composites'!$M$3/(ComCalc!N$37*2))*SQRT(ComCalc!N$45/(ComCalc!N$37*ComCalc!N$37)+N730*(ComCalc!N$37-2)/ComCalc!N$37),2),"")</f>
        <v/>
      </c>
      <c r="O939" s="24" t="str">
        <f>IF(O119,-1*ROUND(NORMSINV('Create Composites'!$M$3/(ComCalc!O$37*2))*SQRT(ComCalc!O$45/(ComCalc!O$37*ComCalc!O$37)+O730*(ComCalc!O$37-2)/ComCalc!O$37),2),"")</f>
        <v/>
      </c>
      <c r="P939" s="24" t="str">
        <f>IF(P119,-1*ROUND(NORMSINV('Create Composites'!$M$3/(ComCalc!P$37*2))*SQRT(ComCalc!P$45/(ComCalc!P$37*ComCalc!P$37)+P730*(ComCalc!P$37-2)/ComCalc!P$37),2),"")</f>
        <v/>
      </c>
      <c r="Q939" s="24" t="str">
        <f>IF(Q119,-1*ROUND(NORMSINV('Create Composites'!$M$3/(ComCalc!Q$37*2))*SQRT(ComCalc!Q$45/(ComCalc!Q$37*ComCalc!Q$37)+Q730*(ComCalc!Q$37-2)/ComCalc!Q$37),2),"")</f>
        <v/>
      </c>
      <c r="R939" s="24">
        <f>IF(R119,-1*ROUND(NORMSINV('Create Composites'!$M$3/(ComCalc!R$37*2))*SQRT(ComCalc!R$45/(ComCalc!R$37*ComCalc!R$37)+R730*(ComCalc!R$37-2)/ComCalc!R$37),2),"")</f>
        <v>15.88</v>
      </c>
      <c r="S939" s="24" t="str">
        <f>IF(S119,-1*ROUND(NORMSINV('Create Composites'!$M$3/(ComCalc!S$37*2))*SQRT(ComCalc!S$45/(ComCalc!S$37*ComCalc!S$37)+S730*(ComCalc!S$37-2)/ComCalc!S$37),2),"")</f>
        <v/>
      </c>
      <c r="T939" s="24" t="str">
        <f>IF(T119,-1*ROUND(NORMSINV('Create Composites'!$M$3/(ComCalc!T$37*2))*SQRT(ComCalc!T$45/(ComCalc!T$37*ComCalc!T$37)+T730*(ComCalc!T$37-2)/ComCalc!T$37),2),"")</f>
        <v/>
      </c>
      <c r="U939" s="24" t="str">
        <f>IF(U119,-1*ROUND(NORMSINV('Create Composites'!$M$3/(ComCalc!U$37*2))*SQRT(ComCalc!U$45/(ComCalc!U$37*ComCalc!U$37)+U730*(ComCalc!U$37-2)/ComCalc!U$37),2),"")</f>
        <v/>
      </c>
    </row>
    <row r="940" spans="1:21" x14ac:dyDescent="0.15">
      <c r="A940" t="str">
        <f t="shared" si="663"/>
        <v>Numbers &amp; Letters Speed A</v>
      </c>
      <c r="B940" s="24" t="str">
        <f>IF(B120,-1*ROUND(NORMSINV('Create Composites'!$M$3/(ComCalc!B$37*2))*SQRT(ComCalc!B$45/(ComCalc!B$37*ComCalc!B$37)+B731*(ComCalc!B$37-2)/ComCalc!B$37),2),"")</f>
        <v/>
      </c>
      <c r="C940" s="24" t="str">
        <f>IF(C120,-1*ROUND(NORMSINV('Create Composites'!$M$3/(ComCalc!C$37*2))*SQRT(ComCalc!C$45/(ComCalc!C$37*ComCalc!C$37)+C731*(ComCalc!C$37-2)/ComCalc!C$37),2),"")</f>
        <v/>
      </c>
      <c r="D940" s="24" t="str">
        <f>IF(D120,-1*ROUND(NORMSINV('Create Composites'!$M$3/(ComCalc!D$37*2))*SQRT(ComCalc!D$45/(ComCalc!D$37*ComCalc!D$37)+D731*(ComCalc!D$37-2)/ComCalc!D$37),2),"")</f>
        <v/>
      </c>
      <c r="E940" s="24" t="str">
        <f>IF(E120,-1*ROUND(NORMSINV('Create Composites'!$M$3/(ComCalc!E$37*2))*SQRT(ComCalc!E$45/(ComCalc!E$37*ComCalc!E$37)+E731*(ComCalc!E$37-2)/ComCalc!E$37),2),"")</f>
        <v/>
      </c>
      <c r="F940" s="24" t="str">
        <f>IF(F120,-1*ROUND(NORMSINV('Create Composites'!$M$3/(ComCalc!F$37*2))*SQRT(ComCalc!F$45/(ComCalc!F$37*ComCalc!F$37)+F731*(ComCalc!F$37-2)/ComCalc!F$37),2),"")</f>
        <v/>
      </c>
      <c r="G940" s="24">
        <f>IF(G120,-1*ROUND(NORMSINV('Create Composites'!$M$3/(ComCalc!G$37*2))*SQRT(ComCalc!G$45/(ComCalc!G$37*ComCalc!G$37)+G731*(ComCalc!G$37-2)/ComCalc!G$37),2),"")</f>
        <v>14.58</v>
      </c>
      <c r="H940" s="24" t="str">
        <f>IF(H120,-1*ROUND(NORMSINV('Create Composites'!$M$3/(ComCalc!H$37*2))*SQRT(ComCalc!H$45/(ComCalc!H$37*ComCalc!H$37)+H731*(ComCalc!H$37-2)/ComCalc!H$37),2),"")</f>
        <v/>
      </c>
      <c r="I940" s="24" t="str">
        <f>IF(I120,-1*ROUND(NORMSINV('Create Composites'!$M$3/(ComCalc!I$37*2))*SQRT(ComCalc!I$45/(ComCalc!I$37*ComCalc!I$37)+I731*(ComCalc!I$37-2)/ComCalc!I$37),2),"")</f>
        <v/>
      </c>
      <c r="J940" s="24">
        <f>IF(J120,-1*ROUND(NORMSINV('Create Composites'!$M$3/(ComCalc!J$37*2))*SQRT(ComCalc!J$45/(ComCalc!J$37*ComCalc!J$37)+J731*(ComCalc!J$37-2)/ComCalc!J$37),2),"")</f>
        <v>11.55</v>
      </c>
      <c r="K940" s="24" t="str">
        <f>IF(K120,-1*ROUND(NORMSINV('Create Composites'!$M$3/(ComCalc!K$37*2))*SQRT(ComCalc!K$45/(ComCalc!K$37*ComCalc!K$37)+K731*(ComCalc!K$37-2)/ComCalc!K$37),2),"")</f>
        <v/>
      </c>
      <c r="L940" s="24" t="str">
        <f>IF(L120,-1*ROUND(NORMSINV('Create Composites'!$M$3/(ComCalc!L$37*2))*SQRT(ComCalc!L$45/(ComCalc!L$37*ComCalc!L$37)+L731*(ComCalc!L$37-2)/ComCalc!L$37),2),"")</f>
        <v/>
      </c>
      <c r="M940" s="24" t="str">
        <f>IF(M120,-1*ROUND(NORMSINV('Create Composites'!$M$3/(ComCalc!M$37*2))*SQRT(ComCalc!M$45/(ComCalc!M$37*ComCalc!M$37)+M731*(ComCalc!M$37-2)/ComCalc!M$37),2),"")</f>
        <v/>
      </c>
      <c r="N940" s="24" t="str">
        <f>IF(N120,-1*ROUND(NORMSINV('Create Composites'!$M$3/(ComCalc!N$37*2))*SQRT(ComCalc!N$45/(ComCalc!N$37*ComCalc!N$37)+N731*(ComCalc!N$37-2)/ComCalc!N$37),2),"")</f>
        <v/>
      </c>
      <c r="O940" s="24" t="str">
        <f>IF(O120,-1*ROUND(NORMSINV('Create Composites'!$M$3/(ComCalc!O$37*2))*SQRT(ComCalc!O$45/(ComCalc!O$37*ComCalc!O$37)+O731*(ComCalc!O$37-2)/ComCalc!O$37),2),"")</f>
        <v/>
      </c>
      <c r="P940" s="24" t="str">
        <f>IF(P120,-1*ROUND(NORMSINV('Create Composites'!$M$3/(ComCalc!P$37*2))*SQRT(ComCalc!P$45/(ComCalc!P$37*ComCalc!P$37)+P731*(ComCalc!P$37-2)/ComCalc!P$37),2),"")</f>
        <v/>
      </c>
      <c r="Q940" s="24" t="str">
        <f>IF(Q120,-1*ROUND(NORMSINV('Create Composites'!$M$3/(ComCalc!Q$37*2))*SQRT(ComCalc!Q$45/(ComCalc!Q$37*ComCalc!Q$37)+Q731*(ComCalc!Q$37-2)/ComCalc!Q$37),2),"")</f>
        <v/>
      </c>
      <c r="R940" s="24">
        <f>IF(R120,-1*ROUND(NORMSINV('Create Composites'!$M$3/(ComCalc!R$37*2))*SQRT(ComCalc!R$45/(ComCalc!R$37*ComCalc!R$37)+R731*(ComCalc!R$37-2)/ComCalc!R$37),2),"")</f>
        <v>15.88</v>
      </c>
      <c r="S940" s="24" t="str">
        <f>IF(S120,-1*ROUND(NORMSINV('Create Composites'!$M$3/(ComCalc!S$37*2))*SQRT(ComCalc!S$45/(ComCalc!S$37*ComCalc!S$37)+S731*(ComCalc!S$37-2)/ComCalc!S$37),2),"")</f>
        <v/>
      </c>
      <c r="T940" s="24">
        <f>IF(T120,-1*ROUND(NORMSINV('Create Composites'!$M$3/(ComCalc!T$37*2))*SQRT(ComCalc!T$45/(ComCalc!T$37*ComCalc!T$37)+T731*(ComCalc!T$37-2)/ComCalc!T$37),2),"")</f>
        <v>9.51</v>
      </c>
      <c r="U940" s="24" t="str">
        <f>IF(U120,-1*ROUND(NORMSINV('Create Composites'!$M$3/(ComCalc!U$37*2))*SQRT(ComCalc!U$45/(ComCalc!U$37*ComCalc!U$37)+U731*(ComCalc!U$37-2)/ComCalc!U$37),2),"")</f>
        <v/>
      </c>
    </row>
    <row r="941" spans="1:21" x14ac:dyDescent="0.15">
      <c r="A941" t="str">
        <f t="shared" si="663"/>
        <v>Numbers &amp; Letters Accuracy A</v>
      </c>
      <c r="B941" s="24" t="str">
        <f>IF(B121,-1*ROUND(NORMSINV('Create Composites'!$M$3/(ComCalc!B$37*2))*SQRT(ComCalc!B$45/(ComCalc!B$37*ComCalc!B$37)+B732*(ComCalc!B$37-2)/ComCalc!B$37),2),"")</f>
        <v/>
      </c>
      <c r="C941" s="24" t="str">
        <f>IF(C121,-1*ROUND(NORMSINV('Create Composites'!$M$3/(ComCalc!C$37*2))*SQRT(ComCalc!C$45/(ComCalc!C$37*ComCalc!C$37)+C732*(ComCalc!C$37-2)/ComCalc!C$37),2),"")</f>
        <v/>
      </c>
      <c r="D941" s="24" t="str">
        <f>IF(D121,-1*ROUND(NORMSINV('Create Composites'!$M$3/(ComCalc!D$37*2))*SQRT(ComCalc!D$45/(ComCalc!D$37*ComCalc!D$37)+D732*(ComCalc!D$37-2)/ComCalc!D$37),2),"")</f>
        <v/>
      </c>
      <c r="E941" s="24" t="str">
        <f>IF(E121,-1*ROUND(NORMSINV('Create Composites'!$M$3/(ComCalc!E$37*2))*SQRT(ComCalc!E$45/(ComCalc!E$37*ComCalc!E$37)+E732*(ComCalc!E$37-2)/ComCalc!E$37),2),"")</f>
        <v/>
      </c>
      <c r="F941" s="24" t="str">
        <f>IF(F121,-1*ROUND(NORMSINV('Create Composites'!$M$3/(ComCalc!F$37*2))*SQRT(ComCalc!F$45/(ComCalc!F$37*ComCalc!F$37)+F732*(ComCalc!F$37-2)/ComCalc!F$37),2),"")</f>
        <v/>
      </c>
      <c r="G941" s="24">
        <f>IF(G121,-1*ROUND(NORMSINV('Create Composites'!$M$3/(ComCalc!G$37*2))*SQRT(ComCalc!G$45/(ComCalc!G$37*ComCalc!G$37)+G732*(ComCalc!G$37-2)/ComCalc!G$37),2),"")</f>
        <v>20.32</v>
      </c>
      <c r="H941" s="24" t="str">
        <f>IF(H121,-1*ROUND(NORMSINV('Create Composites'!$M$3/(ComCalc!H$37*2))*SQRT(ComCalc!H$45/(ComCalc!H$37*ComCalc!H$37)+H732*(ComCalc!H$37-2)/ComCalc!H$37),2),"")</f>
        <v/>
      </c>
      <c r="I941" s="24" t="str">
        <f>IF(I121,-1*ROUND(NORMSINV('Create Composites'!$M$3/(ComCalc!I$37*2))*SQRT(ComCalc!I$45/(ComCalc!I$37*ComCalc!I$37)+I732*(ComCalc!I$37-2)/ComCalc!I$37),2),"")</f>
        <v/>
      </c>
      <c r="J941" s="24" t="str">
        <f>IF(J121,-1*ROUND(NORMSINV('Create Composites'!$M$3/(ComCalc!J$37*2))*SQRT(ComCalc!J$45/(ComCalc!J$37*ComCalc!J$37)+J732*(ComCalc!J$37-2)/ComCalc!J$37),2),"")</f>
        <v/>
      </c>
      <c r="K941" s="24" t="str">
        <f>IF(K121,-1*ROUND(NORMSINV('Create Composites'!$M$3/(ComCalc!K$37*2))*SQRT(ComCalc!K$45/(ComCalc!K$37*ComCalc!K$37)+K732*(ComCalc!K$37-2)/ComCalc!K$37),2),"")</f>
        <v/>
      </c>
      <c r="L941" s="24">
        <f>IF(L121,-1*ROUND(NORMSINV('Create Composites'!$M$3/(ComCalc!L$37*2))*SQRT(ComCalc!L$45/(ComCalc!L$37*ComCalc!L$37)+L732*(ComCalc!L$37-2)/ComCalc!L$37),2),"")</f>
        <v>15.76</v>
      </c>
      <c r="M941" s="24" t="str">
        <f>IF(M121,-1*ROUND(NORMSINV('Create Composites'!$M$3/(ComCalc!M$37*2))*SQRT(ComCalc!M$45/(ComCalc!M$37*ComCalc!M$37)+M732*(ComCalc!M$37-2)/ComCalc!M$37),2),"")</f>
        <v/>
      </c>
      <c r="N941" s="24" t="str">
        <f>IF(N121,-1*ROUND(NORMSINV('Create Composites'!$M$3/(ComCalc!N$37*2))*SQRT(ComCalc!N$45/(ComCalc!N$37*ComCalc!N$37)+N732*(ComCalc!N$37-2)/ComCalc!N$37),2),"")</f>
        <v/>
      </c>
      <c r="O941" s="24" t="str">
        <f>IF(O121,-1*ROUND(NORMSINV('Create Composites'!$M$3/(ComCalc!O$37*2))*SQRT(ComCalc!O$45/(ComCalc!O$37*ComCalc!O$37)+O732*(ComCalc!O$37-2)/ComCalc!O$37),2),"")</f>
        <v/>
      </c>
      <c r="P941" s="24" t="str">
        <f>IF(P121,-1*ROUND(NORMSINV('Create Composites'!$M$3/(ComCalc!P$37*2))*SQRT(ComCalc!P$45/(ComCalc!P$37*ComCalc!P$37)+P732*(ComCalc!P$37-2)/ComCalc!P$37),2),"")</f>
        <v/>
      </c>
      <c r="Q941" s="24" t="str">
        <f>IF(Q121,-1*ROUND(NORMSINV('Create Composites'!$M$3/(ComCalc!Q$37*2))*SQRT(ComCalc!Q$45/(ComCalc!Q$37*ComCalc!Q$37)+Q732*(ComCalc!Q$37-2)/ComCalc!Q$37),2),"")</f>
        <v/>
      </c>
      <c r="R941" s="24">
        <f>IF(R121,-1*ROUND(NORMSINV('Create Composites'!$M$3/(ComCalc!R$37*2))*SQRT(ComCalc!R$45/(ComCalc!R$37*ComCalc!R$37)+R732*(ComCalc!R$37-2)/ComCalc!R$37),2),"")</f>
        <v>22.5</v>
      </c>
      <c r="S941" s="24" t="str">
        <f>IF(S121,-1*ROUND(NORMSINV('Create Composites'!$M$3/(ComCalc!S$37*2))*SQRT(ComCalc!S$45/(ComCalc!S$37*ComCalc!S$37)+S732*(ComCalc!S$37-2)/ComCalc!S$37),2),"")</f>
        <v/>
      </c>
      <c r="T941" s="24" t="str">
        <f>IF(T121,-1*ROUND(NORMSINV('Create Composites'!$M$3/(ComCalc!T$37*2))*SQRT(ComCalc!T$45/(ComCalc!T$37*ComCalc!T$37)+T732*(ComCalc!T$37-2)/ComCalc!T$37),2),"")</f>
        <v/>
      </c>
      <c r="U941" s="24" t="str">
        <f>IF(U121,-1*ROUND(NORMSINV('Create Composites'!$M$3/(ComCalc!U$37*2))*SQRT(ComCalc!U$45/(ComCalc!U$37*ComCalc!U$37)+U732*(ComCalc!U$37-2)/ComCalc!U$37),2),"")</f>
        <v/>
      </c>
    </row>
    <row r="942" spans="1:21" x14ac:dyDescent="0.15">
      <c r="A942" t="str">
        <f t="shared" si="663"/>
        <v>Numbers &amp; Letters Efficiency A</v>
      </c>
      <c r="B942" s="24" t="str">
        <f>IF(B122,-1*ROUND(NORMSINV('Create Composites'!$M$3/(ComCalc!B$37*2))*SQRT(ComCalc!B$45/(ComCalc!B$37*ComCalc!B$37)+B733*(ComCalc!B$37-2)/ComCalc!B$37),2),"")</f>
        <v/>
      </c>
      <c r="C942" s="24" t="str">
        <f>IF(C122,-1*ROUND(NORMSINV('Create Composites'!$M$3/(ComCalc!C$37*2))*SQRT(ComCalc!C$45/(ComCalc!C$37*ComCalc!C$37)+C733*(ComCalc!C$37-2)/ComCalc!C$37),2),"")</f>
        <v/>
      </c>
      <c r="D942" s="24" t="str">
        <f>IF(D122,-1*ROUND(NORMSINV('Create Composites'!$M$3/(ComCalc!D$37*2))*SQRT(ComCalc!D$45/(ComCalc!D$37*ComCalc!D$37)+D733*(ComCalc!D$37-2)/ComCalc!D$37),2),"")</f>
        <v/>
      </c>
      <c r="E942" s="24" t="str">
        <f>IF(E122,-1*ROUND(NORMSINV('Create Composites'!$M$3/(ComCalc!E$37*2))*SQRT(ComCalc!E$45/(ComCalc!E$37*ComCalc!E$37)+E733*(ComCalc!E$37-2)/ComCalc!E$37),2),"")</f>
        <v/>
      </c>
      <c r="F942" s="24" t="str">
        <f>IF(F122,-1*ROUND(NORMSINV('Create Composites'!$M$3/(ComCalc!F$37*2))*SQRT(ComCalc!F$45/(ComCalc!F$37*ComCalc!F$37)+F733*(ComCalc!F$37-2)/ComCalc!F$37),2),"")</f>
        <v/>
      </c>
      <c r="G942" s="24">
        <f>IF(G122,-1*ROUND(NORMSINV('Create Composites'!$M$3/(ComCalc!G$37*2))*SQRT(ComCalc!G$45/(ComCalc!G$37*ComCalc!G$37)+G733*(ComCalc!G$37-2)/ComCalc!G$37),2),"")</f>
        <v>13.49</v>
      </c>
      <c r="H942" s="24" t="str">
        <f>IF(H122,-1*ROUND(NORMSINV('Create Composites'!$M$3/(ComCalc!H$37*2))*SQRT(ComCalc!H$45/(ComCalc!H$37*ComCalc!H$37)+H733*(ComCalc!H$37-2)/ComCalc!H$37),2),"")</f>
        <v/>
      </c>
      <c r="I942" s="24" t="str">
        <f>IF(I122,-1*ROUND(NORMSINV('Create Composites'!$M$3/(ComCalc!I$37*2))*SQRT(ComCalc!I$45/(ComCalc!I$37*ComCalc!I$37)+I733*(ComCalc!I$37-2)/ComCalc!I$37),2),"")</f>
        <v/>
      </c>
      <c r="J942" s="24">
        <f>IF(J122,-1*ROUND(NORMSINV('Create Composites'!$M$3/(ComCalc!J$37*2))*SQRT(ComCalc!J$45/(ComCalc!J$37*ComCalc!J$37)+J733*(ComCalc!J$37-2)/ComCalc!J$37),2),"")</f>
        <v>10.92</v>
      </c>
      <c r="K942" s="24" t="str">
        <f>IF(K122,-1*ROUND(NORMSINV('Create Composites'!$M$3/(ComCalc!K$37*2))*SQRT(ComCalc!K$45/(ComCalc!K$37*ComCalc!K$37)+K733*(ComCalc!K$37-2)/ComCalc!K$37),2),"")</f>
        <v/>
      </c>
      <c r="L942" s="24" t="str">
        <f>IF(L122,-1*ROUND(NORMSINV('Create Composites'!$M$3/(ComCalc!L$37*2))*SQRT(ComCalc!L$45/(ComCalc!L$37*ComCalc!L$37)+L733*(ComCalc!L$37-2)/ComCalc!L$37),2),"")</f>
        <v/>
      </c>
      <c r="M942" s="24" t="str">
        <f>IF(M122,-1*ROUND(NORMSINV('Create Composites'!$M$3/(ComCalc!M$37*2))*SQRT(ComCalc!M$45/(ComCalc!M$37*ComCalc!M$37)+M733*(ComCalc!M$37-2)/ComCalc!M$37),2),"")</f>
        <v/>
      </c>
      <c r="N942" s="24">
        <f>IF(N122,-1*ROUND(NORMSINV('Create Composites'!$M$3/(ComCalc!N$37*2))*SQRT(ComCalc!N$45/(ComCalc!N$37*ComCalc!N$37)+N733*(ComCalc!N$37-2)/ComCalc!N$37),2),"")</f>
        <v>10.64</v>
      </c>
      <c r="O942" s="24" t="str">
        <f>IF(O122,-1*ROUND(NORMSINV('Create Composites'!$M$3/(ComCalc!O$37*2))*SQRT(ComCalc!O$45/(ComCalc!O$37*ComCalc!O$37)+O733*(ComCalc!O$37-2)/ComCalc!O$37),2),"")</f>
        <v/>
      </c>
      <c r="P942" s="24" t="str">
        <f>IF(P122,-1*ROUND(NORMSINV('Create Composites'!$M$3/(ComCalc!P$37*2))*SQRT(ComCalc!P$45/(ComCalc!P$37*ComCalc!P$37)+P733*(ComCalc!P$37-2)/ComCalc!P$37),2),"")</f>
        <v/>
      </c>
      <c r="Q942" s="24" t="str">
        <f>IF(Q122,-1*ROUND(NORMSINV('Create Composites'!$M$3/(ComCalc!Q$37*2))*SQRT(ComCalc!Q$45/(ComCalc!Q$37*ComCalc!Q$37)+Q733*(ComCalc!Q$37-2)/ComCalc!Q$37),2),"")</f>
        <v/>
      </c>
      <c r="R942" s="24">
        <f>IF(R122,-1*ROUND(NORMSINV('Create Composites'!$M$3/(ComCalc!R$37*2))*SQRT(ComCalc!R$45/(ComCalc!R$37*ComCalc!R$37)+R733*(ComCalc!R$37-2)/ComCalc!R$37),2),"")</f>
        <v>14.59</v>
      </c>
      <c r="S942" s="24" t="str">
        <f>IF(S122,-1*ROUND(NORMSINV('Create Composites'!$M$3/(ComCalc!S$37*2))*SQRT(ComCalc!S$45/(ComCalc!S$37*ComCalc!S$37)+S733*(ComCalc!S$37-2)/ComCalc!S$37),2),"")</f>
        <v/>
      </c>
      <c r="T942" s="24" t="str">
        <f>IF(T122,-1*ROUND(NORMSINV('Create Composites'!$M$3/(ComCalc!T$37*2))*SQRT(ComCalc!T$45/(ComCalc!T$37*ComCalc!T$37)+T733*(ComCalc!T$37-2)/ComCalc!T$37),2),"")</f>
        <v/>
      </c>
      <c r="U942" s="24" t="str">
        <f>IF(U122,-1*ROUND(NORMSINV('Create Composites'!$M$3/(ComCalc!U$37*2))*SQRT(ComCalc!U$45/(ComCalc!U$37*ComCalc!U$37)+U733*(ComCalc!U$37-2)/ComCalc!U$37),2),"")</f>
        <v/>
      </c>
    </row>
    <row r="943" spans="1:21" x14ac:dyDescent="0.15">
      <c r="A943" t="str">
        <f t="shared" si="663"/>
        <v>Numbers &amp; Letters Efficiency B</v>
      </c>
      <c r="B943" s="24" t="str">
        <f>IF(B123,-1*ROUND(NORMSINV('Create Composites'!$M$3/(ComCalc!B$37*2))*SQRT(ComCalc!B$45/(ComCalc!B$37*ComCalc!B$37)+B734*(ComCalc!B$37-2)/ComCalc!B$37),2),"")</f>
        <v/>
      </c>
      <c r="C943" s="24" t="str">
        <f>IF(C123,-1*ROUND(NORMSINV('Create Composites'!$M$3/(ComCalc!C$37*2))*SQRT(ComCalc!C$45/(ComCalc!C$37*ComCalc!C$37)+C734*(ComCalc!C$37-2)/ComCalc!C$37),2),"")</f>
        <v/>
      </c>
      <c r="D943" s="24" t="str">
        <f>IF(D123,-1*ROUND(NORMSINV('Create Composites'!$M$3/(ComCalc!D$37*2))*SQRT(ComCalc!D$45/(ComCalc!D$37*ComCalc!D$37)+D734*(ComCalc!D$37-2)/ComCalc!D$37),2),"")</f>
        <v/>
      </c>
      <c r="E943" s="24" t="str">
        <f>IF(E123,-1*ROUND(NORMSINV('Create Composites'!$M$3/(ComCalc!E$37*2))*SQRT(ComCalc!E$45/(ComCalc!E$37*ComCalc!E$37)+E734*(ComCalc!E$37-2)/ComCalc!E$37),2),"")</f>
        <v/>
      </c>
      <c r="F943" s="24" t="str">
        <f>IF(F123,-1*ROUND(NORMSINV('Create Composites'!$M$3/(ComCalc!F$37*2))*SQRT(ComCalc!F$45/(ComCalc!F$37*ComCalc!F$37)+F734*(ComCalc!F$37-2)/ComCalc!F$37),2),"")</f>
        <v/>
      </c>
      <c r="G943" s="24">
        <f>IF(G123,-1*ROUND(NORMSINV('Create Composites'!$M$3/(ComCalc!G$37*2))*SQRT(ComCalc!G$45/(ComCalc!G$37*ComCalc!G$37)+G734*(ComCalc!G$37-2)/ComCalc!G$37),2),"")</f>
        <v>20.32</v>
      </c>
      <c r="H943" s="24" t="str">
        <f>IF(H123,-1*ROUND(NORMSINV('Create Composites'!$M$3/(ComCalc!H$37*2))*SQRT(ComCalc!H$45/(ComCalc!H$37*ComCalc!H$37)+H734*(ComCalc!H$37-2)/ComCalc!H$37),2),"")</f>
        <v/>
      </c>
      <c r="I943" s="24" t="str">
        <f>IF(I123,-1*ROUND(NORMSINV('Create Composites'!$M$3/(ComCalc!I$37*2))*SQRT(ComCalc!I$45/(ComCalc!I$37*ComCalc!I$37)+I734*(ComCalc!I$37-2)/ComCalc!I$37),2),"")</f>
        <v/>
      </c>
      <c r="J943" s="24" t="str">
        <f>IF(J123,-1*ROUND(NORMSINV('Create Composites'!$M$3/(ComCalc!J$37*2))*SQRT(ComCalc!J$45/(ComCalc!J$37*ComCalc!J$37)+J734*(ComCalc!J$37-2)/ComCalc!J$37),2),"")</f>
        <v/>
      </c>
      <c r="K943" s="24" t="str">
        <f>IF(K123,-1*ROUND(NORMSINV('Create Composites'!$M$3/(ComCalc!K$37*2))*SQRT(ComCalc!K$45/(ComCalc!K$37*ComCalc!K$37)+K734*(ComCalc!K$37-2)/ComCalc!K$37),2),"")</f>
        <v/>
      </c>
      <c r="L943" s="24">
        <f>IF(L123,-1*ROUND(NORMSINV('Create Composites'!$M$3/(ComCalc!L$37*2))*SQRT(ComCalc!L$45/(ComCalc!L$37*ComCalc!L$37)+L734*(ComCalc!L$37-2)/ComCalc!L$37),2),"")</f>
        <v>15.76</v>
      </c>
      <c r="M943" s="24" t="str">
        <f>IF(M123,-1*ROUND(NORMSINV('Create Composites'!$M$3/(ComCalc!M$37*2))*SQRT(ComCalc!M$45/(ComCalc!M$37*ComCalc!M$37)+M734*(ComCalc!M$37-2)/ComCalc!M$37),2),"")</f>
        <v/>
      </c>
      <c r="N943" s="24" t="str">
        <f>IF(N123,-1*ROUND(NORMSINV('Create Composites'!$M$3/(ComCalc!N$37*2))*SQRT(ComCalc!N$45/(ComCalc!N$37*ComCalc!N$37)+N734*(ComCalc!N$37-2)/ComCalc!N$37),2),"")</f>
        <v/>
      </c>
      <c r="O943" s="24" t="str">
        <f>IF(O123,-1*ROUND(NORMSINV('Create Composites'!$M$3/(ComCalc!O$37*2))*SQRT(ComCalc!O$45/(ComCalc!O$37*ComCalc!O$37)+O734*(ComCalc!O$37-2)/ComCalc!O$37),2),"")</f>
        <v/>
      </c>
      <c r="P943" s="24" t="str">
        <f>IF(P123,-1*ROUND(NORMSINV('Create Composites'!$M$3/(ComCalc!P$37*2))*SQRT(ComCalc!P$45/(ComCalc!P$37*ComCalc!P$37)+P734*(ComCalc!P$37-2)/ComCalc!P$37),2),"")</f>
        <v/>
      </c>
      <c r="Q943" s="24" t="str">
        <f>IF(Q123,-1*ROUND(NORMSINV('Create Composites'!$M$3/(ComCalc!Q$37*2))*SQRT(ComCalc!Q$45/(ComCalc!Q$37*ComCalc!Q$37)+Q734*(ComCalc!Q$37-2)/ComCalc!Q$37),2),"")</f>
        <v/>
      </c>
      <c r="R943" s="24">
        <f>IF(R123,-1*ROUND(NORMSINV('Create Composites'!$M$3/(ComCalc!R$37*2))*SQRT(ComCalc!R$45/(ComCalc!R$37*ComCalc!R$37)+R734*(ComCalc!R$37-2)/ComCalc!R$37),2),"")</f>
        <v>22.5</v>
      </c>
      <c r="S943" s="24" t="str">
        <f>IF(S123,-1*ROUND(NORMSINV('Create Composites'!$M$3/(ComCalc!S$37*2))*SQRT(ComCalc!S$45/(ComCalc!S$37*ComCalc!S$37)+S734*(ComCalc!S$37-2)/ComCalc!S$37),2),"")</f>
        <v/>
      </c>
      <c r="T943" s="24" t="str">
        <f>IF(T123,-1*ROUND(NORMSINV('Create Composites'!$M$3/(ComCalc!T$37*2))*SQRT(ComCalc!T$45/(ComCalc!T$37*ComCalc!T$37)+T734*(ComCalc!T$37-2)/ComCalc!T$37),2),"")</f>
        <v/>
      </c>
      <c r="U943" s="24">
        <f>IF(U123,-1*ROUND(NORMSINV('Create Composites'!$M$3/(ComCalc!U$37*2))*SQRT(ComCalc!U$45/(ComCalc!U$37*ComCalc!U$37)+U734*(ComCalc!U$37-2)/ComCalc!U$37),2),"")</f>
        <v>11.28</v>
      </c>
    </row>
    <row r="944" spans="1:21" x14ac:dyDescent="0.15">
      <c r="A944" t="str">
        <f t="shared" si="663"/>
        <v>Auditory Comprehension</v>
      </c>
      <c r="B944" s="24" t="str">
        <f>IF(B124,-1*ROUND(NORMSINV('Create Composites'!$M$3/(ComCalc!B$37*2))*SQRT(ComCalc!B$45/(ComCalc!B$37*ComCalc!B$37)+B735*(ComCalc!B$37-2)/ComCalc!B$37),2),"")</f>
        <v/>
      </c>
      <c r="C944" s="24" t="str">
        <f>IF(C124,-1*ROUND(NORMSINV('Create Composites'!$M$3/(ComCalc!C$37*2))*SQRT(ComCalc!C$45/(ComCalc!C$37*ComCalc!C$37)+C735*(ComCalc!C$37-2)/ComCalc!C$37),2),"")</f>
        <v/>
      </c>
      <c r="D944" s="24" t="str">
        <f>IF(D124,-1*ROUND(NORMSINV('Create Composites'!$M$3/(ComCalc!D$37*2))*SQRT(ComCalc!D$45/(ComCalc!D$37*ComCalc!D$37)+D735*(ComCalc!D$37-2)/ComCalc!D$37),2),"")</f>
        <v/>
      </c>
      <c r="E944" s="24">
        <f>IF(E124,-1*ROUND(NORMSINV('Create Composites'!$M$3/(ComCalc!E$37*2))*SQRT(ComCalc!E$45/(ComCalc!E$37*ComCalc!E$37)+E735*(ComCalc!E$37-2)/ComCalc!E$37),2),"")</f>
        <v>20.14</v>
      </c>
      <c r="F944" s="24" t="str">
        <f>IF(F124,-1*ROUND(NORMSINV('Create Composites'!$M$3/(ComCalc!F$37*2))*SQRT(ComCalc!F$45/(ComCalc!F$37*ComCalc!F$37)+F735*(ComCalc!F$37-2)/ComCalc!F$37),2),"")</f>
        <v/>
      </c>
      <c r="G944" s="24" t="str">
        <f>IF(G124,-1*ROUND(NORMSINV('Create Composites'!$M$3/(ComCalc!G$37*2))*SQRT(ComCalc!G$45/(ComCalc!G$37*ComCalc!G$37)+G735*(ComCalc!G$37-2)/ComCalc!G$37),2),"")</f>
        <v/>
      </c>
      <c r="H944" s="24" t="str">
        <f>IF(H124,-1*ROUND(NORMSINV('Create Composites'!$M$3/(ComCalc!H$37*2))*SQRT(ComCalc!H$45/(ComCalc!H$37*ComCalc!H$37)+H735*(ComCalc!H$37-2)/ComCalc!H$37),2),"")</f>
        <v/>
      </c>
      <c r="I944" s="24" t="str">
        <f>IF(I124,-1*ROUND(NORMSINV('Create Composites'!$M$3/(ComCalc!I$37*2))*SQRT(ComCalc!I$45/(ComCalc!I$37*ComCalc!I$37)+I735*(ComCalc!I$37-2)/ComCalc!I$37),2),"")</f>
        <v/>
      </c>
      <c r="J944" s="24" t="str">
        <f>IF(J124,-1*ROUND(NORMSINV('Create Composites'!$M$3/(ComCalc!J$37*2))*SQRT(ComCalc!J$45/(ComCalc!J$37*ComCalc!J$37)+J735*(ComCalc!J$37-2)/ComCalc!J$37),2),"")</f>
        <v/>
      </c>
      <c r="K944" s="24" t="str">
        <f>IF(K124,-1*ROUND(NORMSINV('Create Composites'!$M$3/(ComCalc!K$37*2))*SQRT(ComCalc!K$45/(ComCalc!K$37*ComCalc!K$37)+K735*(ComCalc!K$37-2)/ComCalc!K$37),2),"")</f>
        <v/>
      </c>
      <c r="L944" s="24" t="str">
        <f>IF(L124,-1*ROUND(NORMSINV('Create Composites'!$M$3/(ComCalc!L$37*2))*SQRT(ComCalc!L$45/(ComCalc!L$37*ComCalc!L$37)+L735*(ComCalc!L$37-2)/ComCalc!L$37),2),"")</f>
        <v/>
      </c>
      <c r="M944" s="24" t="str">
        <f>IF(M124,-1*ROUND(NORMSINV('Create Composites'!$M$3/(ComCalc!M$37*2))*SQRT(ComCalc!M$45/(ComCalc!M$37*ComCalc!M$37)+M735*(ComCalc!M$37-2)/ComCalc!M$37),2),"")</f>
        <v/>
      </c>
      <c r="N944" s="24" t="str">
        <f>IF(N124,-1*ROUND(NORMSINV('Create Composites'!$M$3/(ComCalc!N$37*2))*SQRT(ComCalc!N$45/(ComCalc!N$37*ComCalc!N$37)+N735*(ComCalc!N$37-2)/ComCalc!N$37),2),"")</f>
        <v/>
      </c>
      <c r="O944" s="24" t="str">
        <f>IF(O124,-1*ROUND(NORMSINV('Create Composites'!$M$3/(ComCalc!O$37*2))*SQRT(ComCalc!O$45/(ComCalc!O$37*ComCalc!O$37)+O735*(ComCalc!O$37-2)/ComCalc!O$37),2),"")</f>
        <v/>
      </c>
      <c r="P944" s="24" t="str">
        <f>IF(P124,-1*ROUND(NORMSINV('Create Composites'!$M$3/(ComCalc!P$37*2))*SQRT(ComCalc!P$45/(ComCalc!P$37*ComCalc!P$37)+P735*(ComCalc!P$37-2)/ComCalc!P$37),2),"")</f>
        <v/>
      </c>
      <c r="Q944" s="24" t="str">
        <f>IF(Q124,-1*ROUND(NORMSINV('Create Composites'!$M$3/(ComCalc!Q$37*2))*SQRT(ComCalc!Q$45/(ComCalc!Q$37*ComCalc!Q$37)+Q735*(ComCalc!Q$37-2)/ComCalc!Q$37),2),"")</f>
        <v/>
      </c>
      <c r="R944" s="24">
        <f>IF(R124,-1*ROUND(NORMSINV('Create Composites'!$M$3/(ComCalc!R$37*2))*SQRT(ComCalc!R$45/(ComCalc!R$37*ComCalc!R$37)+R735*(ComCalc!R$37-2)/ComCalc!R$37),2),"")</f>
        <v>30.27</v>
      </c>
      <c r="S944" s="24" t="str">
        <f>IF(S124,-1*ROUND(NORMSINV('Create Composites'!$M$3/(ComCalc!S$37*2))*SQRT(ComCalc!S$45/(ComCalc!S$37*ComCalc!S$37)+S735*(ComCalc!S$37-2)/ComCalc!S$37),2),"")</f>
        <v/>
      </c>
      <c r="T944" s="24" t="str">
        <f>IF(T124,-1*ROUND(NORMSINV('Create Composites'!$M$3/(ComCalc!T$37*2))*SQRT(ComCalc!T$45/(ComCalc!T$37*ComCalc!T$37)+T735*(ComCalc!T$37-2)/ComCalc!T$37),2),"")</f>
        <v/>
      </c>
      <c r="U944" s="24" t="str">
        <f>IF(U124,-1*ROUND(NORMSINV('Create Composites'!$M$3/(ComCalc!U$37*2))*SQRT(ComCalc!U$45/(ComCalc!U$37*ComCalc!U$37)+U735*(ComCalc!U$37-2)/ComCalc!U$37),2),"")</f>
        <v/>
      </c>
    </row>
    <row r="945" spans="1:21" x14ac:dyDescent="0.15">
      <c r="A945" t="str">
        <f t="shared" si="663"/>
        <v>Naming</v>
      </c>
      <c r="B945" s="24" t="str">
        <f>IF(B125,-1*ROUND(NORMSINV('Create Composites'!$M$3/(ComCalc!B$37*2))*SQRT(ComCalc!B$45/(ComCalc!B$37*ComCalc!B$37)+B736*(ComCalc!B$37-2)/ComCalc!B$37),2),"")</f>
        <v/>
      </c>
      <c r="C945" s="24">
        <f>IF(C125,-1*ROUND(NORMSINV('Create Composites'!$M$3/(ComCalc!C$37*2))*SQRT(ComCalc!C$45/(ComCalc!C$37*ComCalc!C$37)+C736*(ComCalc!C$37-2)/ComCalc!C$37),2),"")</f>
        <v>9.8000000000000007</v>
      </c>
      <c r="D945" s="24" t="str">
        <f>IF(D125,-1*ROUND(NORMSINV('Create Composites'!$M$3/(ComCalc!D$37*2))*SQRT(ComCalc!D$45/(ComCalc!D$37*ComCalc!D$37)+D736*(ComCalc!D$37-2)/ComCalc!D$37),2),"")</f>
        <v/>
      </c>
      <c r="E945" s="24">
        <f>IF(E125,-1*ROUND(NORMSINV('Create Composites'!$M$3/(ComCalc!E$37*2))*SQRT(ComCalc!E$45/(ComCalc!E$37*ComCalc!E$37)+E736*(ComCalc!E$37-2)/ComCalc!E$37),2),"")</f>
        <v>16.71</v>
      </c>
      <c r="F945" s="24" t="str">
        <f>IF(F125,-1*ROUND(NORMSINV('Create Composites'!$M$3/(ComCalc!F$37*2))*SQRT(ComCalc!F$45/(ComCalc!F$37*ComCalc!F$37)+F736*(ComCalc!F$37-2)/ComCalc!F$37),2),"")</f>
        <v/>
      </c>
      <c r="G945" s="24" t="str">
        <f>IF(G125,-1*ROUND(NORMSINV('Create Composites'!$M$3/(ComCalc!G$37*2))*SQRT(ComCalc!G$45/(ComCalc!G$37*ComCalc!G$37)+G736*(ComCalc!G$37-2)/ComCalc!G$37),2),"")</f>
        <v/>
      </c>
      <c r="H945" s="24" t="str">
        <f>IF(H125,-1*ROUND(NORMSINV('Create Composites'!$M$3/(ComCalc!H$37*2))*SQRT(ComCalc!H$45/(ComCalc!H$37*ComCalc!H$37)+H736*(ComCalc!H$37-2)/ComCalc!H$37),2),"")</f>
        <v/>
      </c>
      <c r="I945" s="24" t="str">
        <f>IF(I125,-1*ROUND(NORMSINV('Create Composites'!$M$3/(ComCalc!I$37*2))*SQRT(ComCalc!I$45/(ComCalc!I$37*ComCalc!I$37)+I736*(ComCalc!I$37-2)/ComCalc!I$37),2),"")</f>
        <v/>
      </c>
      <c r="J945" s="24" t="str">
        <f>IF(J125,-1*ROUND(NORMSINV('Create Composites'!$M$3/(ComCalc!J$37*2))*SQRT(ComCalc!J$45/(ComCalc!J$37*ComCalc!J$37)+J736*(ComCalc!J$37-2)/ComCalc!J$37),2),"")</f>
        <v/>
      </c>
      <c r="K945" s="24" t="str">
        <f>IF(K125,-1*ROUND(NORMSINV('Create Composites'!$M$3/(ComCalc!K$37*2))*SQRT(ComCalc!K$45/(ComCalc!K$37*ComCalc!K$37)+K736*(ComCalc!K$37-2)/ComCalc!K$37),2),"")</f>
        <v/>
      </c>
      <c r="L945" s="24" t="str">
        <f>IF(L125,-1*ROUND(NORMSINV('Create Composites'!$M$3/(ComCalc!L$37*2))*SQRT(ComCalc!L$45/(ComCalc!L$37*ComCalc!L$37)+L736*(ComCalc!L$37-2)/ComCalc!L$37),2),"")</f>
        <v/>
      </c>
      <c r="M945" s="24" t="str">
        <f>IF(M125,-1*ROUND(NORMSINV('Create Composites'!$M$3/(ComCalc!M$37*2))*SQRT(ComCalc!M$45/(ComCalc!M$37*ComCalc!M$37)+M736*(ComCalc!M$37-2)/ComCalc!M$37),2),"")</f>
        <v/>
      </c>
      <c r="N945" s="24" t="str">
        <f>IF(N125,-1*ROUND(NORMSINV('Create Composites'!$M$3/(ComCalc!N$37*2))*SQRT(ComCalc!N$45/(ComCalc!N$37*ComCalc!N$37)+N736*(ComCalc!N$37-2)/ComCalc!N$37),2),"")</f>
        <v/>
      </c>
      <c r="O945" s="24" t="str">
        <f>IF(O125,-1*ROUND(NORMSINV('Create Composites'!$M$3/(ComCalc!O$37*2))*SQRT(ComCalc!O$45/(ComCalc!O$37*ComCalc!O$37)+O736*(ComCalc!O$37-2)/ComCalc!O$37),2),"")</f>
        <v/>
      </c>
      <c r="P945" s="24" t="str">
        <f>IF(P125,-1*ROUND(NORMSINV('Create Composites'!$M$3/(ComCalc!P$37*2))*SQRT(ComCalc!P$45/(ComCalc!P$37*ComCalc!P$37)+P736*(ComCalc!P$37-2)/ComCalc!P$37),2),"")</f>
        <v/>
      </c>
      <c r="Q945" s="24" t="str">
        <f>IF(Q125,-1*ROUND(NORMSINV('Create Composites'!$M$3/(ComCalc!Q$37*2))*SQRT(ComCalc!Q$45/(ComCalc!Q$37*ComCalc!Q$37)+Q736*(ComCalc!Q$37-2)/ComCalc!Q$37),2),"")</f>
        <v/>
      </c>
      <c r="R945" s="24">
        <f>IF(R125,-1*ROUND(NORMSINV('Create Composites'!$M$3/(ComCalc!R$37*2))*SQRT(ComCalc!R$45/(ComCalc!R$37*ComCalc!R$37)+R736*(ComCalc!R$37-2)/ComCalc!R$37),2),"")</f>
        <v>23.76</v>
      </c>
      <c r="S945" s="24" t="str">
        <f>IF(S125,-1*ROUND(NORMSINV('Create Composites'!$M$3/(ComCalc!S$37*2))*SQRT(ComCalc!S$45/(ComCalc!S$37*ComCalc!S$37)+S736*(ComCalc!S$37-2)/ComCalc!S$37),2),"")</f>
        <v/>
      </c>
      <c r="T945" s="24" t="str">
        <f>IF(T125,-1*ROUND(NORMSINV('Create Composites'!$M$3/(ComCalc!T$37*2))*SQRT(ComCalc!T$45/(ComCalc!T$37*ComCalc!T$37)+T736*(ComCalc!T$37-2)/ComCalc!T$37),2),"")</f>
        <v/>
      </c>
      <c r="U945" s="24" t="str">
        <f>IF(U125,-1*ROUND(NORMSINV('Create Composites'!$M$3/(ComCalc!U$37*2))*SQRT(ComCalc!U$45/(ComCalc!U$37*ComCalc!U$37)+U736*(ComCalc!U$37-2)/ComCalc!U$37),2),"")</f>
        <v/>
      </c>
    </row>
    <row r="946" spans="1:21" x14ac:dyDescent="0.15">
      <c r="A946" t="str">
        <f t="shared" si="663"/>
        <v>Shape Learning Immediate-Recognition</v>
      </c>
      <c r="B946" s="24" t="str">
        <f>IF(B126,-1*ROUND(NORMSINV('Create Composites'!$M$3/(ComCalc!B$37*2))*SQRT(ComCalc!B$45/(ComCalc!B$37*ComCalc!B$37)+B737*(ComCalc!B$37-2)/ComCalc!B$37),2),"")</f>
        <v/>
      </c>
      <c r="C946" s="24" t="str">
        <f>IF(C126,-1*ROUND(NORMSINV('Create Composites'!$M$3/(ComCalc!C$37*2))*SQRT(ComCalc!C$45/(ComCalc!C$37*ComCalc!C$37)+C737*(ComCalc!C$37-2)/ComCalc!C$37),2),"")</f>
        <v/>
      </c>
      <c r="D946" s="24" t="str">
        <f>IF(D126,-1*ROUND(NORMSINV('Create Composites'!$M$3/(ComCalc!D$37*2))*SQRT(ComCalc!D$45/(ComCalc!D$37*ComCalc!D$37)+D737*(ComCalc!D$37-2)/ComCalc!D$37),2),"")</f>
        <v/>
      </c>
      <c r="E946" s="24" t="str">
        <f>IF(E126,-1*ROUND(NORMSINV('Create Composites'!$M$3/(ComCalc!E$37*2))*SQRT(ComCalc!E$45/(ComCalc!E$37*ComCalc!E$37)+E737*(ComCalc!E$37-2)/ComCalc!E$37),2),"")</f>
        <v/>
      </c>
      <c r="F946" s="24" t="str">
        <f>IF(F126,-1*ROUND(NORMSINV('Create Composites'!$M$3/(ComCalc!F$37*2))*SQRT(ComCalc!F$45/(ComCalc!F$37*ComCalc!F$37)+F737*(ComCalc!F$37-2)/ComCalc!F$37),2),"")</f>
        <v/>
      </c>
      <c r="G946" s="24" t="str">
        <f>IF(G126,-1*ROUND(NORMSINV('Create Composites'!$M$3/(ComCalc!G$37*2))*SQRT(ComCalc!G$45/(ComCalc!G$37*ComCalc!G$37)+G737*(ComCalc!G$37-2)/ComCalc!G$37),2),"")</f>
        <v/>
      </c>
      <c r="H946" s="24">
        <f>IF(H126,-1*ROUND(NORMSINV('Create Composites'!$M$3/(ComCalc!H$37*2))*SQRT(ComCalc!H$45/(ComCalc!H$37*ComCalc!H$37)+H737*(ComCalc!H$37-2)/ComCalc!H$37),2),"")</f>
        <v>17.66</v>
      </c>
      <c r="I946" s="24" t="str">
        <f>IF(I126,-1*ROUND(NORMSINV('Create Composites'!$M$3/(ComCalc!I$37*2))*SQRT(ComCalc!I$45/(ComCalc!I$37*ComCalc!I$37)+I737*(ComCalc!I$37-2)/ComCalc!I$37),2),"")</f>
        <v/>
      </c>
      <c r="J946" s="24" t="str">
        <f>IF(J126,-1*ROUND(NORMSINV('Create Composites'!$M$3/(ComCalc!J$37*2))*SQRT(ComCalc!J$45/(ComCalc!J$37*ComCalc!J$37)+J737*(ComCalc!J$37-2)/ComCalc!J$37),2),"")</f>
        <v/>
      </c>
      <c r="K946" s="24" t="str">
        <f>IF(K126,-1*ROUND(NORMSINV('Create Composites'!$M$3/(ComCalc!K$37*2))*SQRT(ComCalc!K$45/(ComCalc!K$37*ComCalc!K$37)+K737*(ComCalc!K$37-2)/ComCalc!K$37),2),"")</f>
        <v/>
      </c>
      <c r="L946" s="24" t="str">
        <f>IF(L126,-1*ROUND(NORMSINV('Create Composites'!$M$3/(ComCalc!L$37*2))*SQRT(ComCalc!L$45/(ComCalc!L$37*ComCalc!L$37)+L737*(ComCalc!L$37-2)/ComCalc!L$37),2),"")</f>
        <v/>
      </c>
      <c r="M946" s="24" t="str">
        <f>IF(M126,-1*ROUND(NORMSINV('Create Composites'!$M$3/(ComCalc!M$37*2))*SQRT(ComCalc!M$45/(ComCalc!M$37*ComCalc!M$37)+M737*(ComCalc!M$37-2)/ComCalc!M$37),2),"")</f>
        <v/>
      </c>
      <c r="N946" s="24" t="str">
        <f>IF(N126,-1*ROUND(NORMSINV('Create Composites'!$M$3/(ComCalc!N$37*2))*SQRT(ComCalc!N$45/(ComCalc!N$37*ComCalc!N$37)+N737*(ComCalc!N$37-2)/ComCalc!N$37),2),"")</f>
        <v/>
      </c>
      <c r="O946" s="24">
        <f>IF(O126,-1*ROUND(NORMSINV('Create Composites'!$M$3/(ComCalc!O$37*2))*SQRT(ComCalc!O$45/(ComCalc!O$37*ComCalc!O$37)+O737*(ComCalc!O$37-2)/ComCalc!O$37),2),"")</f>
        <v>12.24</v>
      </c>
      <c r="P946" s="24" t="str">
        <f>IF(P126,-1*ROUND(NORMSINV('Create Composites'!$M$3/(ComCalc!P$37*2))*SQRT(ComCalc!P$45/(ComCalc!P$37*ComCalc!P$37)+P737*(ComCalc!P$37-2)/ComCalc!P$37),2),"")</f>
        <v/>
      </c>
      <c r="Q946" s="24" t="str">
        <f>IF(Q126,-1*ROUND(NORMSINV('Create Composites'!$M$3/(ComCalc!Q$37*2))*SQRT(ComCalc!Q$45/(ComCalc!Q$37*ComCalc!Q$37)+Q737*(ComCalc!Q$37-2)/ComCalc!Q$37),2),"")</f>
        <v/>
      </c>
      <c r="R946" s="24">
        <f>IF(R126,-1*ROUND(NORMSINV('Create Composites'!$M$3/(ComCalc!R$37*2))*SQRT(ComCalc!R$45/(ComCalc!R$37*ComCalc!R$37)+R737*(ComCalc!R$37-2)/ComCalc!R$37),2),"")</f>
        <v>23.35</v>
      </c>
      <c r="S946" s="24" t="str">
        <f>IF(S126,-1*ROUND(NORMSINV('Create Composites'!$M$3/(ComCalc!S$37*2))*SQRT(ComCalc!S$45/(ComCalc!S$37*ComCalc!S$37)+S737*(ComCalc!S$37-2)/ComCalc!S$37),2),"")</f>
        <v/>
      </c>
      <c r="T946" s="24" t="str">
        <f>IF(T126,-1*ROUND(NORMSINV('Create Composites'!$M$3/(ComCalc!T$37*2))*SQRT(ComCalc!T$45/(ComCalc!T$37*ComCalc!T$37)+T737*(ComCalc!T$37-2)/ComCalc!T$37),2),"")</f>
        <v/>
      </c>
      <c r="U946" s="24" t="str">
        <f>IF(U126,-1*ROUND(NORMSINV('Create Composites'!$M$3/(ComCalc!U$37*2))*SQRT(ComCalc!U$45/(ComCalc!U$37*ComCalc!U$37)+U737*(ComCalc!U$37-2)/ComCalc!U$37),2),"")</f>
        <v/>
      </c>
    </row>
    <row r="947" spans="1:21" x14ac:dyDescent="0.15">
      <c r="A947" t="str">
        <f t="shared" si="663"/>
        <v>Shape Learning Delayed-Recognition</v>
      </c>
      <c r="B947" s="24" t="str">
        <f>IF(B127,-1*ROUND(NORMSINV('Create Composites'!$M$3/(ComCalc!B$37*2))*SQRT(ComCalc!B$45/(ComCalc!B$37*ComCalc!B$37)+B738*(ComCalc!B$37-2)/ComCalc!B$37),2),"")</f>
        <v/>
      </c>
      <c r="C947" s="24" t="str">
        <f>IF(C127,-1*ROUND(NORMSINV('Create Composites'!$M$3/(ComCalc!C$37*2))*SQRT(ComCalc!C$45/(ComCalc!C$37*ComCalc!C$37)+C738*(ComCalc!C$37-2)/ComCalc!C$37),2),"")</f>
        <v/>
      </c>
      <c r="D947" s="24" t="str">
        <f>IF(D127,-1*ROUND(NORMSINV('Create Composites'!$M$3/(ComCalc!D$37*2))*SQRT(ComCalc!D$45/(ComCalc!D$37*ComCalc!D$37)+D738*(ComCalc!D$37-2)/ComCalc!D$37),2),"")</f>
        <v/>
      </c>
      <c r="E947" s="24" t="str">
        <f>IF(E127,-1*ROUND(NORMSINV('Create Composites'!$M$3/(ComCalc!E$37*2))*SQRT(ComCalc!E$45/(ComCalc!E$37*ComCalc!E$37)+E738*(ComCalc!E$37-2)/ComCalc!E$37),2),"")</f>
        <v/>
      </c>
      <c r="F947" s="24" t="str">
        <f>IF(F127,-1*ROUND(NORMSINV('Create Composites'!$M$3/(ComCalc!F$37*2))*SQRT(ComCalc!F$45/(ComCalc!F$37*ComCalc!F$37)+F738*(ComCalc!F$37-2)/ComCalc!F$37),2),"")</f>
        <v/>
      </c>
      <c r="G947" s="24" t="str">
        <f>IF(G127,-1*ROUND(NORMSINV('Create Composites'!$M$3/(ComCalc!G$37*2))*SQRT(ComCalc!G$45/(ComCalc!G$37*ComCalc!G$37)+G738*(ComCalc!G$37-2)/ComCalc!G$37),2),"")</f>
        <v/>
      </c>
      <c r="H947" s="24">
        <f>IF(H127,-1*ROUND(NORMSINV('Create Composites'!$M$3/(ComCalc!H$37*2))*SQRT(ComCalc!H$45/(ComCalc!H$37*ComCalc!H$37)+H738*(ComCalc!H$37-2)/ComCalc!H$37),2),"")</f>
        <v>17.399999999999999</v>
      </c>
      <c r="I947" s="24" t="str">
        <f>IF(I127,-1*ROUND(NORMSINV('Create Composites'!$M$3/(ComCalc!I$37*2))*SQRT(ComCalc!I$45/(ComCalc!I$37*ComCalc!I$37)+I738*(ComCalc!I$37-2)/ComCalc!I$37),2),"")</f>
        <v/>
      </c>
      <c r="J947" s="24" t="str">
        <f>IF(J127,-1*ROUND(NORMSINV('Create Composites'!$M$3/(ComCalc!J$37*2))*SQRT(ComCalc!J$45/(ComCalc!J$37*ComCalc!J$37)+J738*(ComCalc!J$37-2)/ComCalc!J$37),2),"")</f>
        <v/>
      </c>
      <c r="K947" s="24" t="str">
        <f>IF(K127,-1*ROUND(NORMSINV('Create Composites'!$M$3/(ComCalc!K$37*2))*SQRT(ComCalc!K$45/(ComCalc!K$37*ComCalc!K$37)+K738*(ComCalc!K$37-2)/ComCalc!K$37),2),"")</f>
        <v/>
      </c>
      <c r="L947" s="24" t="str">
        <f>IF(L127,-1*ROUND(NORMSINV('Create Composites'!$M$3/(ComCalc!L$37*2))*SQRT(ComCalc!L$45/(ComCalc!L$37*ComCalc!L$37)+L738*(ComCalc!L$37-2)/ComCalc!L$37),2),"")</f>
        <v/>
      </c>
      <c r="M947" s="24" t="str">
        <f>IF(M127,-1*ROUND(NORMSINV('Create Composites'!$M$3/(ComCalc!M$37*2))*SQRT(ComCalc!M$45/(ComCalc!M$37*ComCalc!M$37)+M738*(ComCalc!M$37-2)/ComCalc!M$37),2),"")</f>
        <v/>
      </c>
      <c r="N947" s="24" t="str">
        <f>IF(N127,-1*ROUND(NORMSINV('Create Composites'!$M$3/(ComCalc!N$37*2))*SQRT(ComCalc!N$45/(ComCalc!N$37*ComCalc!N$37)+N738*(ComCalc!N$37-2)/ComCalc!N$37),2),"")</f>
        <v/>
      </c>
      <c r="O947" s="24" t="str">
        <f>IF(O127,-1*ROUND(NORMSINV('Create Composites'!$M$3/(ComCalc!O$37*2))*SQRT(ComCalc!O$45/(ComCalc!O$37*ComCalc!O$37)+O738*(ComCalc!O$37-2)/ComCalc!O$37),2),"")</f>
        <v/>
      </c>
      <c r="P947" s="24">
        <f>IF(P127,-1*ROUND(NORMSINV('Create Composites'!$M$3/(ComCalc!P$37*2))*SQRT(ComCalc!P$45/(ComCalc!P$37*ComCalc!P$37)+P738*(ComCalc!P$37-2)/ComCalc!P$37),2),"")</f>
        <v>14.26</v>
      </c>
      <c r="Q947" s="24" t="str">
        <f>IF(Q127,-1*ROUND(NORMSINV('Create Composites'!$M$3/(ComCalc!Q$37*2))*SQRT(ComCalc!Q$45/(ComCalc!Q$37*ComCalc!Q$37)+Q738*(ComCalc!Q$37-2)/ComCalc!Q$37),2),"")</f>
        <v/>
      </c>
      <c r="R947" s="24">
        <f>IF(R127,-1*ROUND(NORMSINV('Create Composites'!$M$3/(ComCalc!R$37*2))*SQRT(ComCalc!R$45/(ComCalc!R$37*ComCalc!R$37)+R738*(ComCalc!R$37-2)/ComCalc!R$37),2),"")</f>
        <v>22.93</v>
      </c>
      <c r="S947" s="24" t="str">
        <f>IF(S127,-1*ROUND(NORMSINV('Create Composites'!$M$3/(ComCalc!S$37*2))*SQRT(ComCalc!S$45/(ComCalc!S$37*ComCalc!S$37)+S738*(ComCalc!S$37-2)/ComCalc!S$37),2),"")</f>
        <v/>
      </c>
      <c r="T947" s="24" t="str">
        <f>IF(T127,-1*ROUND(NORMSINV('Create Composites'!$M$3/(ComCalc!T$37*2))*SQRT(ComCalc!T$45/(ComCalc!T$37*ComCalc!T$37)+T738*(ComCalc!T$37-2)/ComCalc!T$37),2),"")</f>
        <v/>
      </c>
      <c r="U947" s="24" t="str">
        <f>IF(U127,-1*ROUND(NORMSINV('Create Composites'!$M$3/(ComCalc!U$37*2))*SQRT(ComCalc!U$45/(ComCalc!U$37*ComCalc!U$37)+U738*(ComCalc!U$37-2)/ComCalc!U$37),2),"")</f>
        <v/>
      </c>
    </row>
    <row r="948" spans="1:21" x14ac:dyDescent="0.15">
      <c r="A948" t="str">
        <f t="shared" si="663"/>
        <v>Story Learning Immediate-Recall</v>
      </c>
      <c r="B948" s="24" t="str">
        <f>IF(B128,-1*ROUND(NORMSINV('Create Composites'!$M$3/(ComCalc!B$37*2))*SQRT(ComCalc!B$45/(ComCalc!B$37*ComCalc!B$37)+B739*(ComCalc!B$37-2)/ComCalc!B$37),2),"")</f>
        <v/>
      </c>
      <c r="C948" s="24" t="str">
        <f>IF(C128,-1*ROUND(NORMSINV('Create Composites'!$M$3/(ComCalc!C$37*2))*SQRT(ComCalc!C$45/(ComCalc!C$37*ComCalc!C$37)+C739*(ComCalc!C$37-2)/ComCalc!C$37),2),"")</f>
        <v/>
      </c>
      <c r="D948" s="24" t="str">
        <f>IF(D128,-1*ROUND(NORMSINV('Create Composites'!$M$3/(ComCalc!D$37*2))*SQRT(ComCalc!D$45/(ComCalc!D$37*ComCalc!D$37)+D739*(ComCalc!D$37-2)/ComCalc!D$37),2),"")</f>
        <v/>
      </c>
      <c r="E948" s="24" t="str">
        <f>IF(E128,-1*ROUND(NORMSINV('Create Composites'!$M$3/(ComCalc!E$37*2))*SQRT(ComCalc!E$45/(ComCalc!E$37*ComCalc!E$37)+E739*(ComCalc!E$37-2)/ComCalc!E$37),2),"")</f>
        <v/>
      </c>
      <c r="F948" s="24" t="str">
        <f>IF(F128,-1*ROUND(NORMSINV('Create Composites'!$M$3/(ComCalc!F$37*2))*SQRT(ComCalc!F$45/(ComCalc!F$37*ComCalc!F$37)+F739*(ComCalc!F$37-2)/ComCalc!F$37),2),"")</f>
        <v/>
      </c>
      <c r="G948" s="24" t="str">
        <f>IF(G128,-1*ROUND(NORMSINV('Create Composites'!$M$3/(ComCalc!G$37*2))*SQRT(ComCalc!G$45/(ComCalc!G$37*ComCalc!G$37)+G739*(ComCalc!G$37-2)/ComCalc!G$37),2),"")</f>
        <v/>
      </c>
      <c r="H948" s="24">
        <f>IF(H128,-1*ROUND(NORMSINV('Create Composites'!$M$3/(ComCalc!H$37*2))*SQRT(ComCalc!H$45/(ComCalc!H$37*ComCalc!H$37)+H739*(ComCalc!H$37-2)/ComCalc!H$37),2),"")</f>
        <v>17.399999999999999</v>
      </c>
      <c r="I948" s="24" t="str">
        <f>IF(I128,-1*ROUND(NORMSINV('Create Composites'!$M$3/(ComCalc!I$37*2))*SQRT(ComCalc!I$45/(ComCalc!I$37*ComCalc!I$37)+I739*(ComCalc!I$37-2)/ComCalc!I$37),2),"")</f>
        <v/>
      </c>
      <c r="J948" s="24" t="str">
        <f>IF(J128,-1*ROUND(NORMSINV('Create Composites'!$M$3/(ComCalc!J$37*2))*SQRT(ComCalc!J$45/(ComCalc!J$37*ComCalc!J$37)+J739*(ComCalc!J$37-2)/ComCalc!J$37),2),"")</f>
        <v/>
      </c>
      <c r="K948" s="24" t="str">
        <f>IF(K128,-1*ROUND(NORMSINV('Create Composites'!$M$3/(ComCalc!K$37*2))*SQRT(ComCalc!K$45/(ComCalc!K$37*ComCalc!K$37)+K739*(ComCalc!K$37-2)/ComCalc!K$37),2),"")</f>
        <v/>
      </c>
      <c r="L948" s="24" t="str">
        <f>IF(L128,-1*ROUND(NORMSINV('Create Composites'!$M$3/(ComCalc!L$37*2))*SQRT(ComCalc!L$45/(ComCalc!L$37*ComCalc!L$37)+L739*(ComCalc!L$37-2)/ComCalc!L$37),2),"")</f>
        <v/>
      </c>
      <c r="M948" s="24" t="str">
        <f>IF(M128,-1*ROUND(NORMSINV('Create Composites'!$M$3/(ComCalc!M$37*2))*SQRT(ComCalc!M$45/(ComCalc!M$37*ComCalc!M$37)+M739*(ComCalc!M$37-2)/ComCalc!M$37),2),"")</f>
        <v/>
      </c>
      <c r="N948" s="24" t="str">
        <f>IF(N128,-1*ROUND(NORMSINV('Create Composites'!$M$3/(ComCalc!N$37*2))*SQRT(ComCalc!N$45/(ComCalc!N$37*ComCalc!N$37)+N739*(ComCalc!N$37-2)/ComCalc!N$37),2),"")</f>
        <v/>
      </c>
      <c r="O948" s="24">
        <f>IF(O128,-1*ROUND(NORMSINV('Create Composites'!$M$3/(ComCalc!O$37*2))*SQRT(ComCalc!O$45/(ComCalc!O$37*ComCalc!O$37)+O739*(ComCalc!O$37-2)/ComCalc!O$37),2),"")</f>
        <v>12.24</v>
      </c>
      <c r="P948" s="24" t="str">
        <f>IF(P128,-1*ROUND(NORMSINV('Create Composites'!$M$3/(ComCalc!P$37*2))*SQRT(ComCalc!P$45/(ComCalc!P$37*ComCalc!P$37)+P739*(ComCalc!P$37-2)/ComCalc!P$37),2),"")</f>
        <v/>
      </c>
      <c r="Q948" s="24" t="str">
        <f>IF(Q128,-1*ROUND(NORMSINV('Create Composites'!$M$3/(ComCalc!Q$37*2))*SQRT(ComCalc!Q$45/(ComCalc!Q$37*ComCalc!Q$37)+Q739*(ComCalc!Q$37-2)/ComCalc!Q$37),2),"")</f>
        <v/>
      </c>
      <c r="R948" s="24">
        <f>IF(R128,-1*ROUND(NORMSINV('Create Composites'!$M$3/(ComCalc!R$37*2))*SQRT(ComCalc!R$45/(ComCalc!R$37*ComCalc!R$37)+R739*(ComCalc!R$37-2)/ComCalc!R$37),2),"")</f>
        <v>22.93</v>
      </c>
      <c r="S948" s="24" t="str">
        <f>IF(S128,-1*ROUND(NORMSINV('Create Composites'!$M$3/(ComCalc!S$37*2))*SQRT(ComCalc!S$45/(ComCalc!S$37*ComCalc!S$37)+S739*(ComCalc!S$37-2)/ComCalc!S$37),2),"")</f>
        <v/>
      </c>
      <c r="T948" s="24" t="str">
        <f>IF(T128,-1*ROUND(NORMSINV('Create Composites'!$M$3/(ComCalc!T$37*2))*SQRT(ComCalc!T$45/(ComCalc!T$37*ComCalc!T$37)+T739*(ComCalc!T$37-2)/ComCalc!T$37),2),"")</f>
        <v/>
      </c>
      <c r="U948" s="24" t="str">
        <f>IF(U128,-1*ROUND(NORMSINV('Create Composites'!$M$3/(ComCalc!U$37*2))*SQRT(ComCalc!U$45/(ComCalc!U$37*ComCalc!U$37)+U739*(ComCalc!U$37-2)/ComCalc!U$37),2),"")</f>
        <v/>
      </c>
    </row>
    <row r="949" spans="1:21" x14ac:dyDescent="0.15">
      <c r="A949" t="str">
        <f t="shared" si="663"/>
        <v>Story Learning Delayed-Recall</v>
      </c>
      <c r="B949" s="24" t="str">
        <f>IF(B129,-1*ROUND(NORMSINV('Create Composites'!$M$3/(ComCalc!B$37*2))*SQRT(ComCalc!B$45/(ComCalc!B$37*ComCalc!B$37)+B740*(ComCalc!B$37-2)/ComCalc!B$37),2),"")</f>
        <v/>
      </c>
      <c r="C949" s="24" t="str">
        <f>IF(C129,-1*ROUND(NORMSINV('Create Composites'!$M$3/(ComCalc!C$37*2))*SQRT(ComCalc!C$45/(ComCalc!C$37*ComCalc!C$37)+C740*(ComCalc!C$37-2)/ComCalc!C$37),2),"")</f>
        <v/>
      </c>
      <c r="D949" s="24" t="str">
        <f>IF(D129,-1*ROUND(NORMSINV('Create Composites'!$M$3/(ComCalc!D$37*2))*SQRT(ComCalc!D$45/(ComCalc!D$37*ComCalc!D$37)+D740*(ComCalc!D$37-2)/ComCalc!D$37),2),"")</f>
        <v/>
      </c>
      <c r="E949" s="24" t="str">
        <f>IF(E129,-1*ROUND(NORMSINV('Create Composites'!$M$3/(ComCalc!E$37*2))*SQRT(ComCalc!E$45/(ComCalc!E$37*ComCalc!E$37)+E740*(ComCalc!E$37-2)/ComCalc!E$37),2),"")</f>
        <v/>
      </c>
      <c r="F949" s="24" t="str">
        <f>IF(F129,-1*ROUND(NORMSINV('Create Composites'!$M$3/(ComCalc!F$37*2))*SQRT(ComCalc!F$45/(ComCalc!F$37*ComCalc!F$37)+F740*(ComCalc!F$37-2)/ComCalc!F$37),2),"")</f>
        <v/>
      </c>
      <c r="G949" s="24" t="str">
        <f>IF(G129,-1*ROUND(NORMSINV('Create Composites'!$M$3/(ComCalc!G$37*2))*SQRT(ComCalc!G$45/(ComCalc!G$37*ComCalc!G$37)+G740*(ComCalc!G$37-2)/ComCalc!G$37),2),"")</f>
        <v/>
      </c>
      <c r="H949" s="24">
        <f>IF(H129,-1*ROUND(NORMSINV('Create Composites'!$M$3/(ComCalc!H$37*2))*SQRT(ComCalc!H$45/(ComCalc!H$37*ComCalc!H$37)+H740*(ComCalc!H$37-2)/ComCalc!H$37),2),"")</f>
        <v>15.49</v>
      </c>
      <c r="I949" s="24" t="str">
        <f>IF(I129,-1*ROUND(NORMSINV('Create Composites'!$M$3/(ComCalc!I$37*2))*SQRT(ComCalc!I$45/(ComCalc!I$37*ComCalc!I$37)+I740*(ComCalc!I$37-2)/ComCalc!I$37),2),"")</f>
        <v/>
      </c>
      <c r="J949" s="24" t="str">
        <f>IF(J129,-1*ROUND(NORMSINV('Create Composites'!$M$3/(ComCalc!J$37*2))*SQRT(ComCalc!J$45/(ComCalc!J$37*ComCalc!J$37)+J740*(ComCalc!J$37-2)/ComCalc!J$37),2),"")</f>
        <v/>
      </c>
      <c r="K949" s="24" t="str">
        <f>IF(K129,-1*ROUND(NORMSINV('Create Composites'!$M$3/(ComCalc!K$37*2))*SQRT(ComCalc!K$45/(ComCalc!K$37*ComCalc!K$37)+K740*(ComCalc!K$37-2)/ComCalc!K$37),2),"")</f>
        <v/>
      </c>
      <c r="L949" s="24" t="str">
        <f>IF(L129,-1*ROUND(NORMSINV('Create Composites'!$M$3/(ComCalc!L$37*2))*SQRT(ComCalc!L$45/(ComCalc!L$37*ComCalc!L$37)+L740*(ComCalc!L$37-2)/ComCalc!L$37),2),"")</f>
        <v/>
      </c>
      <c r="M949" s="24" t="str">
        <f>IF(M129,-1*ROUND(NORMSINV('Create Composites'!$M$3/(ComCalc!M$37*2))*SQRT(ComCalc!M$45/(ComCalc!M$37*ComCalc!M$37)+M740*(ComCalc!M$37-2)/ComCalc!M$37),2),"")</f>
        <v/>
      </c>
      <c r="N949" s="24" t="str">
        <f>IF(N129,-1*ROUND(NORMSINV('Create Composites'!$M$3/(ComCalc!N$37*2))*SQRT(ComCalc!N$45/(ComCalc!N$37*ComCalc!N$37)+N740*(ComCalc!N$37-2)/ComCalc!N$37),2),"")</f>
        <v/>
      </c>
      <c r="O949" s="24" t="str">
        <f>IF(O129,-1*ROUND(NORMSINV('Create Composites'!$M$3/(ComCalc!O$37*2))*SQRT(ComCalc!O$45/(ComCalc!O$37*ComCalc!O$37)+O740*(ComCalc!O$37-2)/ComCalc!O$37),2),"")</f>
        <v/>
      </c>
      <c r="P949" s="24">
        <f>IF(P129,-1*ROUND(NORMSINV('Create Composites'!$M$3/(ComCalc!P$37*2))*SQRT(ComCalc!P$45/(ComCalc!P$37*ComCalc!P$37)+P740*(ComCalc!P$37-2)/ComCalc!P$37),2),"")</f>
        <v>13.17</v>
      </c>
      <c r="Q949" s="24" t="str">
        <f>IF(Q129,-1*ROUND(NORMSINV('Create Composites'!$M$3/(ComCalc!Q$37*2))*SQRT(ComCalc!Q$45/(ComCalc!Q$37*ComCalc!Q$37)+Q740*(ComCalc!Q$37-2)/ComCalc!Q$37),2),"")</f>
        <v/>
      </c>
      <c r="R949" s="24">
        <f>IF(R129,-1*ROUND(NORMSINV('Create Composites'!$M$3/(ComCalc!R$37*2))*SQRT(ComCalc!R$45/(ComCalc!R$37*ComCalc!R$37)+R740*(ComCalc!R$37-2)/ComCalc!R$37),2),"")</f>
        <v>19.72</v>
      </c>
      <c r="S949" s="24" t="str">
        <f>IF(S129,-1*ROUND(NORMSINV('Create Composites'!$M$3/(ComCalc!S$37*2))*SQRT(ComCalc!S$45/(ComCalc!S$37*ComCalc!S$37)+S740*(ComCalc!S$37-2)/ComCalc!S$37),2),"")</f>
        <v/>
      </c>
      <c r="T949" s="24" t="str">
        <f>IF(T129,-1*ROUND(NORMSINV('Create Composites'!$M$3/(ComCalc!T$37*2))*SQRT(ComCalc!T$45/(ComCalc!T$37*ComCalc!T$37)+T740*(ComCalc!T$37-2)/ComCalc!T$37),2),"")</f>
        <v/>
      </c>
      <c r="U949" s="24" t="str">
        <f>IF(U129,-1*ROUND(NORMSINV('Create Composites'!$M$3/(ComCalc!U$37*2))*SQRT(ComCalc!U$45/(ComCalc!U$37*ComCalc!U$37)+U740*(ComCalc!U$37-2)/ComCalc!U$37),2),"")</f>
        <v/>
      </c>
    </row>
    <row r="950" spans="1:21" x14ac:dyDescent="0.15">
      <c r="A950" t="str">
        <f t="shared" si="663"/>
        <v>Visual Discrimination</v>
      </c>
      <c r="B950" s="24" t="str">
        <f>IF(B130,-1*ROUND(NORMSINV('Create Composites'!$M$3/(ComCalc!B$37*2))*SQRT(ComCalc!B$45/(ComCalc!B$37*ComCalc!B$37)+B741*(ComCalc!B$37-2)/ComCalc!B$37),2),"")</f>
        <v/>
      </c>
      <c r="C950" s="24" t="str">
        <f>IF(C130,-1*ROUND(NORMSINV('Create Composites'!$M$3/(ComCalc!C$37*2))*SQRT(ComCalc!C$45/(ComCalc!C$37*ComCalc!C$37)+C741*(ComCalc!C$37-2)/ComCalc!C$37),2),"")</f>
        <v/>
      </c>
      <c r="D950" s="24" t="str">
        <f>IF(D130,-1*ROUND(NORMSINV('Create Composites'!$M$3/(ComCalc!D$37*2))*SQRT(ComCalc!D$45/(ComCalc!D$37*ComCalc!D$37)+D741*(ComCalc!D$37-2)/ComCalc!D$37),2),"")</f>
        <v/>
      </c>
      <c r="E950" s="24" t="str">
        <f>IF(E130,-1*ROUND(NORMSINV('Create Composites'!$M$3/(ComCalc!E$37*2))*SQRT(ComCalc!E$45/(ComCalc!E$37*ComCalc!E$37)+E741*(ComCalc!E$37-2)/ComCalc!E$37),2),"")</f>
        <v/>
      </c>
      <c r="F950" s="24">
        <f>IF(F130,-1*ROUND(NORMSINV('Create Composites'!$M$3/(ComCalc!F$37*2))*SQRT(ComCalc!F$45/(ComCalc!F$37*ComCalc!F$37)+F741*(ComCalc!F$37-2)/ComCalc!F$37),2),"")</f>
        <v>10.63</v>
      </c>
      <c r="G950" s="24" t="str">
        <f>IF(G130,-1*ROUND(NORMSINV('Create Composites'!$M$3/(ComCalc!G$37*2))*SQRT(ComCalc!G$45/(ComCalc!G$37*ComCalc!G$37)+G741*(ComCalc!G$37-2)/ComCalc!G$37),2),"")</f>
        <v/>
      </c>
      <c r="H950" s="24" t="str">
        <f>IF(H130,-1*ROUND(NORMSINV('Create Composites'!$M$3/(ComCalc!H$37*2))*SQRT(ComCalc!H$45/(ComCalc!H$37*ComCalc!H$37)+H741*(ComCalc!H$37-2)/ComCalc!H$37),2),"")</f>
        <v/>
      </c>
      <c r="I950" s="24" t="str">
        <f>IF(I130,-1*ROUND(NORMSINV('Create Composites'!$M$3/(ComCalc!I$37*2))*SQRT(ComCalc!I$45/(ComCalc!I$37*ComCalc!I$37)+I741*(ComCalc!I$37-2)/ComCalc!I$37),2),"")</f>
        <v/>
      </c>
      <c r="J950" s="24" t="str">
        <f>IF(J130,-1*ROUND(NORMSINV('Create Composites'!$M$3/(ComCalc!J$37*2))*SQRT(ComCalc!J$45/(ComCalc!J$37*ComCalc!J$37)+J741*(ComCalc!J$37-2)/ComCalc!J$37),2),"")</f>
        <v/>
      </c>
      <c r="K950" s="24" t="str">
        <f>IF(K130,-1*ROUND(NORMSINV('Create Composites'!$M$3/(ComCalc!K$37*2))*SQRT(ComCalc!K$45/(ComCalc!K$37*ComCalc!K$37)+K741*(ComCalc!K$37-2)/ComCalc!K$37),2),"")</f>
        <v/>
      </c>
      <c r="L950" s="24" t="str">
        <f>IF(L130,-1*ROUND(NORMSINV('Create Composites'!$M$3/(ComCalc!L$37*2))*SQRT(ComCalc!L$45/(ComCalc!L$37*ComCalc!L$37)+L741*(ComCalc!L$37-2)/ComCalc!L$37),2),"")</f>
        <v/>
      </c>
      <c r="M950" s="24" t="str">
        <f>IF(M130,-1*ROUND(NORMSINV('Create Composites'!$M$3/(ComCalc!M$37*2))*SQRT(ComCalc!M$45/(ComCalc!M$37*ComCalc!M$37)+M741*(ComCalc!M$37-2)/ComCalc!M$37),2),"")</f>
        <v/>
      </c>
      <c r="N950" s="24" t="str">
        <f>IF(N130,-1*ROUND(NORMSINV('Create Composites'!$M$3/(ComCalc!N$37*2))*SQRT(ComCalc!N$45/(ComCalc!N$37*ComCalc!N$37)+N741*(ComCalc!N$37-2)/ComCalc!N$37),2),"")</f>
        <v/>
      </c>
      <c r="O950" s="24" t="str">
        <f>IF(O130,-1*ROUND(NORMSINV('Create Composites'!$M$3/(ComCalc!O$37*2))*SQRT(ComCalc!O$45/(ComCalc!O$37*ComCalc!O$37)+O741*(ComCalc!O$37-2)/ComCalc!O$37),2),"")</f>
        <v/>
      </c>
      <c r="P950" s="24" t="str">
        <f>IF(P130,-1*ROUND(NORMSINV('Create Composites'!$M$3/(ComCalc!P$37*2))*SQRT(ComCalc!P$45/(ComCalc!P$37*ComCalc!P$37)+P741*(ComCalc!P$37-2)/ComCalc!P$37),2),"")</f>
        <v/>
      </c>
      <c r="Q950" s="24" t="str">
        <f>IF(Q130,-1*ROUND(NORMSINV('Create Composites'!$M$3/(ComCalc!Q$37*2))*SQRT(ComCalc!Q$45/(ComCalc!Q$37*ComCalc!Q$37)+Q741*(ComCalc!Q$37-2)/ComCalc!Q$37),2),"")</f>
        <v/>
      </c>
      <c r="R950" s="24">
        <f>IF(R130,-1*ROUND(NORMSINV('Create Composites'!$M$3/(ComCalc!R$37*2))*SQRT(ComCalc!R$45/(ComCalc!R$37*ComCalc!R$37)+R741*(ComCalc!R$37-2)/ComCalc!R$37),2),"")</f>
        <v>25.36</v>
      </c>
      <c r="S950" s="24" t="str">
        <f>IF(S130,-1*ROUND(NORMSINV('Create Composites'!$M$3/(ComCalc!S$37*2))*SQRT(ComCalc!S$45/(ComCalc!S$37*ComCalc!S$37)+S741*(ComCalc!S$37-2)/ComCalc!S$37),2),"")</f>
        <v/>
      </c>
      <c r="T950" s="24" t="str">
        <f>IF(T130,-1*ROUND(NORMSINV('Create Composites'!$M$3/(ComCalc!T$37*2))*SQRT(ComCalc!T$45/(ComCalc!T$37*ComCalc!T$37)+T741*(ComCalc!T$37-2)/ComCalc!T$37),2),"")</f>
        <v/>
      </c>
      <c r="U950" s="24" t="str">
        <f>IF(U130,-1*ROUND(NORMSINV('Create Composites'!$M$3/(ComCalc!U$37*2))*SQRT(ComCalc!U$45/(ComCalc!U$37*ComCalc!U$37)+U741*(ComCalc!U$37-2)/ComCalc!U$37),2),"")</f>
        <v/>
      </c>
    </row>
    <row r="951" spans="1:21" x14ac:dyDescent="0.15">
      <c r="A951" t="str">
        <f t="shared" si="663"/>
        <v>Design Construction</v>
      </c>
      <c r="B951" s="24" t="str">
        <f>IF(B131,-1*ROUND(NORMSINV('Create Composites'!$M$3/(ComCalc!B$37*2))*SQRT(ComCalc!B$45/(ComCalc!B$37*ComCalc!B$37)+B742*(ComCalc!B$37-2)/ComCalc!B$37),2),"")</f>
        <v/>
      </c>
      <c r="C951" s="24" t="str">
        <f>IF(C131,-1*ROUND(NORMSINV('Create Composites'!$M$3/(ComCalc!C$37*2))*SQRT(ComCalc!C$45/(ComCalc!C$37*ComCalc!C$37)+C742*(ComCalc!C$37-2)/ComCalc!C$37),2),"")</f>
        <v/>
      </c>
      <c r="D951" s="24">
        <f>IF(D131,-1*ROUND(NORMSINV('Create Composites'!$M$3/(ComCalc!D$37*2))*SQRT(ComCalc!D$45/(ComCalc!D$37*ComCalc!D$37)+D742*(ComCalc!D$37-2)/ComCalc!D$37),2),"")</f>
        <v>0</v>
      </c>
      <c r="E951" s="24" t="str">
        <f>IF(E131,-1*ROUND(NORMSINV('Create Composites'!$M$3/(ComCalc!E$37*2))*SQRT(ComCalc!E$45/(ComCalc!E$37*ComCalc!E$37)+E742*(ComCalc!E$37-2)/ComCalc!E$37),2),"")</f>
        <v/>
      </c>
      <c r="F951" s="24">
        <f>IF(F131,-1*ROUND(NORMSINV('Create Composites'!$M$3/(ComCalc!F$37*2))*SQRT(ComCalc!F$45/(ComCalc!F$37*ComCalc!F$37)+F742*(ComCalc!F$37-2)/ComCalc!F$37),2),"")</f>
        <v>10.63</v>
      </c>
      <c r="G951" s="24" t="str">
        <f>IF(G131,-1*ROUND(NORMSINV('Create Composites'!$M$3/(ComCalc!G$37*2))*SQRT(ComCalc!G$45/(ComCalc!G$37*ComCalc!G$37)+G742*(ComCalc!G$37-2)/ComCalc!G$37),2),"")</f>
        <v/>
      </c>
      <c r="H951" s="24" t="str">
        <f>IF(H131,-1*ROUND(NORMSINV('Create Composites'!$M$3/(ComCalc!H$37*2))*SQRT(ComCalc!H$45/(ComCalc!H$37*ComCalc!H$37)+H742*(ComCalc!H$37-2)/ComCalc!H$37),2),"")</f>
        <v/>
      </c>
      <c r="I951" s="24" t="str">
        <f>IF(I131,-1*ROUND(NORMSINV('Create Composites'!$M$3/(ComCalc!I$37*2))*SQRT(ComCalc!I$45/(ComCalc!I$37*ComCalc!I$37)+I742*(ComCalc!I$37-2)/ComCalc!I$37),2),"")</f>
        <v/>
      </c>
      <c r="J951" s="24" t="str">
        <f>IF(J131,-1*ROUND(NORMSINV('Create Composites'!$M$3/(ComCalc!J$37*2))*SQRT(ComCalc!J$45/(ComCalc!J$37*ComCalc!J$37)+J742*(ComCalc!J$37-2)/ComCalc!J$37),2),"")</f>
        <v/>
      </c>
      <c r="K951" s="24" t="str">
        <f>IF(K131,-1*ROUND(NORMSINV('Create Composites'!$M$3/(ComCalc!K$37*2))*SQRT(ComCalc!K$45/(ComCalc!K$37*ComCalc!K$37)+K742*(ComCalc!K$37-2)/ComCalc!K$37),2),"")</f>
        <v/>
      </c>
      <c r="L951" s="24" t="str">
        <f>IF(L131,-1*ROUND(NORMSINV('Create Composites'!$M$3/(ComCalc!L$37*2))*SQRT(ComCalc!L$45/(ComCalc!L$37*ComCalc!L$37)+L742*(ComCalc!L$37-2)/ComCalc!L$37),2),"")</f>
        <v/>
      </c>
      <c r="M951" s="24" t="str">
        <f>IF(M131,-1*ROUND(NORMSINV('Create Composites'!$M$3/(ComCalc!M$37*2))*SQRT(ComCalc!M$45/(ComCalc!M$37*ComCalc!M$37)+M742*(ComCalc!M$37-2)/ComCalc!M$37),2),"")</f>
        <v/>
      </c>
      <c r="N951" s="24" t="str">
        <f>IF(N131,-1*ROUND(NORMSINV('Create Composites'!$M$3/(ComCalc!N$37*2))*SQRT(ComCalc!N$45/(ComCalc!N$37*ComCalc!N$37)+N742*(ComCalc!N$37-2)/ComCalc!N$37),2),"")</f>
        <v/>
      </c>
      <c r="O951" s="24" t="str">
        <f>IF(O131,-1*ROUND(NORMSINV('Create Composites'!$M$3/(ComCalc!O$37*2))*SQRT(ComCalc!O$45/(ComCalc!O$37*ComCalc!O$37)+O742*(ComCalc!O$37-2)/ComCalc!O$37),2),"")</f>
        <v/>
      </c>
      <c r="P951" s="24" t="str">
        <f>IF(P131,-1*ROUND(NORMSINV('Create Composites'!$M$3/(ComCalc!P$37*2))*SQRT(ComCalc!P$45/(ComCalc!P$37*ComCalc!P$37)+P742*(ComCalc!P$37-2)/ComCalc!P$37),2),"")</f>
        <v/>
      </c>
      <c r="Q951" s="24" t="str">
        <f>IF(Q131,-1*ROUND(NORMSINV('Create Composites'!$M$3/(ComCalc!Q$37*2))*SQRT(ComCalc!Q$45/(ComCalc!Q$37*ComCalc!Q$37)+Q742*(ComCalc!Q$37-2)/ComCalc!Q$37),2),"")</f>
        <v/>
      </c>
      <c r="R951" s="24">
        <f>IF(R131,-1*ROUND(NORMSINV('Create Composites'!$M$3/(ComCalc!R$37*2))*SQRT(ComCalc!R$45/(ComCalc!R$37*ComCalc!R$37)+R742*(ComCalc!R$37-2)/ComCalc!R$37),2),"")</f>
        <v>13.19</v>
      </c>
      <c r="S951" s="24" t="str">
        <f>IF(S131,-1*ROUND(NORMSINV('Create Composites'!$M$3/(ComCalc!S$37*2))*SQRT(ComCalc!S$45/(ComCalc!S$37*ComCalc!S$37)+S742*(ComCalc!S$37-2)/ComCalc!S$37),2),"")</f>
        <v/>
      </c>
      <c r="T951" s="24" t="str">
        <f>IF(T131,-1*ROUND(NORMSINV('Create Composites'!$M$3/(ComCalc!T$37*2))*SQRT(ComCalc!T$45/(ComCalc!T$37*ComCalc!T$37)+T742*(ComCalc!T$37-2)/ComCalc!T$37),2),"")</f>
        <v/>
      </c>
      <c r="U951" s="24" t="str">
        <f>IF(U131,-1*ROUND(NORMSINV('Create Composites'!$M$3/(ComCalc!U$37*2))*SQRT(ComCalc!U$45/(ComCalc!U$37*ComCalc!U$37)+U742*(ComCalc!U$37-2)/ComCalc!U$37),2),"")</f>
        <v/>
      </c>
    </row>
    <row r="952" spans="1:21" x14ac:dyDescent="0.15">
      <c r="A952" t="str">
        <f t="shared" si="663"/>
        <v>Mazes</v>
      </c>
      <c r="B952" s="24" t="str">
        <f>IF(B132,-1*ROUND(NORMSINV('Create Composites'!$M$3/(ComCalc!B$37*2))*SQRT(ComCalc!B$45/(ComCalc!B$37*ComCalc!B$37)+B743*(ComCalc!B$37-2)/ComCalc!B$37),2),"")</f>
        <v/>
      </c>
      <c r="C952" s="24" t="str">
        <f>IF(C132,-1*ROUND(NORMSINV('Create Composites'!$M$3/(ComCalc!C$37*2))*SQRT(ComCalc!C$45/(ComCalc!C$37*ComCalc!C$37)+C743*(ComCalc!C$37-2)/ComCalc!C$37),2),"")</f>
        <v/>
      </c>
      <c r="D952" s="24" t="str">
        <f>IF(D132,-1*ROUND(NORMSINV('Create Composites'!$M$3/(ComCalc!D$37*2))*SQRT(ComCalc!D$45/(ComCalc!D$37*ComCalc!D$37)+D743*(ComCalc!D$37-2)/ComCalc!D$37),2),"")</f>
        <v/>
      </c>
      <c r="E952" s="24" t="str">
        <f>IF(E132,-1*ROUND(NORMSINV('Create Composites'!$M$3/(ComCalc!E$37*2))*SQRT(ComCalc!E$45/(ComCalc!E$37*ComCalc!E$37)+E743*(ComCalc!E$37-2)/ComCalc!E$37),2),"")</f>
        <v/>
      </c>
      <c r="F952" s="24" t="str">
        <f>IF(F132,-1*ROUND(NORMSINV('Create Composites'!$M$3/(ComCalc!F$37*2))*SQRT(ComCalc!F$45/(ComCalc!F$37*ComCalc!F$37)+F743*(ComCalc!F$37-2)/ComCalc!F$37),2),"")</f>
        <v/>
      </c>
      <c r="G952" s="24">
        <f>IF(G132,-1*ROUND(NORMSINV('Create Composites'!$M$3/(ComCalc!G$37*2))*SQRT(ComCalc!G$45/(ComCalc!G$37*ComCalc!G$37)+G743*(ComCalc!G$37-2)/ComCalc!G$37),2),"")</f>
        <v>10.24</v>
      </c>
      <c r="H952" s="24" t="str">
        <f>IF(H132,-1*ROUND(NORMSINV('Create Composites'!$M$3/(ComCalc!H$37*2))*SQRT(ComCalc!H$45/(ComCalc!H$37*ComCalc!H$37)+H743*(ComCalc!H$37-2)/ComCalc!H$37),2),"")</f>
        <v/>
      </c>
      <c r="I952" s="24" t="str">
        <f>IF(I132,-1*ROUND(NORMSINV('Create Composites'!$M$3/(ComCalc!I$37*2))*SQRT(ComCalc!I$45/(ComCalc!I$37*ComCalc!I$37)+I743*(ComCalc!I$37-2)/ComCalc!I$37),2),"")</f>
        <v/>
      </c>
      <c r="J952" s="24" t="str">
        <f>IF(J132,-1*ROUND(NORMSINV('Create Composites'!$M$3/(ComCalc!J$37*2))*SQRT(ComCalc!J$45/(ComCalc!J$37*ComCalc!J$37)+J743*(ComCalc!J$37-2)/ComCalc!J$37),2),"")</f>
        <v/>
      </c>
      <c r="K952" s="24" t="str">
        <f>IF(K132,-1*ROUND(NORMSINV('Create Composites'!$M$3/(ComCalc!K$37*2))*SQRT(ComCalc!K$45/(ComCalc!K$37*ComCalc!K$37)+K743*(ComCalc!K$37-2)/ComCalc!K$37),2),"")</f>
        <v/>
      </c>
      <c r="L952" s="24" t="str">
        <f>IF(L132,-1*ROUND(NORMSINV('Create Composites'!$M$3/(ComCalc!L$37*2))*SQRT(ComCalc!L$45/(ComCalc!L$37*ComCalc!L$37)+L743*(ComCalc!L$37-2)/ComCalc!L$37),2),"")</f>
        <v/>
      </c>
      <c r="M952" s="24">
        <f>IF(M132,-1*ROUND(NORMSINV('Create Composites'!$M$3/(ComCalc!M$37*2))*SQRT(ComCalc!M$45/(ComCalc!M$37*ComCalc!M$37)+M743*(ComCalc!M$37-2)/ComCalc!M$37),2),"")</f>
        <v>9.99</v>
      </c>
      <c r="N952" s="24">
        <f>IF(N132,-1*ROUND(NORMSINV('Create Composites'!$M$3/(ComCalc!N$37*2))*SQRT(ComCalc!N$45/(ComCalc!N$37*ComCalc!N$37)+N743*(ComCalc!N$37-2)/ComCalc!N$37),2),"")</f>
        <v>8.84</v>
      </c>
      <c r="O952" s="24" t="str">
        <f>IF(O132,-1*ROUND(NORMSINV('Create Composites'!$M$3/(ComCalc!O$37*2))*SQRT(ComCalc!O$45/(ComCalc!O$37*ComCalc!O$37)+O743*(ComCalc!O$37-2)/ComCalc!O$37),2),"")</f>
        <v/>
      </c>
      <c r="P952" s="24" t="str">
        <f>IF(P132,-1*ROUND(NORMSINV('Create Composites'!$M$3/(ComCalc!P$37*2))*SQRT(ComCalc!P$45/(ComCalc!P$37*ComCalc!P$37)+P743*(ComCalc!P$37-2)/ComCalc!P$37),2),"")</f>
        <v/>
      </c>
      <c r="Q952" s="24">
        <f>IF(Q132,-1*ROUND(NORMSINV('Create Composites'!$M$3/(ComCalc!Q$37*2))*SQRT(ComCalc!Q$45/(ComCalc!Q$37*ComCalc!Q$37)+Q743*(ComCalc!Q$37-2)/ComCalc!Q$37),2),"")</f>
        <v>11.15</v>
      </c>
      <c r="R952" s="24">
        <f>IF(R132,-1*ROUND(NORMSINV('Create Composites'!$M$3/(ComCalc!R$37*2))*SQRT(ComCalc!R$45/(ComCalc!R$37*ComCalc!R$37)+R743*(ComCalc!R$37-2)/ComCalc!R$37),2),"")</f>
        <v>10.74</v>
      </c>
      <c r="S952" s="24" t="str">
        <f>IF(S132,-1*ROUND(NORMSINV('Create Composites'!$M$3/(ComCalc!S$37*2))*SQRT(ComCalc!S$45/(ComCalc!S$37*ComCalc!S$37)+S743*(ComCalc!S$37-2)/ComCalc!S$37),2),"")</f>
        <v/>
      </c>
      <c r="T952" s="24" t="str">
        <f>IF(T132,-1*ROUND(NORMSINV('Create Composites'!$M$3/(ComCalc!T$37*2))*SQRT(ComCalc!T$45/(ComCalc!T$37*ComCalc!T$37)+T743*(ComCalc!T$37-2)/ComCalc!T$37),2),"")</f>
        <v/>
      </c>
      <c r="U952" s="24" t="str">
        <f>IF(U132,-1*ROUND(NORMSINV('Create Composites'!$M$3/(ComCalc!U$37*2))*SQRT(ComCalc!U$45/(ComCalc!U$37*ComCalc!U$37)+U743*(ComCalc!U$37-2)/ComCalc!U$37),2),"")</f>
        <v/>
      </c>
    </row>
    <row r="953" spans="1:21" x14ac:dyDescent="0.15">
      <c r="A953" t="str">
        <f t="shared" si="663"/>
        <v>Word Generation</v>
      </c>
      <c r="B953" s="24" t="str">
        <f>IF(B133,-1*ROUND(NORMSINV('Create Composites'!$M$3/(ComCalc!B$37*2))*SQRT(ComCalc!B$45/(ComCalc!B$37*ComCalc!B$37)+B744*(ComCalc!B$37-2)/ComCalc!B$37),2),"")</f>
        <v/>
      </c>
      <c r="C953" s="24" t="str">
        <f>IF(C133,-1*ROUND(NORMSINV('Create Composites'!$M$3/(ComCalc!C$37*2))*SQRT(ComCalc!C$45/(ComCalc!C$37*ComCalc!C$37)+C744*(ComCalc!C$37-2)/ComCalc!C$37),2),"")</f>
        <v/>
      </c>
      <c r="D953" s="24" t="str">
        <f>IF(D133,-1*ROUND(NORMSINV('Create Composites'!$M$3/(ComCalc!D$37*2))*SQRT(ComCalc!D$45/(ComCalc!D$37*ComCalc!D$37)+D744*(ComCalc!D$37-2)/ComCalc!D$37),2),"")</f>
        <v/>
      </c>
      <c r="E953" s="24" t="str">
        <f>IF(E133,-1*ROUND(NORMSINV('Create Composites'!$M$3/(ComCalc!E$37*2))*SQRT(ComCalc!E$45/(ComCalc!E$37*ComCalc!E$37)+E744*(ComCalc!E$37-2)/ComCalc!E$37),2),"")</f>
        <v/>
      </c>
      <c r="F953" s="24" t="str">
        <f>IF(F133,-1*ROUND(NORMSINV('Create Composites'!$M$3/(ComCalc!F$37*2))*SQRT(ComCalc!F$45/(ComCalc!F$37*ComCalc!F$37)+F744*(ComCalc!F$37-2)/ComCalc!F$37),2),"")</f>
        <v/>
      </c>
      <c r="G953" s="24">
        <f>IF(G133,-1*ROUND(NORMSINV('Create Composites'!$M$3/(ComCalc!G$37*2))*SQRT(ComCalc!G$45/(ComCalc!G$37*ComCalc!G$37)+G744*(ComCalc!G$37-2)/ComCalc!G$37),2),"")</f>
        <v>19.55</v>
      </c>
      <c r="H953" s="24" t="str">
        <f>IF(H133,-1*ROUND(NORMSINV('Create Composites'!$M$3/(ComCalc!H$37*2))*SQRT(ComCalc!H$45/(ComCalc!H$37*ComCalc!H$37)+H744*(ComCalc!H$37-2)/ComCalc!H$37),2),"")</f>
        <v/>
      </c>
      <c r="I953" s="24" t="str">
        <f>IF(I133,-1*ROUND(NORMSINV('Create Composites'!$M$3/(ComCalc!I$37*2))*SQRT(ComCalc!I$45/(ComCalc!I$37*ComCalc!I$37)+I744*(ComCalc!I$37-2)/ComCalc!I$37),2),"")</f>
        <v/>
      </c>
      <c r="J953" s="24" t="str">
        <f>IF(J133,-1*ROUND(NORMSINV('Create Composites'!$M$3/(ComCalc!J$37*2))*SQRT(ComCalc!J$45/(ComCalc!J$37*ComCalc!J$37)+J744*(ComCalc!J$37-2)/ComCalc!J$37),2),"")</f>
        <v/>
      </c>
      <c r="K953" s="24" t="str">
        <f>IF(K133,-1*ROUND(NORMSINV('Create Composites'!$M$3/(ComCalc!K$37*2))*SQRT(ComCalc!K$45/(ComCalc!K$37*ComCalc!K$37)+K744*(ComCalc!K$37-2)/ComCalc!K$37),2),"")</f>
        <v/>
      </c>
      <c r="L953" s="24" t="str">
        <f>IF(L133,-1*ROUND(NORMSINV('Create Composites'!$M$3/(ComCalc!L$37*2))*SQRT(ComCalc!L$45/(ComCalc!L$37*ComCalc!L$37)+L744*(ComCalc!L$37-2)/ComCalc!L$37),2),"")</f>
        <v/>
      </c>
      <c r="M953" s="24">
        <f>IF(M133,-1*ROUND(NORMSINV('Create Composites'!$M$3/(ComCalc!M$37*2))*SQRT(ComCalc!M$45/(ComCalc!M$37*ComCalc!M$37)+M744*(ComCalc!M$37-2)/ComCalc!M$37),2),"")</f>
        <v>16.149999999999999</v>
      </c>
      <c r="N953" s="24" t="str">
        <f>IF(N133,-1*ROUND(NORMSINV('Create Composites'!$M$3/(ComCalc!N$37*2))*SQRT(ComCalc!N$45/(ComCalc!N$37*ComCalc!N$37)+N744*(ComCalc!N$37-2)/ComCalc!N$37),2),"")</f>
        <v/>
      </c>
      <c r="O953" s="24" t="str">
        <f>IF(O133,-1*ROUND(NORMSINV('Create Composites'!$M$3/(ComCalc!O$37*2))*SQRT(ComCalc!O$45/(ComCalc!O$37*ComCalc!O$37)+O744*(ComCalc!O$37-2)/ComCalc!O$37),2),"")</f>
        <v/>
      </c>
      <c r="P953" s="24" t="str">
        <f>IF(P133,-1*ROUND(NORMSINV('Create Composites'!$M$3/(ComCalc!P$37*2))*SQRT(ComCalc!P$45/(ComCalc!P$37*ComCalc!P$37)+P744*(ComCalc!P$37-2)/ComCalc!P$37),2),"")</f>
        <v/>
      </c>
      <c r="Q953" s="24" t="str">
        <f>IF(Q133,-1*ROUND(NORMSINV('Create Composites'!$M$3/(ComCalc!Q$37*2))*SQRT(ComCalc!Q$45/(ComCalc!Q$37*ComCalc!Q$37)+Q744*(ComCalc!Q$37-2)/ComCalc!Q$37),2),"")</f>
        <v/>
      </c>
      <c r="R953" s="24">
        <f>IF(R133,-1*ROUND(NORMSINV('Create Composites'!$M$3/(ComCalc!R$37*2))*SQRT(ComCalc!R$45/(ComCalc!R$37*ComCalc!R$37)+R744*(ComCalc!R$37-2)/ComCalc!R$37),2),"")</f>
        <v>21.61</v>
      </c>
      <c r="S953" s="24">
        <f>IF(S133,-1*ROUND(NORMSINV('Create Composites'!$M$3/(ComCalc!S$37*2))*SQRT(ComCalc!S$45/(ComCalc!S$37*ComCalc!S$37)+S744*(ComCalc!S$37-2)/ComCalc!S$37),2),"")</f>
        <v>12.68</v>
      </c>
      <c r="T953" s="24" t="str">
        <f>IF(T133,-1*ROUND(NORMSINV('Create Composites'!$M$3/(ComCalc!T$37*2))*SQRT(ComCalc!T$45/(ComCalc!T$37*ComCalc!T$37)+T744*(ComCalc!T$37-2)/ComCalc!T$37),2),"")</f>
        <v/>
      </c>
      <c r="U953" s="24" t="str">
        <f>IF(U133,-1*ROUND(NORMSINV('Create Composites'!$M$3/(ComCalc!U$37*2))*SQRT(ComCalc!U$45/(ComCalc!U$37*ComCalc!U$37)+U744*(ComCalc!U$37-2)/ComCalc!U$37),2),"")</f>
        <v/>
      </c>
    </row>
    <row r="954" spans="1:21" x14ac:dyDescent="0.15">
      <c r="A954" t="str">
        <f t="shared" si="663"/>
        <v>Letter Fluency</v>
      </c>
      <c r="B954" s="24" t="str">
        <f>IF(B134,-1*ROUND(NORMSINV('Create Composites'!$M$3/(ComCalc!B$37*2))*SQRT(ComCalc!B$45/(ComCalc!B$37*ComCalc!B$37)+B745*(ComCalc!B$37-2)/ComCalc!B$37),2),"")</f>
        <v/>
      </c>
      <c r="C954" s="24" t="str">
        <f>IF(C134,-1*ROUND(NORMSINV('Create Composites'!$M$3/(ComCalc!C$37*2))*SQRT(ComCalc!C$45/(ComCalc!C$37*ComCalc!C$37)+C745*(ComCalc!C$37-2)/ComCalc!C$37),2),"")</f>
        <v/>
      </c>
      <c r="D954" s="24" t="str">
        <f>IF(D134,-1*ROUND(NORMSINV('Create Composites'!$M$3/(ComCalc!D$37*2))*SQRT(ComCalc!D$45/(ComCalc!D$37*ComCalc!D$37)+D745*(ComCalc!D$37-2)/ComCalc!D$37),2),"")</f>
        <v/>
      </c>
      <c r="E954" s="24">
        <f>IF(E134,-1*ROUND(NORMSINV('Create Composites'!$M$3/(ComCalc!E$37*2))*SQRT(ComCalc!E$45/(ComCalc!E$37*ComCalc!E$37)+E745*(ComCalc!E$37-2)/ComCalc!E$37),2),"")</f>
        <v>14.6</v>
      </c>
      <c r="F954" s="24" t="str">
        <f>IF(F134,-1*ROUND(NORMSINV('Create Composites'!$M$3/(ComCalc!F$37*2))*SQRT(ComCalc!F$45/(ComCalc!F$37*ComCalc!F$37)+F745*(ComCalc!F$37-2)/ComCalc!F$37),2),"")</f>
        <v/>
      </c>
      <c r="G954" s="24" t="str">
        <f>IF(G134,-1*ROUND(NORMSINV('Create Composites'!$M$3/(ComCalc!G$37*2))*SQRT(ComCalc!G$45/(ComCalc!G$37*ComCalc!G$37)+G745*(ComCalc!G$37-2)/ComCalc!G$37),2),"")</f>
        <v/>
      </c>
      <c r="H954" s="24" t="str">
        <f>IF(H134,-1*ROUND(NORMSINV('Create Composites'!$M$3/(ComCalc!H$37*2))*SQRT(ComCalc!H$45/(ComCalc!H$37*ComCalc!H$37)+H745*(ComCalc!H$37-2)/ComCalc!H$37),2),"")</f>
        <v/>
      </c>
      <c r="I954" s="24" t="str">
        <f>IF(I134,-1*ROUND(NORMSINV('Create Composites'!$M$3/(ComCalc!I$37*2))*SQRT(ComCalc!I$45/(ComCalc!I$37*ComCalc!I$37)+I745*(ComCalc!I$37-2)/ComCalc!I$37),2),"")</f>
        <v/>
      </c>
      <c r="J954" s="24" t="str">
        <f>IF(J134,-1*ROUND(NORMSINV('Create Composites'!$M$3/(ComCalc!J$37*2))*SQRT(ComCalc!J$45/(ComCalc!J$37*ComCalc!J$37)+J745*(ComCalc!J$37-2)/ComCalc!J$37),2),"")</f>
        <v/>
      </c>
      <c r="K954" s="24" t="str">
        <f>IF(K134,-1*ROUND(NORMSINV('Create Composites'!$M$3/(ComCalc!K$37*2))*SQRT(ComCalc!K$45/(ComCalc!K$37*ComCalc!K$37)+K745*(ComCalc!K$37-2)/ComCalc!K$37),2),"")</f>
        <v/>
      </c>
      <c r="L954" s="24" t="str">
        <f>IF(L134,-1*ROUND(NORMSINV('Create Composites'!$M$3/(ComCalc!L$37*2))*SQRT(ComCalc!L$45/(ComCalc!L$37*ComCalc!L$37)+L745*(ComCalc!L$37-2)/ComCalc!L$37),2),"")</f>
        <v/>
      </c>
      <c r="M954" s="24" t="str">
        <f>IF(M134,-1*ROUND(NORMSINV('Create Composites'!$M$3/(ComCalc!M$37*2))*SQRT(ComCalc!M$45/(ComCalc!M$37*ComCalc!M$37)+M745*(ComCalc!M$37-2)/ComCalc!M$37),2),"")</f>
        <v/>
      </c>
      <c r="N954" s="24" t="str">
        <f>IF(N134,-1*ROUND(NORMSINV('Create Composites'!$M$3/(ComCalc!N$37*2))*SQRT(ComCalc!N$45/(ComCalc!N$37*ComCalc!N$37)+N745*(ComCalc!N$37-2)/ComCalc!N$37),2),"")</f>
        <v/>
      </c>
      <c r="O954" s="24" t="str">
        <f>IF(O134,-1*ROUND(NORMSINV('Create Composites'!$M$3/(ComCalc!O$37*2))*SQRT(ComCalc!O$45/(ComCalc!O$37*ComCalc!O$37)+O745*(ComCalc!O$37-2)/ComCalc!O$37),2),"")</f>
        <v/>
      </c>
      <c r="P954" s="24" t="str">
        <f>IF(P134,-1*ROUND(NORMSINV('Create Composites'!$M$3/(ComCalc!P$37*2))*SQRT(ComCalc!P$45/(ComCalc!P$37*ComCalc!P$37)+P745*(ComCalc!P$37-2)/ComCalc!P$37),2),"")</f>
        <v/>
      </c>
      <c r="Q954" s="24" t="str">
        <f>IF(Q134,-1*ROUND(NORMSINV('Create Composites'!$M$3/(ComCalc!Q$37*2))*SQRT(ComCalc!Q$45/(ComCalc!Q$37*ComCalc!Q$37)+Q745*(ComCalc!Q$37-2)/ComCalc!Q$37),2),"")</f>
        <v/>
      </c>
      <c r="R954" s="24">
        <f>IF(R134,-1*ROUND(NORMSINV('Create Composites'!$M$3/(ComCalc!R$37*2))*SQRT(ComCalc!R$45/(ComCalc!R$37*ComCalc!R$37)+R745*(ComCalc!R$37-2)/ComCalc!R$37),2),"")</f>
        <v>19.52</v>
      </c>
      <c r="S954" s="24">
        <f>IF(S134,-1*ROUND(NORMSINV('Create Composites'!$M$3/(ComCalc!S$37*2))*SQRT(ComCalc!S$45/(ComCalc!S$37*ComCalc!S$37)+S745*(ComCalc!S$37-2)/ComCalc!S$37),2),"")</f>
        <v>11.91</v>
      </c>
      <c r="T954" s="24" t="str">
        <f>IF(T134,-1*ROUND(NORMSINV('Create Composites'!$M$3/(ComCalc!T$37*2))*SQRT(ComCalc!T$45/(ComCalc!T$37*ComCalc!T$37)+T745*(ComCalc!T$37-2)/ComCalc!T$37),2),"")</f>
        <v/>
      </c>
      <c r="U954" s="24" t="str">
        <f>IF(U134,-1*ROUND(NORMSINV('Create Composites'!$M$3/(ComCalc!U$37*2))*SQRT(ComCalc!U$45/(ComCalc!U$37*ComCalc!U$37)+U745*(ComCalc!U$37-2)/ComCalc!U$37),2),"")</f>
        <v/>
      </c>
    </row>
    <row r="955" spans="1:21" x14ac:dyDescent="0.15">
      <c r="A955" t="str">
        <f t="shared" si="663"/>
        <v>Category Fluency</v>
      </c>
      <c r="B955" s="24" t="str">
        <f>IF(B135,-1*ROUND(NORMSINV('Create Composites'!$M$3/(ComCalc!B$37*2))*SQRT(ComCalc!B$45/(ComCalc!B$37*ComCalc!B$37)+B746*(ComCalc!B$37-2)/ComCalc!B$37),2),"")</f>
        <v/>
      </c>
      <c r="C955" s="24" t="str">
        <f>IF(C135,-1*ROUND(NORMSINV('Create Composites'!$M$3/(ComCalc!C$37*2))*SQRT(ComCalc!C$45/(ComCalc!C$37*ComCalc!C$37)+C746*(ComCalc!C$37-2)/ComCalc!C$37),2),"")</f>
        <v/>
      </c>
      <c r="D955" s="24" t="str">
        <f>IF(D135,-1*ROUND(NORMSINV('Create Composites'!$M$3/(ComCalc!D$37*2))*SQRT(ComCalc!D$45/(ComCalc!D$37*ComCalc!D$37)+D746*(ComCalc!D$37-2)/ComCalc!D$37),2),"")</f>
        <v/>
      </c>
      <c r="E955" s="24">
        <f>IF(E135,-1*ROUND(NORMSINV('Create Composites'!$M$3/(ComCalc!E$37*2))*SQRT(ComCalc!E$45/(ComCalc!E$37*ComCalc!E$37)+E746*(ComCalc!E$37-2)/ComCalc!E$37),2),"")</f>
        <v>9.69</v>
      </c>
      <c r="F955" s="24" t="str">
        <f>IF(F135,-1*ROUND(NORMSINV('Create Composites'!$M$3/(ComCalc!F$37*2))*SQRT(ComCalc!F$45/(ComCalc!F$37*ComCalc!F$37)+F746*(ComCalc!F$37-2)/ComCalc!F$37),2),"")</f>
        <v/>
      </c>
      <c r="G955" s="24" t="str">
        <f>IF(G135,-1*ROUND(NORMSINV('Create Composites'!$M$3/(ComCalc!G$37*2))*SQRT(ComCalc!G$45/(ComCalc!G$37*ComCalc!G$37)+G746*(ComCalc!G$37-2)/ComCalc!G$37),2),"")</f>
        <v/>
      </c>
      <c r="H955" s="24" t="str">
        <f>IF(H135,-1*ROUND(NORMSINV('Create Composites'!$M$3/(ComCalc!H$37*2))*SQRT(ComCalc!H$45/(ComCalc!H$37*ComCalc!H$37)+H746*(ComCalc!H$37-2)/ComCalc!H$37),2),"")</f>
        <v/>
      </c>
      <c r="I955" s="24" t="str">
        <f>IF(I135,-1*ROUND(NORMSINV('Create Composites'!$M$3/(ComCalc!I$37*2))*SQRT(ComCalc!I$45/(ComCalc!I$37*ComCalc!I$37)+I746*(ComCalc!I$37-2)/ComCalc!I$37),2),"")</f>
        <v/>
      </c>
      <c r="J955" s="24" t="str">
        <f>IF(J135,-1*ROUND(NORMSINV('Create Composites'!$M$3/(ComCalc!J$37*2))*SQRT(ComCalc!J$45/(ComCalc!J$37*ComCalc!J$37)+J746*(ComCalc!J$37-2)/ComCalc!J$37),2),"")</f>
        <v/>
      </c>
      <c r="K955" s="24" t="str">
        <f>IF(K135,-1*ROUND(NORMSINV('Create Composites'!$M$3/(ComCalc!K$37*2))*SQRT(ComCalc!K$45/(ComCalc!K$37*ComCalc!K$37)+K746*(ComCalc!K$37-2)/ComCalc!K$37),2),"")</f>
        <v/>
      </c>
      <c r="L955" s="24" t="str">
        <f>IF(L135,-1*ROUND(NORMSINV('Create Composites'!$M$3/(ComCalc!L$37*2))*SQRT(ComCalc!L$45/(ComCalc!L$37*ComCalc!L$37)+L746*(ComCalc!L$37-2)/ComCalc!L$37),2),"")</f>
        <v/>
      </c>
      <c r="M955" s="24" t="str">
        <f>IF(M135,-1*ROUND(NORMSINV('Create Composites'!$M$3/(ComCalc!M$37*2))*SQRT(ComCalc!M$45/(ComCalc!M$37*ComCalc!M$37)+M746*(ComCalc!M$37-2)/ComCalc!M$37),2),"")</f>
        <v/>
      </c>
      <c r="N955" s="24" t="str">
        <f>IF(N135,-1*ROUND(NORMSINV('Create Composites'!$M$3/(ComCalc!N$37*2))*SQRT(ComCalc!N$45/(ComCalc!N$37*ComCalc!N$37)+N746*(ComCalc!N$37-2)/ComCalc!N$37),2),"")</f>
        <v/>
      </c>
      <c r="O955" s="24" t="str">
        <f>IF(O135,-1*ROUND(NORMSINV('Create Composites'!$M$3/(ComCalc!O$37*2))*SQRT(ComCalc!O$45/(ComCalc!O$37*ComCalc!O$37)+O746*(ComCalc!O$37-2)/ComCalc!O$37),2),"")</f>
        <v/>
      </c>
      <c r="P955" s="24" t="str">
        <f>IF(P135,-1*ROUND(NORMSINV('Create Composites'!$M$3/(ComCalc!P$37*2))*SQRT(ComCalc!P$45/(ComCalc!P$37*ComCalc!P$37)+P746*(ComCalc!P$37-2)/ComCalc!P$37),2),"")</f>
        <v/>
      </c>
      <c r="Q955" s="24" t="str">
        <f>IF(Q135,-1*ROUND(NORMSINV('Create Composites'!$M$3/(ComCalc!Q$37*2))*SQRT(ComCalc!Q$45/(ComCalc!Q$37*ComCalc!Q$37)+Q746*(ComCalc!Q$37-2)/ComCalc!Q$37),2),"")</f>
        <v/>
      </c>
      <c r="R955" s="24">
        <f>IF(R135,-1*ROUND(NORMSINV('Create Composites'!$M$3/(ComCalc!R$37*2))*SQRT(ComCalc!R$45/(ComCalc!R$37*ComCalc!R$37)+R746*(ComCalc!R$37-2)/ComCalc!R$37),2),"")</f>
        <v>6.99</v>
      </c>
      <c r="S955" s="24">
        <f>IF(S135,-1*ROUND(NORMSINV('Create Composites'!$M$3/(ComCalc!S$37*2))*SQRT(ComCalc!S$45/(ComCalc!S$37*ComCalc!S$37)+S746*(ComCalc!S$37-2)/ComCalc!S$37),2),"")</f>
        <v>8.2899999999999991</v>
      </c>
      <c r="T955" s="24" t="str">
        <f>IF(T135,-1*ROUND(NORMSINV('Create Composites'!$M$3/(ComCalc!T$37*2))*SQRT(ComCalc!T$45/(ComCalc!T$37*ComCalc!T$37)+T746*(ComCalc!T$37-2)/ComCalc!T$37),2),"")</f>
        <v/>
      </c>
      <c r="U955" s="24" t="str">
        <f>IF(U135,-1*ROUND(NORMSINV('Create Composites'!$M$3/(ComCalc!U$37*2))*SQRT(ComCalc!U$45/(ComCalc!U$37*ComCalc!U$37)+U746*(ComCalc!U$37-2)/ComCalc!U$37),2),"")</f>
        <v/>
      </c>
    </row>
    <row r="956" spans="1:21" x14ac:dyDescent="0.15">
      <c r="A956" t="str">
        <f t="shared" si="663"/>
        <v>TOPF</v>
      </c>
      <c r="B956" s="24" t="str">
        <f>IF(B136,-1*ROUND(NORMSINV('Create Composites'!$M$3/(ComCalc!B$37*2))*SQRT(ComCalc!B$45/(ComCalc!B$37*ComCalc!B$37)+B747*(ComCalc!B$37-2)/ComCalc!B$37),2),"")</f>
        <v/>
      </c>
      <c r="C956" s="24" t="str">
        <f>IF(C136,-1*ROUND(NORMSINV('Create Composites'!$M$3/(ComCalc!C$37*2))*SQRT(ComCalc!C$45/(ComCalc!C$37*ComCalc!C$37)+C747*(ComCalc!C$37-2)/ComCalc!C$37),2),"")</f>
        <v/>
      </c>
      <c r="D956" s="24" t="str">
        <f>IF(D136,-1*ROUND(NORMSINV('Create Composites'!$M$3/(ComCalc!D$37*2))*SQRT(ComCalc!D$45/(ComCalc!D$37*ComCalc!D$37)+D747*(ComCalc!D$37-2)/ComCalc!D$37),2),"")</f>
        <v/>
      </c>
      <c r="E956" s="24" t="str">
        <f>IF(E136,-1*ROUND(NORMSINV('Create Composites'!$M$3/(ComCalc!E$37*2))*SQRT(ComCalc!E$45/(ComCalc!E$37*ComCalc!E$37)+E747*(ComCalc!E$37-2)/ComCalc!E$37),2),"")</f>
        <v/>
      </c>
      <c r="F956" s="24" t="str">
        <f>IF(F136,-1*ROUND(NORMSINV('Create Composites'!$M$3/(ComCalc!F$37*2))*SQRT(ComCalc!F$45/(ComCalc!F$37*ComCalc!F$37)+F747*(ComCalc!F$37-2)/ComCalc!F$37),2),"")</f>
        <v/>
      </c>
      <c r="G956" s="24" t="str">
        <f>IF(G136,-1*ROUND(NORMSINV('Create Composites'!$M$3/(ComCalc!G$37*2))*SQRT(ComCalc!G$45/(ComCalc!G$37*ComCalc!G$37)+G747*(ComCalc!G$37-2)/ComCalc!G$37),2),"")</f>
        <v/>
      </c>
      <c r="H956" s="24" t="str">
        <f>IF(H136,-1*ROUND(NORMSINV('Create Composites'!$M$3/(ComCalc!H$37*2))*SQRT(ComCalc!H$45/(ComCalc!H$37*ComCalc!H$37)+H747*(ComCalc!H$37-2)/ComCalc!H$37),2),"")</f>
        <v/>
      </c>
      <c r="I956" s="24" t="str">
        <f>IF(I136,-1*ROUND(NORMSINV('Create Composites'!$M$3/(ComCalc!I$37*2))*SQRT(ComCalc!I$45/(ComCalc!I$37*ComCalc!I$37)+I747*(ComCalc!I$37-2)/ComCalc!I$37),2),"")</f>
        <v/>
      </c>
      <c r="J956" s="24" t="str">
        <f>IF(J136,-1*ROUND(NORMSINV('Create Composites'!$M$3/(ComCalc!J$37*2))*SQRT(ComCalc!J$45/(ComCalc!J$37*ComCalc!J$37)+J747*(ComCalc!J$37-2)/ComCalc!J$37),2),"")</f>
        <v/>
      </c>
      <c r="K956" s="24" t="str">
        <f>IF(K136,-1*ROUND(NORMSINV('Create Composites'!$M$3/(ComCalc!K$37*2))*SQRT(ComCalc!K$45/(ComCalc!K$37*ComCalc!K$37)+K747*(ComCalc!K$37-2)/ComCalc!K$37),2),"")</f>
        <v/>
      </c>
      <c r="L956" s="24" t="str">
        <f>IF(L136,-1*ROUND(NORMSINV('Create Composites'!$M$3/(ComCalc!L$37*2))*SQRT(ComCalc!L$45/(ComCalc!L$37*ComCalc!L$37)+L747*(ComCalc!L$37-2)/ComCalc!L$37),2),"")</f>
        <v/>
      </c>
      <c r="M956" s="24" t="str">
        <f>IF(M136,-1*ROUND(NORMSINV('Create Composites'!$M$3/(ComCalc!M$37*2))*SQRT(ComCalc!M$45/(ComCalc!M$37*ComCalc!M$37)+M747*(ComCalc!M$37-2)/ComCalc!M$37),2),"")</f>
        <v/>
      </c>
      <c r="N956" s="24" t="str">
        <f>IF(N136,-1*ROUND(NORMSINV('Create Composites'!$M$3/(ComCalc!N$37*2))*SQRT(ComCalc!N$45/(ComCalc!N$37*ComCalc!N$37)+N747*(ComCalc!N$37-2)/ComCalc!N$37),2),"")</f>
        <v/>
      </c>
      <c r="O956" s="24" t="str">
        <f>IF(O136,-1*ROUND(NORMSINV('Create Composites'!$M$3/(ComCalc!O$37*2))*SQRT(ComCalc!O$45/(ComCalc!O$37*ComCalc!O$37)+O747*(ComCalc!O$37-2)/ComCalc!O$37),2),"")</f>
        <v/>
      </c>
      <c r="P956" s="24" t="str">
        <f>IF(P136,-1*ROUND(NORMSINV('Create Composites'!$M$3/(ComCalc!P$37*2))*SQRT(ComCalc!P$45/(ComCalc!P$37*ComCalc!P$37)+P747*(ComCalc!P$37-2)/ComCalc!P$37),2),"")</f>
        <v/>
      </c>
      <c r="Q956" s="24" t="str">
        <f>IF(Q136,-1*ROUND(NORMSINV('Create Composites'!$M$3/(ComCalc!Q$37*2))*SQRT(ComCalc!Q$45/(ComCalc!Q$37*ComCalc!Q$37)+Q747*(ComCalc!Q$37-2)/ComCalc!Q$37),2),"")</f>
        <v/>
      </c>
      <c r="R956" s="24" t="str">
        <f>IF(R136,-1*ROUND(NORMSINV('Create Composites'!$M$3/(ComCalc!R$37*2))*SQRT(ComCalc!R$45/(ComCalc!R$37*ComCalc!R$37)+R747*(ComCalc!R$37-2)/ComCalc!R$37),2),"")</f>
        <v/>
      </c>
      <c r="S956" s="24" t="str">
        <f>IF(S136,-1*ROUND(NORMSINV('Create Composites'!$M$3/(ComCalc!S$37*2))*SQRT(ComCalc!S$45/(ComCalc!S$37*ComCalc!S$37)+S747*(ComCalc!S$37-2)/ComCalc!S$37),2),"")</f>
        <v/>
      </c>
      <c r="T956" s="24" t="str">
        <f>IF(T136,-1*ROUND(NORMSINV('Create Composites'!$M$3/(ComCalc!T$37*2))*SQRT(ComCalc!T$45/(ComCalc!T$37*ComCalc!T$37)+T747*(ComCalc!T$37-2)/ComCalc!T$37),2),"")</f>
        <v/>
      </c>
      <c r="U956" s="24" t="str">
        <f>IF(U136,-1*ROUND(NORMSINV('Create Composites'!$M$3/(ComCalc!U$37*2))*SQRT(ComCalc!U$45/(ComCalc!U$37*ComCalc!U$37)+U747*(ComCalc!U$37-2)/ComCalc!U$37),2),"")</f>
        <v/>
      </c>
    </row>
    <row r="957" spans="1:21" x14ac:dyDescent="0.15">
      <c r="A957" t="str">
        <f t="shared" si="663"/>
        <v>Trails A</v>
      </c>
      <c r="B957" s="24" t="str">
        <f>IF(B137,-1*ROUND(NORMSINV('Create Composites'!$M$3/(ComCalc!B$37*2))*SQRT(ComCalc!B$45/(ComCalc!B$37*ComCalc!B$37)+B748*(ComCalc!B$37-2)/ComCalc!B$37),2),"")</f>
        <v/>
      </c>
      <c r="C957" s="24" t="str">
        <f>IF(C137,-1*ROUND(NORMSINV('Create Composites'!$M$3/(ComCalc!C$37*2))*SQRT(ComCalc!C$45/(ComCalc!C$37*ComCalc!C$37)+C748*(ComCalc!C$37-2)/ComCalc!C$37),2),"")</f>
        <v/>
      </c>
      <c r="D957" s="24" t="str">
        <f>IF(D137,-1*ROUND(NORMSINV('Create Composites'!$M$3/(ComCalc!D$37*2))*SQRT(ComCalc!D$45/(ComCalc!D$37*ComCalc!D$37)+D748*(ComCalc!D$37-2)/ComCalc!D$37),2),"")</f>
        <v/>
      </c>
      <c r="E957" s="24" t="str">
        <f>IF(E137,-1*ROUND(NORMSINV('Create Composites'!$M$3/(ComCalc!E$37*2))*SQRT(ComCalc!E$45/(ComCalc!E$37*ComCalc!E$37)+E748*(ComCalc!E$37-2)/ComCalc!E$37),2),"")</f>
        <v/>
      </c>
      <c r="F957" s="24" t="str">
        <f>IF(F137,-1*ROUND(NORMSINV('Create Composites'!$M$3/(ComCalc!F$37*2))*SQRT(ComCalc!F$45/(ComCalc!F$37*ComCalc!F$37)+F748*(ComCalc!F$37-2)/ComCalc!F$37),2),"")</f>
        <v/>
      </c>
      <c r="G957" s="24">
        <f>IF(G137,-1*ROUND(NORMSINV('Create Composites'!$M$3/(ComCalc!G$37*2))*SQRT(ComCalc!G$45/(ComCalc!G$37*ComCalc!G$37)+G748*(ComCalc!G$37-2)/ComCalc!G$37),2),"")</f>
        <v>18.329999999999998</v>
      </c>
      <c r="H957" s="24" t="str">
        <f>IF(H137,-1*ROUND(NORMSINV('Create Composites'!$M$3/(ComCalc!H$37*2))*SQRT(ComCalc!H$45/(ComCalc!H$37*ComCalc!H$37)+H748*(ComCalc!H$37-2)/ComCalc!H$37),2),"")</f>
        <v/>
      </c>
      <c r="I957" s="24" t="str">
        <f>IF(I137,-1*ROUND(NORMSINV('Create Composites'!$M$3/(ComCalc!I$37*2))*SQRT(ComCalc!I$45/(ComCalc!I$37*ComCalc!I$37)+I748*(ComCalc!I$37-2)/ComCalc!I$37),2),"")</f>
        <v/>
      </c>
      <c r="J957" s="24">
        <f>IF(J137,-1*ROUND(NORMSINV('Create Composites'!$M$3/(ComCalc!J$37*2))*SQRT(ComCalc!J$45/(ComCalc!J$37*ComCalc!J$37)+J748*(ComCalc!J$37-2)/ComCalc!J$37),2),"")</f>
        <v>13.77</v>
      </c>
      <c r="K957" s="24" t="str">
        <f>IF(K137,-1*ROUND(NORMSINV('Create Composites'!$M$3/(ComCalc!K$37*2))*SQRT(ComCalc!K$45/(ComCalc!K$37*ComCalc!K$37)+K748*(ComCalc!K$37-2)/ComCalc!K$37),2),"")</f>
        <v/>
      </c>
      <c r="L957" s="24" t="str">
        <f>IF(L137,-1*ROUND(NORMSINV('Create Composites'!$M$3/(ComCalc!L$37*2))*SQRT(ComCalc!L$45/(ComCalc!L$37*ComCalc!L$37)+L748*(ComCalc!L$37-2)/ComCalc!L$37),2),"")</f>
        <v/>
      </c>
      <c r="M957" s="24" t="str">
        <f>IF(M137,-1*ROUND(NORMSINV('Create Composites'!$M$3/(ComCalc!M$37*2))*SQRT(ComCalc!M$45/(ComCalc!M$37*ComCalc!M$37)+M748*(ComCalc!M$37-2)/ComCalc!M$37),2),"")</f>
        <v/>
      </c>
      <c r="N957" s="24">
        <f>IF(N137,-1*ROUND(NORMSINV('Create Composites'!$M$3/(ComCalc!N$37*2))*SQRT(ComCalc!N$45/(ComCalc!N$37*ComCalc!N$37)+N748*(ComCalc!N$37-2)/ComCalc!N$37),2),"")</f>
        <v>13.54</v>
      </c>
      <c r="O957" s="24" t="str">
        <f>IF(O137,-1*ROUND(NORMSINV('Create Composites'!$M$3/(ComCalc!O$37*2))*SQRT(ComCalc!O$45/(ComCalc!O$37*ComCalc!O$37)+O748*(ComCalc!O$37-2)/ComCalc!O$37),2),"")</f>
        <v/>
      </c>
      <c r="P957" s="24" t="str">
        <f>IF(P137,-1*ROUND(NORMSINV('Create Composites'!$M$3/(ComCalc!P$37*2))*SQRT(ComCalc!P$45/(ComCalc!P$37*ComCalc!P$37)+P748*(ComCalc!P$37-2)/ComCalc!P$37),2),"")</f>
        <v/>
      </c>
      <c r="Q957" s="24" t="str">
        <f>IF(Q137,-1*ROUND(NORMSINV('Create Composites'!$M$3/(ComCalc!Q$37*2))*SQRT(ComCalc!Q$45/(ComCalc!Q$37*ComCalc!Q$37)+Q748*(ComCalc!Q$37-2)/ComCalc!Q$37),2),"")</f>
        <v/>
      </c>
      <c r="R957" s="24">
        <f>IF(R137,-1*ROUND(NORMSINV('Create Composites'!$M$3/(ComCalc!R$37*2))*SQRT(ComCalc!R$45/(ComCalc!R$37*ComCalc!R$37)+R748*(ComCalc!R$37-2)/ComCalc!R$37),2),"")</f>
        <v>20.21</v>
      </c>
      <c r="S957" s="24" t="str">
        <f>IF(S137,-1*ROUND(NORMSINV('Create Composites'!$M$3/(ComCalc!S$37*2))*SQRT(ComCalc!S$45/(ComCalc!S$37*ComCalc!S$37)+S748*(ComCalc!S$37-2)/ComCalc!S$37),2),"")</f>
        <v/>
      </c>
      <c r="T957" s="24">
        <f>IF(T137,-1*ROUND(NORMSINV('Create Composites'!$M$3/(ComCalc!T$37*2))*SQRT(ComCalc!T$45/(ComCalc!T$37*ComCalc!T$37)+T748*(ComCalc!T$37-2)/ComCalc!T$37),2),"")</f>
        <v>9.51</v>
      </c>
      <c r="U957" s="24" t="str">
        <f>IF(U137,-1*ROUND(NORMSINV('Create Composites'!$M$3/(ComCalc!U$37*2))*SQRT(ComCalc!U$45/(ComCalc!U$37*ComCalc!U$37)+U748*(ComCalc!U$37-2)/ComCalc!U$37),2),"")</f>
        <v/>
      </c>
    </row>
    <row r="958" spans="1:21" x14ac:dyDescent="0.15">
      <c r="A958" t="str">
        <f t="shared" si="663"/>
        <v>Trails B</v>
      </c>
      <c r="B958" s="24" t="str">
        <f>IF(B138,-1*ROUND(NORMSINV('Create Composites'!$M$3/(ComCalc!B$37*2))*SQRT(ComCalc!B$45/(ComCalc!B$37*ComCalc!B$37)+B749*(ComCalc!B$37-2)/ComCalc!B$37),2),"")</f>
        <v/>
      </c>
      <c r="C958" s="24" t="str">
        <f>IF(C138,-1*ROUND(NORMSINV('Create Composites'!$M$3/(ComCalc!C$37*2))*SQRT(ComCalc!C$45/(ComCalc!C$37*ComCalc!C$37)+C749*(ComCalc!C$37-2)/ComCalc!C$37),2),"")</f>
        <v/>
      </c>
      <c r="D958" s="24" t="str">
        <f>IF(D138,-1*ROUND(NORMSINV('Create Composites'!$M$3/(ComCalc!D$37*2))*SQRT(ComCalc!D$45/(ComCalc!D$37*ComCalc!D$37)+D749*(ComCalc!D$37-2)/ComCalc!D$37),2),"")</f>
        <v/>
      </c>
      <c r="E958" s="24" t="str">
        <f>IF(E138,-1*ROUND(NORMSINV('Create Composites'!$M$3/(ComCalc!E$37*2))*SQRT(ComCalc!E$45/(ComCalc!E$37*ComCalc!E$37)+E749*(ComCalc!E$37-2)/ComCalc!E$37),2),"")</f>
        <v/>
      </c>
      <c r="F958" s="24" t="str">
        <f>IF(F138,-1*ROUND(NORMSINV('Create Composites'!$M$3/(ComCalc!F$37*2))*SQRT(ComCalc!F$45/(ComCalc!F$37*ComCalc!F$37)+F749*(ComCalc!F$37-2)/ComCalc!F$37),2),"")</f>
        <v/>
      </c>
      <c r="G958" s="24">
        <f>IF(G138,-1*ROUND(NORMSINV('Create Composites'!$M$3/(ComCalc!G$37*2))*SQRT(ComCalc!G$45/(ComCalc!G$37*ComCalc!G$37)+G749*(ComCalc!G$37-2)/ComCalc!G$37),2),"")</f>
        <v>18.329999999999998</v>
      </c>
      <c r="H958" s="24" t="str">
        <f>IF(H138,-1*ROUND(NORMSINV('Create Composites'!$M$3/(ComCalc!H$37*2))*SQRT(ComCalc!H$45/(ComCalc!H$37*ComCalc!H$37)+H749*(ComCalc!H$37-2)/ComCalc!H$37),2),"")</f>
        <v/>
      </c>
      <c r="I958" s="24" t="str">
        <f>IF(I138,-1*ROUND(NORMSINV('Create Composites'!$M$3/(ComCalc!I$37*2))*SQRT(ComCalc!I$45/(ComCalc!I$37*ComCalc!I$37)+I749*(ComCalc!I$37-2)/ComCalc!I$37),2),"")</f>
        <v/>
      </c>
      <c r="J958" s="24" t="str">
        <f>IF(J138,-1*ROUND(NORMSINV('Create Composites'!$M$3/(ComCalc!J$37*2))*SQRT(ComCalc!J$45/(ComCalc!J$37*ComCalc!J$37)+J749*(ComCalc!J$37-2)/ComCalc!J$37),2),"")</f>
        <v/>
      </c>
      <c r="K958" s="24" t="str">
        <f>IF(K138,-1*ROUND(NORMSINV('Create Composites'!$M$3/(ComCalc!K$37*2))*SQRT(ComCalc!K$45/(ComCalc!K$37*ComCalc!K$37)+K749*(ComCalc!K$37-2)/ComCalc!K$37),2),"")</f>
        <v/>
      </c>
      <c r="L958" s="24">
        <f>IF(L138,-1*ROUND(NORMSINV('Create Composites'!$M$3/(ComCalc!L$37*2))*SQRT(ComCalc!L$45/(ComCalc!L$37*ComCalc!L$37)+L749*(ComCalc!L$37-2)/ComCalc!L$37),2),"")</f>
        <v>14.6</v>
      </c>
      <c r="M958" s="24" t="str">
        <f>IF(M138,-1*ROUND(NORMSINV('Create Composites'!$M$3/(ComCalc!M$37*2))*SQRT(ComCalc!M$45/(ComCalc!M$37*ComCalc!M$37)+M749*(ComCalc!M$37-2)/ComCalc!M$37),2),"")</f>
        <v/>
      </c>
      <c r="N958" s="24" t="str">
        <f>IF(N138,-1*ROUND(NORMSINV('Create Composites'!$M$3/(ComCalc!N$37*2))*SQRT(ComCalc!N$45/(ComCalc!N$37*ComCalc!N$37)+N749*(ComCalc!N$37-2)/ComCalc!N$37),2),"")</f>
        <v/>
      </c>
      <c r="O958" s="24" t="str">
        <f>IF(O138,-1*ROUND(NORMSINV('Create Composites'!$M$3/(ComCalc!O$37*2))*SQRT(ComCalc!O$45/(ComCalc!O$37*ComCalc!O$37)+O749*(ComCalc!O$37-2)/ComCalc!O$37),2),"")</f>
        <v/>
      </c>
      <c r="P958" s="24" t="str">
        <f>IF(P138,-1*ROUND(NORMSINV('Create Composites'!$M$3/(ComCalc!P$37*2))*SQRT(ComCalc!P$45/(ComCalc!P$37*ComCalc!P$37)+P749*(ComCalc!P$37-2)/ComCalc!P$37),2),"")</f>
        <v/>
      </c>
      <c r="Q958" s="24" t="str">
        <f>IF(Q138,-1*ROUND(NORMSINV('Create Composites'!$M$3/(ComCalc!Q$37*2))*SQRT(ComCalc!Q$45/(ComCalc!Q$37*ComCalc!Q$37)+Q749*(ComCalc!Q$37-2)/ComCalc!Q$37),2),"")</f>
        <v/>
      </c>
      <c r="R958" s="24">
        <f>IF(R138,-1*ROUND(NORMSINV('Create Composites'!$M$3/(ComCalc!R$37*2))*SQRT(ComCalc!R$45/(ComCalc!R$37*ComCalc!R$37)+R749*(ComCalc!R$37-2)/ComCalc!R$37),2),"")</f>
        <v>20.21</v>
      </c>
      <c r="S958" s="24" t="str">
        <f>IF(S138,-1*ROUND(NORMSINV('Create Composites'!$M$3/(ComCalc!S$37*2))*SQRT(ComCalc!S$45/(ComCalc!S$37*ComCalc!S$37)+S749*(ComCalc!S$37-2)/ComCalc!S$37),2),"")</f>
        <v/>
      </c>
      <c r="T958" s="24" t="str">
        <f>IF(T138,-1*ROUND(NORMSINV('Create Composites'!$M$3/(ComCalc!T$37*2))*SQRT(ComCalc!T$45/(ComCalc!T$37*ComCalc!T$37)+T749*(ComCalc!T$37-2)/ComCalc!T$37),2),"")</f>
        <v/>
      </c>
      <c r="U958" s="24">
        <f>IF(U138,-1*ROUND(NORMSINV('Create Composites'!$M$3/(ComCalc!U$37*2))*SQRT(ComCalc!U$45/(ComCalc!U$37*ComCalc!U$37)+U749*(ComCalc!U$37-2)/ComCalc!U$37),2),"")</f>
        <v>11.28</v>
      </c>
    </row>
    <row r="959" spans="1:21" x14ac:dyDescent="0.15">
      <c r="A959" t="str">
        <f t="shared" si="663"/>
        <v>Unstructured Task (WT)</v>
      </c>
      <c r="B959" s="24" t="str">
        <f>IF(B139,-1*ROUND(NORMSINV('Create Composites'!$M$3/(ComCalc!B$37*2))*SQRT(ComCalc!B$45/(ComCalc!B$37*ComCalc!B$37)+B750*(ComCalc!B$37-2)/ComCalc!B$37),2),"")</f>
        <v/>
      </c>
      <c r="C959" s="24" t="str">
        <f>IF(C139,-1*ROUND(NORMSINV('Create Composites'!$M$3/(ComCalc!C$37*2))*SQRT(ComCalc!C$45/(ComCalc!C$37*ComCalc!C$37)+C750*(ComCalc!C$37-2)/ComCalc!C$37),2),"")</f>
        <v/>
      </c>
      <c r="D959" s="24" t="str">
        <f>IF(D139,-1*ROUND(NORMSINV('Create Composites'!$M$3/(ComCalc!D$37*2))*SQRT(ComCalc!D$45/(ComCalc!D$37*ComCalc!D$37)+D750*(ComCalc!D$37-2)/ComCalc!D$37),2),"")</f>
        <v/>
      </c>
      <c r="E959" s="24" t="str">
        <f>IF(E139,-1*ROUND(NORMSINV('Create Composites'!$M$3/(ComCalc!E$37*2))*SQRT(ComCalc!E$45/(ComCalc!E$37*ComCalc!E$37)+E750*(ComCalc!E$37-2)/ComCalc!E$37),2),"")</f>
        <v/>
      </c>
      <c r="F959" s="24" t="str">
        <f>IF(F139,-1*ROUND(NORMSINV('Create Composites'!$M$3/(ComCalc!F$37*2))*SQRT(ComCalc!F$45/(ComCalc!F$37*ComCalc!F$37)+F750*(ComCalc!F$37-2)/ComCalc!F$37),2),"")</f>
        <v/>
      </c>
      <c r="G959" s="24" t="str">
        <f>IF(G139,-1*ROUND(NORMSINV('Create Composites'!$M$3/(ComCalc!G$37*2))*SQRT(ComCalc!G$45/(ComCalc!G$37*ComCalc!G$37)+G750*(ComCalc!G$37-2)/ComCalc!G$37),2),"")</f>
        <v/>
      </c>
      <c r="H959" s="24" t="str">
        <f>IF(H139,-1*ROUND(NORMSINV('Create Composites'!$M$3/(ComCalc!H$37*2))*SQRT(ComCalc!H$45/(ComCalc!H$37*ComCalc!H$37)+H750*(ComCalc!H$37-2)/ComCalc!H$37),2),"")</f>
        <v/>
      </c>
      <c r="I959" s="24" t="str">
        <f>IF(I139,-1*ROUND(NORMSINV('Create Composites'!$M$3/(ComCalc!I$37*2))*SQRT(ComCalc!I$45/(ComCalc!I$37*ComCalc!I$37)+I750*(ComCalc!I$37-2)/ComCalc!I$37),2),"")</f>
        <v/>
      </c>
      <c r="J959" s="24" t="str">
        <f>IF(J139,-1*ROUND(NORMSINV('Create Composites'!$M$3/(ComCalc!J$37*2))*SQRT(ComCalc!J$45/(ComCalc!J$37*ComCalc!J$37)+J750*(ComCalc!J$37-2)/ComCalc!J$37),2),"")</f>
        <v/>
      </c>
      <c r="K959" s="24" t="str">
        <f>IF(K139,-1*ROUND(NORMSINV('Create Composites'!$M$3/(ComCalc!K$37*2))*SQRT(ComCalc!K$45/(ComCalc!K$37*ComCalc!K$37)+K750*(ComCalc!K$37-2)/ComCalc!K$37),2),"")</f>
        <v/>
      </c>
      <c r="L959" s="24" t="str">
        <f>IF(L139,-1*ROUND(NORMSINV('Create Composites'!$M$3/(ComCalc!L$37*2))*SQRT(ComCalc!L$45/(ComCalc!L$37*ComCalc!L$37)+L750*(ComCalc!L$37-2)/ComCalc!L$37),2),"")</f>
        <v/>
      </c>
      <c r="M959" s="24" t="str">
        <f>IF(M139,-1*ROUND(NORMSINV('Create Composites'!$M$3/(ComCalc!M$37*2))*SQRT(ComCalc!M$45/(ComCalc!M$37*ComCalc!M$37)+M750*(ComCalc!M$37-2)/ComCalc!M$37),2),"")</f>
        <v/>
      </c>
      <c r="N959" s="24" t="str">
        <f>IF(N139,-1*ROUND(NORMSINV('Create Composites'!$M$3/(ComCalc!N$37*2))*SQRT(ComCalc!N$45/(ComCalc!N$37*ComCalc!N$37)+N750*(ComCalc!N$37-2)/ComCalc!N$37),2),"")</f>
        <v/>
      </c>
      <c r="O959" s="24" t="str">
        <f>IF(O139,-1*ROUND(NORMSINV('Create Composites'!$M$3/(ComCalc!O$37*2))*SQRT(ComCalc!O$45/(ComCalc!O$37*ComCalc!O$37)+O750*(ComCalc!O$37-2)/ComCalc!O$37),2),"")</f>
        <v/>
      </c>
      <c r="P959" s="24" t="str">
        <f>IF(P139,-1*ROUND(NORMSINV('Create Composites'!$M$3/(ComCalc!P$37*2))*SQRT(ComCalc!P$45/(ComCalc!P$37*ComCalc!P$37)+P750*(ComCalc!P$37-2)/ComCalc!P$37),2),"")</f>
        <v/>
      </c>
      <c r="Q959" s="24" t="str">
        <f>IF(Q139,-1*ROUND(NORMSINV('Create Composites'!$M$3/(ComCalc!Q$37*2))*SQRT(ComCalc!Q$45/(ComCalc!Q$37*ComCalc!Q$37)+Q750*(ComCalc!Q$37-2)/ComCalc!Q$37),2),"")</f>
        <v/>
      </c>
      <c r="R959" s="24" t="str">
        <f>IF(R139,-1*ROUND(NORMSINV('Create Composites'!$M$3/(ComCalc!R$37*2))*SQRT(ComCalc!R$45/(ComCalc!R$37*ComCalc!R$37)+R750*(ComCalc!R$37-2)/ComCalc!R$37),2),"")</f>
        <v/>
      </c>
      <c r="S959" s="24" t="str">
        <f>IF(S139,-1*ROUND(NORMSINV('Create Composites'!$M$3/(ComCalc!S$37*2))*SQRT(ComCalc!S$45/(ComCalc!S$37*ComCalc!S$37)+S750*(ComCalc!S$37-2)/ComCalc!S$37),2),"")</f>
        <v/>
      </c>
      <c r="T959" s="24" t="str">
        <f>IF(T139,-1*ROUND(NORMSINV('Create Composites'!$M$3/(ComCalc!T$37*2))*SQRT(ComCalc!T$45/(ComCalc!T$37*ComCalc!T$37)+T750*(ComCalc!T$37-2)/ComCalc!T$37),2),"")</f>
        <v/>
      </c>
      <c r="U959" s="24" t="str">
        <f>IF(U139,-1*ROUND(NORMSINV('Create Composites'!$M$3/(ComCalc!U$37*2))*SQRT(ComCalc!U$45/(ComCalc!U$37*ComCalc!U$37)+U750*(ComCalc!U$37-2)/ComCalc!U$37),2),"")</f>
        <v/>
      </c>
    </row>
    <row r="960" spans="1:21" x14ac:dyDescent="0.15">
      <c r="A960" t="str">
        <f t="shared" si="663"/>
        <v>ROCFT Copy</v>
      </c>
      <c r="B960" s="24" t="str">
        <f>IF(B140,-1*ROUND(NORMSINV('Create Composites'!$M$3/(ComCalc!B$37*2))*SQRT(ComCalc!B$45/(ComCalc!B$37*ComCalc!B$37)+B751*(ComCalc!B$37-2)/ComCalc!B$37),2),"")</f>
        <v/>
      </c>
      <c r="C960" s="24" t="str">
        <f>IF(C140,-1*ROUND(NORMSINV('Create Composites'!$M$3/(ComCalc!C$37*2))*SQRT(ComCalc!C$45/(ComCalc!C$37*ComCalc!C$37)+C751*(ComCalc!C$37-2)/ComCalc!C$37),2),"")</f>
        <v/>
      </c>
      <c r="D960" s="24" t="str">
        <f>IF(D140,-1*ROUND(NORMSINV('Create Composites'!$M$3/(ComCalc!D$37*2))*SQRT(ComCalc!D$45/(ComCalc!D$37*ComCalc!D$37)+D751*(ComCalc!D$37-2)/ComCalc!D$37),2),"")</f>
        <v/>
      </c>
      <c r="E960" s="24" t="str">
        <f>IF(E140,-1*ROUND(NORMSINV('Create Composites'!$M$3/(ComCalc!E$37*2))*SQRT(ComCalc!E$45/(ComCalc!E$37*ComCalc!E$37)+E751*(ComCalc!E$37-2)/ComCalc!E$37),2),"")</f>
        <v/>
      </c>
      <c r="F960" s="24" t="str">
        <f>IF(F140,-1*ROUND(NORMSINV('Create Composites'!$M$3/(ComCalc!F$37*2))*SQRT(ComCalc!F$45/(ComCalc!F$37*ComCalc!F$37)+F751*(ComCalc!F$37-2)/ComCalc!F$37),2),"")</f>
        <v/>
      </c>
      <c r="G960" s="24">
        <f>IF(G140,-1*ROUND(NORMSINV('Create Composites'!$M$3/(ComCalc!G$37*2))*SQRT(ComCalc!G$45/(ComCalc!G$37*ComCalc!G$37)+G751*(ComCalc!G$37-2)/ComCalc!G$37),2),"")</f>
        <v>25.07</v>
      </c>
      <c r="H960" s="24" t="str">
        <f>IF(H140,-1*ROUND(NORMSINV('Create Composites'!$M$3/(ComCalc!H$37*2))*SQRT(ComCalc!H$45/(ComCalc!H$37*ComCalc!H$37)+H751*(ComCalc!H$37-2)/ComCalc!H$37),2),"")</f>
        <v/>
      </c>
      <c r="I960" s="24" t="str">
        <f>IF(I140,-1*ROUND(NORMSINV('Create Composites'!$M$3/(ComCalc!I$37*2))*SQRT(ComCalc!I$45/(ComCalc!I$37*ComCalc!I$37)+I751*(ComCalc!I$37-2)/ComCalc!I$37),2),"")</f>
        <v/>
      </c>
      <c r="J960" s="24" t="str">
        <f>IF(J140,-1*ROUND(NORMSINV('Create Composites'!$M$3/(ComCalc!J$37*2))*SQRT(ComCalc!J$45/(ComCalc!J$37*ComCalc!J$37)+J751*(ComCalc!J$37-2)/ComCalc!J$37),2),"")</f>
        <v/>
      </c>
      <c r="K960" s="24" t="str">
        <f>IF(K140,-1*ROUND(NORMSINV('Create Composites'!$M$3/(ComCalc!K$37*2))*SQRT(ComCalc!K$45/(ComCalc!K$37*ComCalc!K$37)+K751*(ComCalc!K$37-2)/ComCalc!K$37),2),"")</f>
        <v/>
      </c>
      <c r="L960" s="24" t="str">
        <f>IF(L140,-1*ROUND(NORMSINV('Create Composites'!$M$3/(ComCalc!L$37*2))*SQRT(ComCalc!L$45/(ComCalc!L$37*ComCalc!L$37)+L751*(ComCalc!L$37-2)/ComCalc!L$37),2),"")</f>
        <v/>
      </c>
      <c r="M960" s="24">
        <f>IF(M140,-1*ROUND(NORMSINV('Create Composites'!$M$3/(ComCalc!M$37*2))*SQRT(ComCalc!M$45/(ComCalc!M$37*ComCalc!M$37)+M751*(ComCalc!M$37-2)/ComCalc!M$37),2),"")</f>
        <v>20.11</v>
      </c>
      <c r="N960" s="24" t="str">
        <f>IF(N140,-1*ROUND(NORMSINV('Create Composites'!$M$3/(ComCalc!N$37*2))*SQRT(ComCalc!N$45/(ComCalc!N$37*ComCalc!N$37)+N751*(ComCalc!N$37-2)/ComCalc!N$37),2),"")</f>
        <v/>
      </c>
      <c r="O960" s="24" t="str">
        <f>IF(O140,-1*ROUND(NORMSINV('Create Composites'!$M$3/(ComCalc!O$37*2))*SQRT(ComCalc!O$45/(ComCalc!O$37*ComCalc!O$37)+O751*(ComCalc!O$37-2)/ComCalc!O$37),2),"")</f>
        <v/>
      </c>
      <c r="P960" s="24" t="str">
        <f>IF(P140,-1*ROUND(NORMSINV('Create Composites'!$M$3/(ComCalc!P$37*2))*SQRT(ComCalc!P$45/(ComCalc!P$37*ComCalc!P$37)+P751*(ComCalc!P$37-2)/ComCalc!P$37),2),"")</f>
        <v/>
      </c>
      <c r="Q960" s="24">
        <f>IF(Q140,-1*ROUND(NORMSINV('Create Composites'!$M$3/(ComCalc!Q$37*2))*SQRT(ComCalc!Q$45/(ComCalc!Q$37*ComCalc!Q$37)+Q751*(ComCalc!Q$37-2)/ComCalc!Q$37),2),"")</f>
        <v>11.15</v>
      </c>
      <c r="R960" s="24">
        <f>IF(R140,-1*ROUND(NORMSINV('Create Composites'!$M$3/(ComCalc!R$37*2))*SQRT(ComCalc!R$45/(ComCalc!R$37*ComCalc!R$37)+R751*(ComCalc!R$37-2)/ComCalc!R$37),2),"")</f>
        <v>27.92</v>
      </c>
      <c r="S960" s="24" t="str">
        <f>IF(S140,-1*ROUND(NORMSINV('Create Composites'!$M$3/(ComCalc!S$37*2))*SQRT(ComCalc!S$45/(ComCalc!S$37*ComCalc!S$37)+S751*(ComCalc!S$37-2)/ComCalc!S$37),2),"")</f>
        <v/>
      </c>
      <c r="T960" s="24" t="str">
        <f>IF(T140,-1*ROUND(NORMSINV('Create Composites'!$M$3/(ComCalc!T$37*2))*SQRT(ComCalc!T$45/(ComCalc!T$37*ComCalc!T$37)+T751*(ComCalc!T$37-2)/ComCalc!T$37),2),"")</f>
        <v/>
      </c>
      <c r="U960" s="24" t="str">
        <f>IF(U140,-1*ROUND(NORMSINV('Create Composites'!$M$3/(ComCalc!U$37*2))*SQRT(ComCalc!U$45/(ComCalc!U$37*ComCalc!U$37)+U751*(ComCalc!U$37-2)/ComCalc!U$37),2),"")</f>
        <v/>
      </c>
    </row>
    <row r="961" spans="1:21" x14ac:dyDescent="0.15">
      <c r="A961" t="str">
        <f t="shared" si="663"/>
        <v>ROCFT Recall</v>
      </c>
      <c r="B961" s="24" t="str">
        <f>IF(B141,-1*ROUND(NORMSINV('Create Composites'!$M$3/(ComCalc!B$37*2))*SQRT(ComCalc!B$45/(ComCalc!B$37*ComCalc!B$37)+B752*(ComCalc!B$37-2)/ComCalc!B$37),2),"")</f>
        <v/>
      </c>
      <c r="C961" s="24" t="str">
        <f>IF(C141,-1*ROUND(NORMSINV('Create Composites'!$M$3/(ComCalc!C$37*2))*SQRT(ComCalc!C$45/(ComCalc!C$37*ComCalc!C$37)+C752*(ComCalc!C$37-2)/ComCalc!C$37),2),"")</f>
        <v/>
      </c>
      <c r="D961" s="24" t="str">
        <f>IF(D141,-1*ROUND(NORMSINV('Create Composites'!$M$3/(ComCalc!D$37*2))*SQRT(ComCalc!D$45/(ComCalc!D$37*ComCalc!D$37)+D752*(ComCalc!D$37-2)/ComCalc!D$37),2),"")</f>
        <v/>
      </c>
      <c r="E961" s="24" t="str">
        <f>IF(E141,-1*ROUND(NORMSINV('Create Composites'!$M$3/(ComCalc!E$37*2))*SQRT(ComCalc!E$45/(ComCalc!E$37*ComCalc!E$37)+E752*(ComCalc!E$37-2)/ComCalc!E$37),2),"")</f>
        <v/>
      </c>
      <c r="F961" s="24" t="str">
        <f>IF(F141,-1*ROUND(NORMSINV('Create Composites'!$M$3/(ComCalc!F$37*2))*SQRT(ComCalc!F$45/(ComCalc!F$37*ComCalc!F$37)+F752*(ComCalc!F$37-2)/ComCalc!F$37),2),"")</f>
        <v/>
      </c>
      <c r="G961" s="24" t="str">
        <f>IF(G141,-1*ROUND(NORMSINV('Create Composites'!$M$3/(ComCalc!G$37*2))*SQRT(ComCalc!G$45/(ComCalc!G$37*ComCalc!G$37)+G752*(ComCalc!G$37-2)/ComCalc!G$37),2),"")</f>
        <v/>
      </c>
      <c r="H961" s="24">
        <f>IF(H141,-1*ROUND(NORMSINV('Create Composites'!$M$3/(ComCalc!H$37*2))*SQRT(ComCalc!H$45/(ComCalc!H$37*ComCalc!H$37)+H752*(ComCalc!H$37-2)/ComCalc!H$37),2),"")</f>
        <v>15.49</v>
      </c>
      <c r="I961" s="24" t="str">
        <f>IF(I141,-1*ROUND(NORMSINV('Create Composites'!$M$3/(ComCalc!I$37*2))*SQRT(ComCalc!I$45/(ComCalc!I$37*ComCalc!I$37)+I752*(ComCalc!I$37-2)/ComCalc!I$37),2),"")</f>
        <v/>
      </c>
      <c r="J961" s="24" t="str">
        <f>IF(J141,-1*ROUND(NORMSINV('Create Composites'!$M$3/(ComCalc!J$37*2))*SQRT(ComCalc!J$45/(ComCalc!J$37*ComCalc!J$37)+J752*(ComCalc!J$37-2)/ComCalc!J$37),2),"")</f>
        <v/>
      </c>
      <c r="K961" s="24" t="str">
        <f>IF(K141,-1*ROUND(NORMSINV('Create Composites'!$M$3/(ComCalc!K$37*2))*SQRT(ComCalc!K$45/(ComCalc!K$37*ComCalc!K$37)+K752*(ComCalc!K$37-2)/ComCalc!K$37),2),"")</f>
        <v/>
      </c>
      <c r="L961" s="24" t="str">
        <f>IF(L141,-1*ROUND(NORMSINV('Create Composites'!$M$3/(ComCalc!L$37*2))*SQRT(ComCalc!L$45/(ComCalc!L$37*ComCalc!L$37)+L752*(ComCalc!L$37-2)/ComCalc!L$37),2),"")</f>
        <v/>
      </c>
      <c r="M961" s="24" t="str">
        <f>IF(M141,-1*ROUND(NORMSINV('Create Composites'!$M$3/(ComCalc!M$37*2))*SQRT(ComCalc!M$45/(ComCalc!M$37*ComCalc!M$37)+M752*(ComCalc!M$37-2)/ComCalc!M$37),2),"")</f>
        <v/>
      </c>
      <c r="N961" s="24" t="str">
        <f>IF(N141,-1*ROUND(NORMSINV('Create Composites'!$M$3/(ComCalc!N$37*2))*SQRT(ComCalc!N$45/(ComCalc!N$37*ComCalc!N$37)+N752*(ComCalc!N$37-2)/ComCalc!N$37),2),"")</f>
        <v/>
      </c>
      <c r="O961" s="24" t="str">
        <f>IF(O141,-1*ROUND(NORMSINV('Create Composites'!$M$3/(ComCalc!O$37*2))*SQRT(ComCalc!O$45/(ComCalc!O$37*ComCalc!O$37)+O752*(ComCalc!O$37-2)/ComCalc!O$37),2),"")</f>
        <v/>
      </c>
      <c r="P961" s="24">
        <f>IF(P141,-1*ROUND(NORMSINV('Create Composites'!$M$3/(ComCalc!P$37*2))*SQRT(ComCalc!P$45/(ComCalc!P$37*ComCalc!P$37)+P752*(ComCalc!P$37-2)/ComCalc!P$37),2),"")</f>
        <v>13.17</v>
      </c>
      <c r="Q961" s="24" t="str">
        <f>IF(Q141,-1*ROUND(NORMSINV('Create Composites'!$M$3/(ComCalc!Q$37*2))*SQRT(ComCalc!Q$45/(ComCalc!Q$37*ComCalc!Q$37)+Q752*(ComCalc!Q$37-2)/ComCalc!Q$37),2),"")</f>
        <v/>
      </c>
      <c r="R961" s="24">
        <f>IF(R141,-1*ROUND(NORMSINV('Create Composites'!$M$3/(ComCalc!R$37*2))*SQRT(ComCalc!R$45/(ComCalc!R$37*ComCalc!R$37)+R752*(ComCalc!R$37-2)/ComCalc!R$37),2),"")</f>
        <v>19.72</v>
      </c>
      <c r="S961" s="24" t="str">
        <f>IF(S141,-1*ROUND(NORMSINV('Create Composites'!$M$3/(ComCalc!S$37*2))*SQRT(ComCalc!S$45/(ComCalc!S$37*ComCalc!S$37)+S752*(ComCalc!S$37-2)/ComCalc!S$37),2),"")</f>
        <v/>
      </c>
      <c r="T961" s="24" t="str">
        <f>IF(T141,-1*ROUND(NORMSINV('Create Composites'!$M$3/(ComCalc!T$37*2))*SQRT(ComCalc!T$45/(ComCalc!T$37*ComCalc!T$37)+T752*(ComCalc!T$37-2)/ComCalc!T$37),2),"")</f>
        <v/>
      </c>
      <c r="U961" s="24" t="str">
        <f>IF(U141,-1*ROUND(NORMSINV('Create Composites'!$M$3/(ComCalc!U$37*2))*SQRT(ComCalc!U$45/(ComCalc!U$37*ComCalc!U$37)+U752*(ComCalc!U$37-2)/ComCalc!U$37),2),"")</f>
        <v/>
      </c>
    </row>
    <row r="962" spans="1:21" x14ac:dyDescent="0.15">
      <c r="A962" t="str">
        <f t="shared" si="663"/>
        <v>CVLT-3 Brief Trials 1-4</v>
      </c>
      <c r="B962" s="24" t="str">
        <f>IF(B142,-1*ROUND(NORMSINV('Create Composites'!$M$3/(ComCalc!B$37*2))*SQRT(ComCalc!B$45/(ComCalc!B$37*ComCalc!B$37)+B753*(ComCalc!B$37-2)/ComCalc!B$37),2),"")</f>
        <v/>
      </c>
      <c r="C962" s="24" t="str">
        <f>IF(C142,-1*ROUND(NORMSINV('Create Composites'!$M$3/(ComCalc!C$37*2))*SQRT(ComCalc!C$45/(ComCalc!C$37*ComCalc!C$37)+C753*(ComCalc!C$37-2)/ComCalc!C$37),2),"")</f>
        <v/>
      </c>
      <c r="D962" s="24" t="str">
        <f>IF(D142,-1*ROUND(NORMSINV('Create Composites'!$M$3/(ComCalc!D$37*2))*SQRT(ComCalc!D$45/(ComCalc!D$37*ComCalc!D$37)+D753*(ComCalc!D$37-2)/ComCalc!D$37),2),"")</f>
        <v/>
      </c>
      <c r="E962" s="24" t="str">
        <f>IF(E142,-1*ROUND(NORMSINV('Create Composites'!$M$3/(ComCalc!E$37*2))*SQRT(ComCalc!E$45/(ComCalc!E$37*ComCalc!E$37)+E753*(ComCalc!E$37-2)/ComCalc!E$37),2),"")</f>
        <v/>
      </c>
      <c r="F962" s="24" t="str">
        <f>IF(F142,-1*ROUND(NORMSINV('Create Composites'!$M$3/(ComCalc!F$37*2))*SQRT(ComCalc!F$45/(ComCalc!F$37*ComCalc!F$37)+F753*(ComCalc!F$37-2)/ComCalc!F$37),2),"")</f>
        <v/>
      </c>
      <c r="G962" s="24" t="str">
        <f>IF(G142,-1*ROUND(NORMSINV('Create Composites'!$M$3/(ComCalc!G$37*2))*SQRT(ComCalc!G$45/(ComCalc!G$37*ComCalc!G$37)+G753*(ComCalc!G$37-2)/ComCalc!G$37),2),"")</f>
        <v/>
      </c>
      <c r="H962" s="24" t="str">
        <f>IF(H142,-1*ROUND(NORMSINV('Create Composites'!$M$3/(ComCalc!H$37*2))*SQRT(ComCalc!H$45/(ComCalc!H$37*ComCalc!H$37)+H753*(ComCalc!H$37-2)/ComCalc!H$37),2),"")</f>
        <v/>
      </c>
      <c r="I962" s="24" t="str">
        <f>IF(I142,-1*ROUND(NORMSINV('Create Composites'!$M$3/(ComCalc!I$37*2))*SQRT(ComCalc!I$45/(ComCalc!I$37*ComCalc!I$37)+I753*(ComCalc!I$37-2)/ComCalc!I$37),2),"")</f>
        <v/>
      </c>
      <c r="J962" s="24" t="str">
        <f>IF(J142,-1*ROUND(NORMSINV('Create Composites'!$M$3/(ComCalc!J$37*2))*SQRT(ComCalc!J$45/(ComCalc!J$37*ComCalc!J$37)+J753*(ComCalc!J$37-2)/ComCalc!J$37),2),"")</f>
        <v/>
      </c>
      <c r="K962" s="24" t="str">
        <f>IF(K142,-1*ROUND(NORMSINV('Create Composites'!$M$3/(ComCalc!K$37*2))*SQRT(ComCalc!K$45/(ComCalc!K$37*ComCalc!K$37)+K753*(ComCalc!K$37-2)/ComCalc!K$37),2),"")</f>
        <v/>
      </c>
      <c r="L962" s="24" t="str">
        <f>IF(L142,-1*ROUND(NORMSINV('Create Composites'!$M$3/(ComCalc!L$37*2))*SQRT(ComCalc!L$45/(ComCalc!L$37*ComCalc!L$37)+L753*(ComCalc!L$37-2)/ComCalc!L$37),2),"")</f>
        <v/>
      </c>
      <c r="M962" s="24" t="str">
        <f>IF(M142,-1*ROUND(NORMSINV('Create Composites'!$M$3/(ComCalc!M$37*2))*SQRT(ComCalc!M$45/(ComCalc!M$37*ComCalc!M$37)+M753*(ComCalc!M$37-2)/ComCalc!M$37),2),"")</f>
        <v/>
      </c>
      <c r="N962" s="24" t="str">
        <f>IF(N142,-1*ROUND(NORMSINV('Create Composites'!$M$3/(ComCalc!N$37*2))*SQRT(ComCalc!N$45/(ComCalc!N$37*ComCalc!N$37)+N753*(ComCalc!N$37-2)/ComCalc!N$37),2),"")</f>
        <v/>
      </c>
      <c r="O962" s="24" t="str">
        <f>IF(O142,-1*ROUND(NORMSINV('Create Composites'!$M$3/(ComCalc!O$37*2))*SQRT(ComCalc!O$45/(ComCalc!O$37*ComCalc!O$37)+O753*(ComCalc!O$37-2)/ComCalc!O$37),2),"")</f>
        <v/>
      </c>
      <c r="P962" s="24" t="str">
        <f>IF(P142,-1*ROUND(NORMSINV('Create Composites'!$M$3/(ComCalc!P$37*2))*SQRT(ComCalc!P$45/(ComCalc!P$37*ComCalc!P$37)+P753*(ComCalc!P$37-2)/ComCalc!P$37),2),"")</f>
        <v/>
      </c>
      <c r="Q962" s="24" t="str">
        <f>IF(Q142,-1*ROUND(NORMSINV('Create Composites'!$M$3/(ComCalc!Q$37*2))*SQRT(ComCalc!Q$45/(ComCalc!Q$37*ComCalc!Q$37)+Q753*(ComCalc!Q$37-2)/ComCalc!Q$37),2),"")</f>
        <v/>
      </c>
      <c r="R962" s="24" t="str">
        <f>IF(R142,-1*ROUND(NORMSINV('Create Composites'!$M$3/(ComCalc!R$37*2))*SQRT(ComCalc!R$45/(ComCalc!R$37*ComCalc!R$37)+R753*(ComCalc!R$37-2)/ComCalc!R$37),2),"")</f>
        <v/>
      </c>
      <c r="S962" s="24" t="str">
        <f>IF(S142,-1*ROUND(NORMSINV('Create Composites'!$M$3/(ComCalc!S$37*2))*SQRT(ComCalc!S$45/(ComCalc!S$37*ComCalc!S$37)+S753*(ComCalc!S$37-2)/ComCalc!S$37),2),"")</f>
        <v/>
      </c>
      <c r="T962" s="24" t="str">
        <f>IF(T142,-1*ROUND(NORMSINV('Create Composites'!$M$3/(ComCalc!T$37*2))*SQRT(ComCalc!T$45/(ComCalc!T$37*ComCalc!T$37)+T753*(ComCalc!T$37-2)/ComCalc!T$37),2),"")</f>
        <v/>
      </c>
      <c r="U962" s="24" t="str">
        <f>IF(U142,-1*ROUND(NORMSINV('Create Composites'!$M$3/(ComCalc!U$37*2))*SQRT(ComCalc!U$45/(ComCalc!U$37*ComCalc!U$37)+U753*(ComCalc!U$37-2)/ComCalc!U$37),2),"")</f>
        <v/>
      </c>
    </row>
    <row r="963" spans="1:21" x14ac:dyDescent="0.15">
      <c r="A963" t="str">
        <f t="shared" si="663"/>
        <v>CVLT-3 Brief SDFR</v>
      </c>
      <c r="B963" s="24" t="str">
        <f>IF(B143,-1*ROUND(NORMSINV('Create Composites'!$M$3/(ComCalc!B$37*2))*SQRT(ComCalc!B$45/(ComCalc!B$37*ComCalc!B$37)+B754*(ComCalc!B$37-2)/ComCalc!B$37),2),"")</f>
        <v/>
      </c>
      <c r="C963" s="24" t="str">
        <f>IF(C143,-1*ROUND(NORMSINV('Create Composites'!$M$3/(ComCalc!C$37*2))*SQRT(ComCalc!C$45/(ComCalc!C$37*ComCalc!C$37)+C754*(ComCalc!C$37-2)/ComCalc!C$37),2),"")</f>
        <v/>
      </c>
      <c r="D963" s="24" t="str">
        <f>IF(D143,-1*ROUND(NORMSINV('Create Composites'!$M$3/(ComCalc!D$37*2))*SQRT(ComCalc!D$45/(ComCalc!D$37*ComCalc!D$37)+D754*(ComCalc!D$37-2)/ComCalc!D$37),2),"")</f>
        <v/>
      </c>
      <c r="E963" s="24" t="str">
        <f>IF(E143,-1*ROUND(NORMSINV('Create Composites'!$M$3/(ComCalc!E$37*2))*SQRT(ComCalc!E$45/(ComCalc!E$37*ComCalc!E$37)+E754*(ComCalc!E$37-2)/ComCalc!E$37),2),"")</f>
        <v/>
      </c>
      <c r="F963" s="24" t="str">
        <f>IF(F143,-1*ROUND(NORMSINV('Create Composites'!$M$3/(ComCalc!F$37*2))*SQRT(ComCalc!F$45/(ComCalc!F$37*ComCalc!F$37)+F754*(ComCalc!F$37-2)/ComCalc!F$37),2),"")</f>
        <v/>
      </c>
      <c r="G963" s="24" t="str">
        <f>IF(G143,-1*ROUND(NORMSINV('Create Composites'!$M$3/(ComCalc!G$37*2))*SQRT(ComCalc!G$45/(ComCalc!G$37*ComCalc!G$37)+G754*(ComCalc!G$37-2)/ComCalc!G$37),2),"")</f>
        <v/>
      </c>
      <c r="H963" s="24" t="str">
        <f>IF(H143,-1*ROUND(NORMSINV('Create Composites'!$M$3/(ComCalc!H$37*2))*SQRT(ComCalc!H$45/(ComCalc!H$37*ComCalc!H$37)+H754*(ComCalc!H$37-2)/ComCalc!H$37),2),"")</f>
        <v/>
      </c>
      <c r="I963" s="24" t="str">
        <f>IF(I143,-1*ROUND(NORMSINV('Create Composites'!$M$3/(ComCalc!I$37*2))*SQRT(ComCalc!I$45/(ComCalc!I$37*ComCalc!I$37)+I754*(ComCalc!I$37-2)/ComCalc!I$37),2),"")</f>
        <v/>
      </c>
      <c r="J963" s="24" t="str">
        <f>IF(J143,-1*ROUND(NORMSINV('Create Composites'!$M$3/(ComCalc!J$37*2))*SQRT(ComCalc!J$45/(ComCalc!J$37*ComCalc!J$37)+J754*(ComCalc!J$37-2)/ComCalc!J$37),2),"")</f>
        <v/>
      </c>
      <c r="K963" s="24" t="str">
        <f>IF(K143,-1*ROUND(NORMSINV('Create Composites'!$M$3/(ComCalc!K$37*2))*SQRT(ComCalc!K$45/(ComCalc!K$37*ComCalc!K$37)+K754*(ComCalc!K$37-2)/ComCalc!K$37),2),"")</f>
        <v/>
      </c>
      <c r="L963" s="24" t="str">
        <f>IF(L143,-1*ROUND(NORMSINV('Create Composites'!$M$3/(ComCalc!L$37*2))*SQRT(ComCalc!L$45/(ComCalc!L$37*ComCalc!L$37)+L754*(ComCalc!L$37-2)/ComCalc!L$37),2),"")</f>
        <v/>
      </c>
      <c r="M963" s="24" t="str">
        <f>IF(M143,-1*ROUND(NORMSINV('Create Composites'!$M$3/(ComCalc!M$37*2))*SQRT(ComCalc!M$45/(ComCalc!M$37*ComCalc!M$37)+M754*(ComCalc!M$37-2)/ComCalc!M$37),2),"")</f>
        <v/>
      </c>
      <c r="N963" s="24" t="str">
        <f>IF(N143,-1*ROUND(NORMSINV('Create Composites'!$M$3/(ComCalc!N$37*2))*SQRT(ComCalc!N$45/(ComCalc!N$37*ComCalc!N$37)+N754*(ComCalc!N$37-2)/ComCalc!N$37),2),"")</f>
        <v/>
      </c>
      <c r="O963" s="24" t="str">
        <f>IF(O143,-1*ROUND(NORMSINV('Create Composites'!$M$3/(ComCalc!O$37*2))*SQRT(ComCalc!O$45/(ComCalc!O$37*ComCalc!O$37)+O754*(ComCalc!O$37-2)/ComCalc!O$37),2),"")</f>
        <v/>
      </c>
      <c r="P963" s="24" t="str">
        <f>IF(P143,-1*ROUND(NORMSINV('Create Composites'!$M$3/(ComCalc!P$37*2))*SQRT(ComCalc!P$45/(ComCalc!P$37*ComCalc!P$37)+P754*(ComCalc!P$37-2)/ComCalc!P$37),2),"")</f>
        <v/>
      </c>
      <c r="Q963" s="24" t="str">
        <f>IF(Q143,-1*ROUND(NORMSINV('Create Composites'!$M$3/(ComCalc!Q$37*2))*SQRT(ComCalc!Q$45/(ComCalc!Q$37*ComCalc!Q$37)+Q754*(ComCalc!Q$37-2)/ComCalc!Q$37),2),"")</f>
        <v/>
      </c>
      <c r="R963" s="24" t="str">
        <f>IF(R143,-1*ROUND(NORMSINV('Create Composites'!$M$3/(ComCalc!R$37*2))*SQRT(ComCalc!R$45/(ComCalc!R$37*ComCalc!R$37)+R754*(ComCalc!R$37-2)/ComCalc!R$37),2),"")</f>
        <v/>
      </c>
      <c r="S963" s="24" t="str">
        <f>IF(S143,-1*ROUND(NORMSINV('Create Composites'!$M$3/(ComCalc!S$37*2))*SQRT(ComCalc!S$45/(ComCalc!S$37*ComCalc!S$37)+S754*(ComCalc!S$37-2)/ComCalc!S$37),2),"")</f>
        <v/>
      </c>
      <c r="T963" s="24" t="str">
        <f>IF(T143,-1*ROUND(NORMSINV('Create Composites'!$M$3/(ComCalc!T$37*2))*SQRT(ComCalc!T$45/(ComCalc!T$37*ComCalc!T$37)+T754*(ComCalc!T$37-2)/ComCalc!T$37),2),"")</f>
        <v/>
      </c>
      <c r="U963" s="24" t="str">
        <f>IF(U143,-1*ROUND(NORMSINV('Create Composites'!$M$3/(ComCalc!U$37*2))*SQRT(ComCalc!U$45/(ComCalc!U$37*ComCalc!U$37)+U754*(ComCalc!U$37-2)/ComCalc!U$37),2),"")</f>
        <v/>
      </c>
    </row>
    <row r="964" spans="1:21" x14ac:dyDescent="0.15">
      <c r="A964" t="str">
        <f t="shared" si="663"/>
        <v>CVLT-3 Brief LDFR</v>
      </c>
      <c r="B964" s="24" t="str">
        <f>IF(B144,-1*ROUND(NORMSINV('Create Composites'!$M$3/(ComCalc!B$37*2))*SQRT(ComCalc!B$45/(ComCalc!B$37*ComCalc!B$37)+B755*(ComCalc!B$37-2)/ComCalc!B$37),2),"")</f>
        <v/>
      </c>
      <c r="C964" s="24" t="str">
        <f>IF(C144,-1*ROUND(NORMSINV('Create Composites'!$M$3/(ComCalc!C$37*2))*SQRT(ComCalc!C$45/(ComCalc!C$37*ComCalc!C$37)+C755*(ComCalc!C$37-2)/ComCalc!C$37),2),"")</f>
        <v/>
      </c>
      <c r="D964" s="24" t="str">
        <f>IF(D144,-1*ROUND(NORMSINV('Create Composites'!$M$3/(ComCalc!D$37*2))*SQRT(ComCalc!D$45/(ComCalc!D$37*ComCalc!D$37)+D755*(ComCalc!D$37-2)/ComCalc!D$37),2),"")</f>
        <v/>
      </c>
      <c r="E964" s="24" t="str">
        <f>IF(E144,-1*ROUND(NORMSINV('Create Composites'!$M$3/(ComCalc!E$37*2))*SQRT(ComCalc!E$45/(ComCalc!E$37*ComCalc!E$37)+E755*(ComCalc!E$37-2)/ComCalc!E$37),2),"")</f>
        <v/>
      </c>
      <c r="F964" s="24" t="str">
        <f>IF(F144,-1*ROUND(NORMSINV('Create Composites'!$M$3/(ComCalc!F$37*2))*SQRT(ComCalc!F$45/(ComCalc!F$37*ComCalc!F$37)+F755*(ComCalc!F$37-2)/ComCalc!F$37),2),"")</f>
        <v/>
      </c>
      <c r="G964" s="24" t="str">
        <f>IF(G144,-1*ROUND(NORMSINV('Create Composites'!$M$3/(ComCalc!G$37*2))*SQRT(ComCalc!G$45/(ComCalc!G$37*ComCalc!G$37)+G755*(ComCalc!G$37-2)/ComCalc!G$37),2),"")</f>
        <v/>
      </c>
      <c r="H964" s="24" t="str">
        <f>IF(H144,-1*ROUND(NORMSINV('Create Composites'!$M$3/(ComCalc!H$37*2))*SQRT(ComCalc!H$45/(ComCalc!H$37*ComCalc!H$37)+H755*(ComCalc!H$37-2)/ComCalc!H$37),2),"")</f>
        <v/>
      </c>
      <c r="I964" s="24" t="str">
        <f>IF(I144,-1*ROUND(NORMSINV('Create Composites'!$M$3/(ComCalc!I$37*2))*SQRT(ComCalc!I$45/(ComCalc!I$37*ComCalc!I$37)+I755*(ComCalc!I$37-2)/ComCalc!I$37),2),"")</f>
        <v/>
      </c>
      <c r="J964" s="24" t="str">
        <f>IF(J144,-1*ROUND(NORMSINV('Create Composites'!$M$3/(ComCalc!J$37*2))*SQRT(ComCalc!J$45/(ComCalc!J$37*ComCalc!J$37)+J755*(ComCalc!J$37-2)/ComCalc!J$37),2),"")</f>
        <v/>
      </c>
      <c r="K964" s="24" t="str">
        <f>IF(K144,-1*ROUND(NORMSINV('Create Composites'!$M$3/(ComCalc!K$37*2))*SQRT(ComCalc!K$45/(ComCalc!K$37*ComCalc!K$37)+K755*(ComCalc!K$37-2)/ComCalc!K$37),2),"")</f>
        <v/>
      </c>
      <c r="L964" s="24" t="str">
        <f>IF(L144,-1*ROUND(NORMSINV('Create Composites'!$M$3/(ComCalc!L$37*2))*SQRT(ComCalc!L$45/(ComCalc!L$37*ComCalc!L$37)+L755*(ComCalc!L$37-2)/ComCalc!L$37),2),"")</f>
        <v/>
      </c>
      <c r="M964" s="24" t="str">
        <f>IF(M144,-1*ROUND(NORMSINV('Create Composites'!$M$3/(ComCalc!M$37*2))*SQRT(ComCalc!M$45/(ComCalc!M$37*ComCalc!M$37)+M755*(ComCalc!M$37-2)/ComCalc!M$37),2),"")</f>
        <v/>
      </c>
      <c r="N964" s="24" t="str">
        <f>IF(N144,-1*ROUND(NORMSINV('Create Composites'!$M$3/(ComCalc!N$37*2))*SQRT(ComCalc!N$45/(ComCalc!N$37*ComCalc!N$37)+N755*(ComCalc!N$37-2)/ComCalc!N$37),2),"")</f>
        <v/>
      </c>
      <c r="O964" s="24" t="str">
        <f>IF(O144,-1*ROUND(NORMSINV('Create Composites'!$M$3/(ComCalc!O$37*2))*SQRT(ComCalc!O$45/(ComCalc!O$37*ComCalc!O$37)+O755*(ComCalc!O$37-2)/ComCalc!O$37),2),"")</f>
        <v/>
      </c>
      <c r="P964" s="24" t="str">
        <f>IF(P144,-1*ROUND(NORMSINV('Create Composites'!$M$3/(ComCalc!P$37*2))*SQRT(ComCalc!P$45/(ComCalc!P$37*ComCalc!P$37)+P755*(ComCalc!P$37-2)/ComCalc!P$37),2),"")</f>
        <v/>
      </c>
      <c r="Q964" s="24" t="str">
        <f>IF(Q144,-1*ROUND(NORMSINV('Create Composites'!$M$3/(ComCalc!Q$37*2))*SQRT(ComCalc!Q$45/(ComCalc!Q$37*ComCalc!Q$37)+Q755*(ComCalc!Q$37-2)/ComCalc!Q$37),2),"")</f>
        <v/>
      </c>
      <c r="R964" s="24" t="str">
        <f>IF(R144,-1*ROUND(NORMSINV('Create Composites'!$M$3/(ComCalc!R$37*2))*SQRT(ComCalc!R$45/(ComCalc!R$37*ComCalc!R$37)+R755*(ComCalc!R$37-2)/ComCalc!R$37),2),"")</f>
        <v/>
      </c>
      <c r="S964" s="24" t="str">
        <f>IF(S144,-1*ROUND(NORMSINV('Create Composites'!$M$3/(ComCalc!S$37*2))*SQRT(ComCalc!S$45/(ComCalc!S$37*ComCalc!S$37)+S755*(ComCalc!S$37-2)/ComCalc!S$37),2),"")</f>
        <v/>
      </c>
      <c r="T964" s="24" t="str">
        <f>IF(T144,-1*ROUND(NORMSINV('Create Composites'!$M$3/(ComCalc!T$37*2))*SQRT(ComCalc!T$45/(ComCalc!T$37*ComCalc!T$37)+T755*(ComCalc!T$37-2)/ComCalc!T$37),2),"")</f>
        <v/>
      </c>
      <c r="U964" s="24" t="str">
        <f>IF(U144,-1*ROUND(NORMSINV('Create Composites'!$M$3/(ComCalc!U$37*2))*SQRT(ComCalc!U$45/(ComCalc!U$37*ComCalc!U$37)+U755*(ComCalc!U$37-2)/ComCalc!U$37),2),"")</f>
        <v/>
      </c>
    </row>
    <row r="965" spans="1:21" x14ac:dyDescent="0.15">
      <c r="A965" t="str">
        <f t="shared" si="663"/>
        <v>Figure Weights</v>
      </c>
      <c r="B965" s="24" t="str">
        <f>IF(B145,-1*ROUND(NORMSINV('Create Composites'!$M$3/(ComCalc!B$37*2))*SQRT(ComCalc!B$45/(ComCalc!B$37*ComCalc!B$37)+B756*(ComCalc!B$37-2)/ComCalc!B$37),2),"")</f>
        <v/>
      </c>
      <c r="C965" s="24" t="str">
        <f>IF(C145,-1*ROUND(NORMSINV('Create Composites'!$M$3/(ComCalc!C$37*2))*SQRT(ComCalc!C$45/(ComCalc!C$37*ComCalc!C$37)+C756*(ComCalc!C$37-2)/ComCalc!C$37),2),"")</f>
        <v/>
      </c>
      <c r="D965" s="24" t="str">
        <f>IF(D145,-1*ROUND(NORMSINV('Create Composites'!$M$3/(ComCalc!D$37*2))*SQRT(ComCalc!D$45/(ComCalc!D$37*ComCalc!D$37)+D756*(ComCalc!D$37-2)/ComCalc!D$37),2),"")</f>
        <v/>
      </c>
      <c r="E965" s="24" t="str">
        <f>IF(E145,-1*ROUND(NORMSINV('Create Composites'!$M$3/(ComCalc!E$37*2))*SQRT(ComCalc!E$45/(ComCalc!E$37*ComCalc!E$37)+E756*(ComCalc!E$37-2)/ComCalc!E$37),2),"")</f>
        <v/>
      </c>
      <c r="F965" s="24" t="str">
        <f>IF(F145,-1*ROUND(NORMSINV('Create Composites'!$M$3/(ComCalc!F$37*2))*SQRT(ComCalc!F$45/(ComCalc!F$37*ComCalc!F$37)+F756*(ComCalc!F$37-2)/ComCalc!F$37),2),"")</f>
        <v/>
      </c>
      <c r="G965" s="24" t="str">
        <f>IF(G145,-1*ROUND(NORMSINV('Create Composites'!$M$3/(ComCalc!G$37*2))*SQRT(ComCalc!G$45/(ComCalc!G$37*ComCalc!G$37)+G756*(ComCalc!G$37-2)/ComCalc!G$37),2),"")</f>
        <v/>
      </c>
      <c r="H965" s="24" t="str">
        <f>IF(H145,-1*ROUND(NORMSINV('Create Composites'!$M$3/(ComCalc!H$37*2))*SQRT(ComCalc!H$45/(ComCalc!H$37*ComCalc!H$37)+H756*(ComCalc!H$37-2)/ComCalc!H$37),2),"")</f>
        <v/>
      </c>
      <c r="I965" s="24" t="str">
        <f>IF(I145,-1*ROUND(NORMSINV('Create Composites'!$M$3/(ComCalc!I$37*2))*SQRT(ComCalc!I$45/(ComCalc!I$37*ComCalc!I$37)+I756*(ComCalc!I$37-2)/ComCalc!I$37),2),"")</f>
        <v/>
      </c>
      <c r="J965" s="24" t="str">
        <f>IF(J145,-1*ROUND(NORMSINV('Create Composites'!$M$3/(ComCalc!J$37*2))*SQRT(ComCalc!J$45/(ComCalc!J$37*ComCalc!J$37)+J756*(ComCalc!J$37-2)/ComCalc!J$37),2),"")</f>
        <v/>
      </c>
      <c r="K965" s="24" t="str">
        <f>IF(K145,-1*ROUND(NORMSINV('Create Composites'!$M$3/(ComCalc!K$37*2))*SQRT(ComCalc!K$45/(ComCalc!K$37*ComCalc!K$37)+K756*(ComCalc!K$37-2)/ComCalc!K$37),2),"")</f>
        <v/>
      </c>
      <c r="L965" s="24" t="str">
        <f>IF(L145,-1*ROUND(NORMSINV('Create Composites'!$M$3/(ComCalc!L$37*2))*SQRT(ComCalc!L$45/(ComCalc!L$37*ComCalc!L$37)+L756*(ComCalc!L$37-2)/ComCalc!L$37),2),"")</f>
        <v/>
      </c>
      <c r="M965" s="24" t="str">
        <f>IF(M145,-1*ROUND(NORMSINV('Create Composites'!$M$3/(ComCalc!M$37*2))*SQRT(ComCalc!M$45/(ComCalc!M$37*ComCalc!M$37)+M756*(ComCalc!M$37-2)/ComCalc!M$37),2),"")</f>
        <v/>
      </c>
      <c r="N965" s="24" t="str">
        <f>IF(N145,-1*ROUND(NORMSINV('Create Composites'!$M$3/(ComCalc!N$37*2))*SQRT(ComCalc!N$45/(ComCalc!N$37*ComCalc!N$37)+N756*(ComCalc!N$37-2)/ComCalc!N$37),2),"")</f>
        <v/>
      </c>
      <c r="O965" s="24" t="str">
        <f>IF(O145,-1*ROUND(NORMSINV('Create Composites'!$M$3/(ComCalc!O$37*2))*SQRT(ComCalc!O$45/(ComCalc!O$37*ComCalc!O$37)+O756*(ComCalc!O$37-2)/ComCalc!O$37),2),"")</f>
        <v/>
      </c>
      <c r="P965" s="24" t="str">
        <f>IF(P145,-1*ROUND(NORMSINV('Create Composites'!$M$3/(ComCalc!P$37*2))*SQRT(ComCalc!P$45/(ComCalc!P$37*ComCalc!P$37)+P756*(ComCalc!P$37-2)/ComCalc!P$37),2),"")</f>
        <v/>
      </c>
      <c r="Q965" s="24" t="str">
        <f>IF(Q145,-1*ROUND(NORMSINV('Create Composites'!$M$3/(ComCalc!Q$37*2))*SQRT(ComCalc!Q$45/(ComCalc!Q$37*ComCalc!Q$37)+Q756*(ComCalc!Q$37-2)/ComCalc!Q$37),2),"")</f>
        <v/>
      </c>
      <c r="R965" s="24" t="str">
        <f>IF(R145,-1*ROUND(NORMSINV('Create Composites'!$M$3/(ComCalc!R$37*2))*SQRT(ComCalc!R$45/(ComCalc!R$37*ComCalc!R$37)+R756*(ComCalc!R$37-2)/ComCalc!R$37),2),"")</f>
        <v/>
      </c>
      <c r="S965" s="24" t="str">
        <f>IF(S145,-1*ROUND(NORMSINV('Create Composites'!$M$3/(ComCalc!S$37*2))*SQRT(ComCalc!S$45/(ComCalc!S$37*ComCalc!S$37)+S756*(ComCalc!S$37-2)/ComCalc!S$37),2),"")</f>
        <v/>
      </c>
      <c r="T965" s="24" t="str">
        <f>IF(T145,-1*ROUND(NORMSINV('Create Composites'!$M$3/(ComCalc!T$37*2))*SQRT(ComCalc!T$45/(ComCalc!T$37*ComCalc!T$37)+T756*(ComCalc!T$37-2)/ComCalc!T$37),2),"")</f>
        <v/>
      </c>
      <c r="U965" s="24" t="str">
        <f>IF(U145,-1*ROUND(NORMSINV('Create Composites'!$M$3/(ComCalc!U$37*2))*SQRT(ComCalc!U$45/(ComCalc!U$37*ComCalc!U$37)+U756*(ComCalc!U$37-2)/ComCalc!U$37),2),"")</f>
        <v/>
      </c>
    </row>
    <row r="966" spans="1:21" x14ac:dyDescent="0.15">
      <c r="A966" t="str">
        <f t="shared" si="663"/>
        <v>Letter-Number Sequencing</v>
      </c>
      <c r="B966" s="24" t="str">
        <f>IF(B146,-1*ROUND(NORMSINV('Create Composites'!$M$3/(ComCalc!B$37*2))*SQRT(ComCalc!B$45/(ComCalc!B$37*ComCalc!B$37)+B757*(ComCalc!B$37-2)/ComCalc!B$37),2),"")</f>
        <v/>
      </c>
      <c r="C966" s="24" t="str">
        <f>IF(C146,-1*ROUND(NORMSINV('Create Composites'!$M$3/(ComCalc!C$37*2))*SQRT(ComCalc!C$45/(ComCalc!C$37*ComCalc!C$37)+C757*(ComCalc!C$37-2)/ComCalc!C$37),2),"")</f>
        <v/>
      </c>
      <c r="D966" s="24" t="str">
        <f>IF(D146,-1*ROUND(NORMSINV('Create Composites'!$M$3/(ComCalc!D$37*2))*SQRT(ComCalc!D$45/(ComCalc!D$37*ComCalc!D$37)+D757*(ComCalc!D$37-2)/ComCalc!D$37),2),"")</f>
        <v/>
      </c>
      <c r="E966" s="24" t="str">
        <f>IF(E146,-1*ROUND(NORMSINV('Create Composites'!$M$3/(ComCalc!E$37*2))*SQRT(ComCalc!E$45/(ComCalc!E$37*ComCalc!E$37)+E757*(ComCalc!E$37-2)/ComCalc!E$37),2),"")</f>
        <v/>
      </c>
      <c r="F966" s="24" t="str">
        <f>IF(F146,-1*ROUND(NORMSINV('Create Composites'!$M$3/(ComCalc!F$37*2))*SQRT(ComCalc!F$45/(ComCalc!F$37*ComCalc!F$37)+F757*(ComCalc!F$37-2)/ComCalc!F$37),2),"")</f>
        <v/>
      </c>
      <c r="G966" s="24" t="str">
        <f>IF(G146,-1*ROUND(NORMSINV('Create Composites'!$M$3/(ComCalc!G$37*2))*SQRT(ComCalc!G$45/(ComCalc!G$37*ComCalc!G$37)+G757*(ComCalc!G$37-2)/ComCalc!G$37),2),"")</f>
        <v/>
      </c>
      <c r="H966" s="24" t="str">
        <f>IF(H146,-1*ROUND(NORMSINV('Create Composites'!$M$3/(ComCalc!H$37*2))*SQRT(ComCalc!H$45/(ComCalc!H$37*ComCalc!H$37)+H757*(ComCalc!H$37-2)/ComCalc!H$37),2),"")</f>
        <v/>
      </c>
      <c r="I966" s="24" t="str">
        <f>IF(I146,-1*ROUND(NORMSINV('Create Composites'!$M$3/(ComCalc!I$37*2))*SQRT(ComCalc!I$45/(ComCalc!I$37*ComCalc!I$37)+I757*(ComCalc!I$37-2)/ComCalc!I$37),2),"")</f>
        <v/>
      </c>
      <c r="J966" s="24" t="str">
        <f>IF(J146,-1*ROUND(NORMSINV('Create Composites'!$M$3/(ComCalc!J$37*2))*SQRT(ComCalc!J$45/(ComCalc!J$37*ComCalc!J$37)+J757*(ComCalc!J$37-2)/ComCalc!J$37),2),"")</f>
        <v/>
      </c>
      <c r="K966" s="24" t="str">
        <f>IF(K146,-1*ROUND(NORMSINV('Create Composites'!$M$3/(ComCalc!K$37*2))*SQRT(ComCalc!K$45/(ComCalc!K$37*ComCalc!K$37)+K757*(ComCalc!K$37-2)/ComCalc!K$37),2),"")</f>
        <v/>
      </c>
      <c r="L966" s="24" t="str">
        <f>IF(L146,-1*ROUND(NORMSINV('Create Composites'!$M$3/(ComCalc!L$37*2))*SQRT(ComCalc!L$45/(ComCalc!L$37*ComCalc!L$37)+L757*(ComCalc!L$37-2)/ComCalc!L$37),2),"")</f>
        <v/>
      </c>
      <c r="M966" s="24" t="str">
        <f>IF(M146,-1*ROUND(NORMSINV('Create Composites'!$M$3/(ComCalc!M$37*2))*SQRT(ComCalc!M$45/(ComCalc!M$37*ComCalc!M$37)+M757*(ComCalc!M$37-2)/ComCalc!M$37),2),"")</f>
        <v/>
      </c>
      <c r="N966" s="24" t="str">
        <f>IF(N146,-1*ROUND(NORMSINV('Create Composites'!$M$3/(ComCalc!N$37*2))*SQRT(ComCalc!N$45/(ComCalc!N$37*ComCalc!N$37)+N757*(ComCalc!N$37-2)/ComCalc!N$37),2),"")</f>
        <v/>
      </c>
      <c r="O966" s="24" t="str">
        <f>IF(O146,-1*ROUND(NORMSINV('Create Composites'!$M$3/(ComCalc!O$37*2))*SQRT(ComCalc!O$45/(ComCalc!O$37*ComCalc!O$37)+O757*(ComCalc!O$37-2)/ComCalc!O$37),2),"")</f>
        <v/>
      </c>
      <c r="P966" s="24" t="str">
        <f>IF(P146,-1*ROUND(NORMSINV('Create Composites'!$M$3/(ComCalc!P$37*2))*SQRT(ComCalc!P$45/(ComCalc!P$37*ComCalc!P$37)+P757*(ComCalc!P$37-2)/ComCalc!P$37),2),"")</f>
        <v/>
      </c>
      <c r="Q966" s="24" t="str">
        <f>IF(Q146,-1*ROUND(NORMSINV('Create Composites'!$M$3/(ComCalc!Q$37*2))*SQRT(ComCalc!Q$45/(ComCalc!Q$37*ComCalc!Q$37)+Q757*(ComCalc!Q$37-2)/ComCalc!Q$37),2),"")</f>
        <v/>
      </c>
      <c r="R966" s="24" t="str">
        <f>IF(R146,-1*ROUND(NORMSINV('Create Composites'!$M$3/(ComCalc!R$37*2))*SQRT(ComCalc!R$45/(ComCalc!R$37*ComCalc!R$37)+R757*(ComCalc!R$37-2)/ComCalc!R$37),2),"")</f>
        <v/>
      </c>
      <c r="S966" s="24" t="str">
        <f>IF(S146,-1*ROUND(NORMSINV('Create Composites'!$M$3/(ComCalc!S$37*2))*SQRT(ComCalc!S$45/(ComCalc!S$37*ComCalc!S$37)+S757*(ComCalc!S$37-2)/ComCalc!S$37),2),"")</f>
        <v/>
      </c>
      <c r="T966" s="24" t="str">
        <f>IF(T146,-1*ROUND(NORMSINV('Create Composites'!$M$3/(ComCalc!T$37*2))*SQRT(ComCalc!T$45/(ComCalc!T$37*ComCalc!T$37)+T757*(ComCalc!T$37-2)/ComCalc!T$37),2),"")</f>
        <v/>
      </c>
      <c r="U966" s="24" t="str">
        <f>IF(U146,-1*ROUND(NORMSINV('Create Composites'!$M$3/(ComCalc!U$37*2))*SQRT(ComCalc!U$45/(ComCalc!U$37*ComCalc!U$37)+U757*(ComCalc!U$37-2)/ComCalc!U$37),2),"")</f>
        <v/>
      </c>
    </row>
    <row r="967" spans="1:21" x14ac:dyDescent="0.15">
      <c r="A967" t="str">
        <f t="shared" si="663"/>
        <v>Cancellation</v>
      </c>
      <c r="B967" s="24" t="str">
        <f>IF(B147,-1*ROUND(NORMSINV('Create Composites'!$M$3/(ComCalc!B$37*2))*SQRT(ComCalc!B$45/(ComCalc!B$37*ComCalc!B$37)+B758*(ComCalc!B$37-2)/ComCalc!B$37),2),"")</f>
        <v/>
      </c>
      <c r="C967" s="24" t="str">
        <f>IF(C147,-1*ROUND(NORMSINV('Create Composites'!$M$3/(ComCalc!C$37*2))*SQRT(ComCalc!C$45/(ComCalc!C$37*ComCalc!C$37)+C758*(ComCalc!C$37-2)/ComCalc!C$37),2),"")</f>
        <v/>
      </c>
      <c r="D967" s="24" t="str">
        <f>IF(D147,-1*ROUND(NORMSINV('Create Composites'!$M$3/(ComCalc!D$37*2))*SQRT(ComCalc!D$45/(ComCalc!D$37*ComCalc!D$37)+D758*(ComCalc!D$37-2)/ComCalc!D$37),2),"")</f>
        <v/>
      </c>
      <c r="E967" s="24" t="str">
        <f>IF(E147,-1*ROUND(NORMSINV('Create Composites'!$M$3/(ComCalc!E$37*2))*SQRT(ComCalc!E$45/(ComCalc!E$37*ComCalc!E$37)+E758*(ComCalc!E$37-2)/ComCalc!E$37),2),"")</f>
        <v/>
      </c>
      <c r="F967" s="24" t="str">
        <f>IF(F147,-1*ROUND(NORMSINV('Create Composites'!$M$3/(ComCalc!F$37*2))*SQRT(ComCalc!F$45/(ComCalc!F$37*ComCalc!F$37)+F758*(ComCalc!F$37-2)/ComCalc!F$37),2),"")</f>
        <v/>
      </c>
      <c r="G967" s="24" t="str">
        <f>IF(G147,-1*ROUND(NORMSINV('Create Composites'!$M$3/(ComCalc!G$37*2))*SQRT(ComCalc!G$45/(ComCalc!G$37*ComCalc!G$37)+G758*(ComCalc!G$37-2)/ComCalc!G$37),2),"")</f>
        <v/>
      </c>
      <c r="H967" s="24" t="str">
        <f>IF(H147,-1*ROUND(NORMSINV('Create Composites'!$M$3/(ComCalc!H$37*2))*SQRT(ComCalc!H$45/(ComCalc!H$37*ComCalc!H$37)+H758*(ComCalc!H$37-2)/ComCalc!H$37),2),"")</f>
        <v/>
      </c>
      <c r="I967" s="24" t="str">
        <f>IF(I147,-1*ROUND(NORMSINV('Create Composites'!$M$3/(ComCalc!I$37*2))*SQRT(ComCalc!I$45/(ComCalc!I$37*ComCalc!I$37)+I758*(ComCalc!I$37-2)/ComCalc!I$37),2),"")</f>
        <v/>
      </c>
      <c r="J967" s="24" t="str">
        <f>IF(J147,-1*ROUND(NORMSINV('Create Composites'!$M$3/(ComCalc!J$37*2))*SQRT(ComCalc!J$45/(ComCalc!J$37*ComCalc!J$37)+J758*(ComCalc!J$37-2)/ComCalc!J$37),2),"")</f>
        <v/>
      </c>
      <c r="K967" s="24" t="str">
        <f>IF(K147,-1*ROUND(NORMSINV('Create Composites'!$M$3/(ComCalc!K$37*2))*SQRT(ComCalc!K$45/(ComCalc!K$37*ComCalc!K$37)+K758*(ComCalc!K$37-2)/ComCalc!K$37),2),"")</f>
        <v/>
      </c>
      <c r="L967" s="24" t="str">
        <f>IF(L147,-1*ROUND(NORMSINV('Create Composites'!$M$3/(ComCalc!L$37*2))*SQRT(ComCalc!L$45/(ComCalc!L$37*ComCalc!L$37)+L758*(ComCalc!L$37-2)/ComCalc!L$37),2),"")</f>
        <v/>
      </c>
      <c r="M967" s="24" t="str">
        <f>IF(M147,-1*ROUND(NORMSINV('Create Composites'!$M$3/(ComCalc!M$37*2))*SQRT(ComCalc!M$45/(ComCalc!M$37*ComCalc!M$37)+M758*(ComCalc!M$37-2)/ComCalc!M$37),2),"")</f>
        <v/>
      </c>
      <c r="N967" s="24" t="str">
        <f>IF(N147,-1*ROUND(NORMSINV('Create Composites'!$M$3/(ComCalc!N$37*2))*SQRT(ComCalc!N$45/(ComCalc!N$37*ComCalc!N$37)+N758*(ComCalc!N$37-2)/ComCalc!N$37),2),"")</f>
        <v/>
      </c>
      <c r="O967" s="24" t="str">
        <f>IF(O147,-1*ROUND(NORMSINV('Create Composites'!$M$3/(ComCalc!O$37*2))*SQRT(ComCalc!O$45/(ComCalc!O$37*ComCalc!O$37)+O758*(ComCalc!O$37-2)/ComCalc!O$37),2),"")</f>
        <v/>
      </c>
      <c r="P967" s="24" t="str">
        <f>IF(P147,-1*ROUND(NORMSINV('Create Composites'!$M$3/(ComCalc!P$37*2))*SQRT(ComCalc!P$45/(ComCalc!P$37*ComCalc!P$37)+P758*(ComCalc!P$37-2)/ComCalc!P$37),2),"")</f>
        <v/>
      </c>
      <c r="Q967" s="24" t="str">
        <f>IF(Q147,-1*ROUND(NORMSINV('Create Composites'!$M$3/(ComCalc!Q$37*2))*SQRT(ComCalc!Q$45/(ComCalc!Q$37*ComCalc!Q$37)+Q758*(ComCalc!Q$37-2)/ComCalc!Q$37),2),"")</f>
        <v/>
      </c>
      <c r="R967" s="24" t="str">
        <f>IF(R147,-1*ROUND(NORMSINV('Create Composites'!$M$3/(ComCalc!R$37*2))*SQRT(ComCalc!R$45/(ComCalc!R$37*ComCalc!R$37)+R758*(ComCalc!R$37-2)/ComCalc!R$37),2),"")</f>
        <v/>
      </c>
      <c r="S967" s="24" t="str">
        <f>IF(S147,-1*ROUND(NORMSINV('Create Composites'!$M$3/(ComCalc!S$37*2))*SQRT(ComCalc!S$45/(ComCalc!S$37*ComCalc!S$37)+S758*(ComCalc!S$37-2)/ComCalc!S$37),2),"")</f>
        <v/>
      </c>
      <c r="T967" s="24" t="str">
        <f>IF(T147,-1*ROUND(NORMSINV('Create Composites'!$M$3/(ComCalc!T$37*2))*SQRT(ComCalc!T$45/(ComCalc!T$37*ComCalc!T$37)+T758*(ComCalc!T$37-2)/ComCalc!T$37),2),"")</f>
        <v/>
      </c>
      <c r="U967" s="24" t="str">
        <f>IF(U147,-1*ROUND(NORMSINV('Create Composites'!$M$3/(ComCalc!U$37*2))*SQRT(ComCalc!U$45/(ComCalc!U$37*ComCalc!U$37)+U758*(ComCalc!U$37-2)/ComCalc!U$37),2),"")</f>
        <v/>
      </c>
    </row>
    <row r="968" spans="1:21" x14ac:dyDescent="0.15">
      <c r="A968" t="str">
        <f t="shared" si="663"/>
        <v>Grooved Pegboard-Dominant</v>
      </c>
      <c r="B968" s="24" t="str">
        <f>IF(B148,-1*ROUND(NORMSINV('Create Composites'!$M$3/(ComCalc!B$37*2))*SQRT(ComCalc!B$45/(ComCalc!B$37*ComCalc!B$37)+B759*(ComCalc!B$37-2)/ComCalc!B$37),2),"")</f>
        <v/>
      </c>
      <c r="C968" s="24" t="str">
        <f>IF(C148,-1*ROUND(NORMSINV('Create Composites'!$M$3/(ComCalc!C$37*2))*SQRT(ComCalc!C$45/(ComCalc!C$37*ComCalc!C$37)+C759*(ComCalc!C$37-2)/ComCalc!C$37),2),"")</f>
        <v/>
      </c>
      <c r="D968" s="24" t="str">
        <f>IF(D148,-1*ROUND(NORMSINV('Create Composites'!$M$3/(ComCalc!D$37*2))*SQRT(ComCalc!D$45/(ComCalc!D$37*ComCalc!D$37)+D759*(ComCalc!D$37-2)/ComCalc!D$37),2),"")</f>
        <v/>
      </c>
      <c r="E968" s="24" t="str">
        <f>IF(E148,-1*ROUND(NORMSINV('Create Composites'!$M$3/(ComCalc!E$37*2))*SQRT(ComCalc!E$45/(ComCalc!E$37*ComCalc!E$37)+E759*(ComCalc!E$37-2)/ComCalc!E$37),2),"")</f>
        <v/>
      </c>
      <c r="F968" s="24" t="str">
        <f>IF(F148,-1*ROUND(NORMSINV('Create Composites'!$M$3/(ComCalc!F$37*2))*SQRT(ComCalc!F$45/(ComCalc!F$37*ComCalc!F$37)+F759*(ComCalc!F$37-2)/ComCalc!F$37),2),"")</f>
        <v/>
      </c>
      <c r="G968" s="24" t="str">
        <f>IF(G148,-1*ROUND(NORMSINV('Create Composites'!$M$3/(ComCalc!G$37*2))*SQRT(ComCalc!G$45/(ComCalc!G$37*ComCalc!G$37)+G759*(ComCalc!G$37-2)/ComCalc!G$37),2),"")</f>
        <v/>
      </c>
      <c r="H968" s="24" t="str">
        <f>IF(H148,-1*ROUND(NORMSINV('Create Composites'!$M$3/(ComCalc!H$37*2))*SQRT(ComCalc!H$45/(ComCalc!H$37*ComCalc!H$37)+H759*(ComCalc!H$37-2)/ComCalc!H$37),2),"")</f>
        <v/>
      </c>
      <c r="I968" s="24" t="str">
        <f>IF(I148,-1*ROUND(NORMSINV('Create Composites'!$M$3/(ComCalc!I$37*2))*SQRT(ComCalc!I$45/(ComCalc!I$37*ComCalc!I$37)+I759*(ComCalc!I$37-2)/ComCalc!I$37),2),"")</f>
        <v/>
      </c>
      <c r="J968" s="24" t="str">
        <f>IF(J148,-1*ROUND(NORMSINV('Create Composites'!$M$3/(ComCalc!J$37*2))*SQRT(ComCalc!J$45/(ComCalc!J$37*ComCalc!J$37)+J759*(ComCalc!J$37-2)/ComCalc!J$37),2),"")</f>
        <v/>
      </c>
      <c r="K968" s="24" t="str">
        <f>IF(K148,-1*ROUND(NORMSINV('Create Composites'!$M$3/(ComCalc!K$37*2))*SQRT(ComCalc!K$45/(ComCalc!K$37*ComCalc!K$37)+K759*(ComCalc!K$37-2)/ComCalc!K$37),2),"")</f>
        <v/>
      </c>
      <c r="L968" s="24" t="str">
        <f>IF(L148,-1*ROUND(NORMSINV('Create Composites'!$M$3/(ComCalc!L$37*2))*SQRT(ComCalc!L$45/(ComCalc!L$37*ComCalc!L$37)+L759*(ComCalc!L$37-2)/ComCalc!L$37),2),"")</f>
        <v/>
      </c>
      <c r="M968" s="24" t="str">
        <f>IF(M148,-1*ROUND(NORMSINV('Create Composites'!$M$3/(ComCalc!M$37*2))*SQRT(ComCalc!M$45/(ComCalc!M$37*ComCalc!M$37)+M759*(ComCalc!M$37-2)/ComCalc!M$37),2),"")</f>
        <v/>
      </c>
      <c r="N968" s="24" t="str">
        <f>IF(N148,-1*ROUND(NORMSINV('Create Composites'!$M$3/(ComCalc!N$37*2))*SQRT(ComCalc!N$45/(ComCalc!N$37*ComCalc!N$37)+N759*(ComCalc!N$37-2)/ComCalc!N$37),2),"")</f>
        <v/>
      </c>
      <c r="O968" s="24" t="str">
        <f>IF(O148,-1*ROUND(NORMSINV('Create Composites'!$M$3/(ComCalc!O$37*2))*SQRT(ComCalc!O$45/(ComCalc!O$37*ComCalc!O$37)+O759*(ComCalc!O$37-2)/ComCalc!O$37),2),"")</f>
        <v/>
      </c>
      <c r="P968" s="24" t="str">
        <f>IF(P148,-1*ROUND(NORMSINV('Create Composites'!$M$3/(ComCalc!P$37*2))*SQRT(ComCalc!P$45/(ComCalc!P$37*ComCalc!P$37)+P759*(ComCalc!P$37-2)/ComCalc!P$37),2),"")</f>
        <v/>
      </c>
      <c r="Q968" s="24" t="str">
        <f>IF(Q148,-1*ROUND(NORMSINV('Create Composites'!$M$3/(ComCalc!Q$37*2))*SQRT(ComCalc!Q$45/(ComCalc!Q$37*ComCalc!Q$37)+Q759*(ComCalc!Q$37-2)/ComCalc!Q$37),2),"")</f>
        <v/>
      </c>
      <c r="R968" s="24" t="str">
        <f>IF(R148,-1*ROUND(NORMSINV('Create Composites'!$M$3/(ComCalc!R$37*2))*SQRT(ComCalc!R$45/(ComCalc!R$37*ComCalc!R$37)+R759*(ComCalc!R$37-2)/ComCalc!R$37),2),"")</f>
        <v/>
      </c>
      <c r="S968" s="24" t="str">
        <f>IF(S148,-1*ROUND(NORMSINV('Create Composites'!$M$3/(ComCalc!S$37*2))*SQRT(ComCalc!S$45/(ComCalc!S$37*ComCalc!S$37)+S759*(ComCalc!S$37-2)/ComCalc!S$37),2),"")</f>
        <v/>
      </c>
      <c r="T968" s="24" t="str">
        <f>IF(T148,-1*ROUND(NORMSINV('Create Composites'!$M$3/(ComCalc!T$37*2))*SQRT(ComCalc!T$45/(ComCalc!T$37*ComCalc!T$37)+T759*(ComCalc!T$37-2)/ComCalc!T$37),2),"")</f>
        <v/>
      </c>
      <c r="U968" s="24" t="str">
        <f>IF(U148,-1*ROUND(NORMSINV('Create Composites'!$M$3/(ComCalc!U$37*2))*SQRT(ComCalc!U$45/(ComCalc!U$37*ComCalc!U$37)+U759*(ComCalc!U$37-2)/ComCalc!U$37),2),"")</f>
        <v/>
      </c>
    </row>
    <row r="969" spans="1:21" x14ac:dyDescent="0.15">
      <c r="A969" t="str">
        <f t="shared" si="663"/>
        <v>Grooved Pegboard-Nondominant</v>
      </c>
      <c r="B969" s="24" t="str">
        <f>IF(B149,-1*ROUND(NORMSINV('Create Composites'!$M$3/(ComCalc!B$37*2))*SQRT(ComCalc!B$45/(ComCalc!B$37*ComCalc!B$37)+B760*(ComCalc!B$37-2)/ComCalc!B$37),2),"")</f>
        <v/>
      </c>
      <c r="C969" s="24" t="str">
        <f>IF(C149,-1*ROUND(NORMSINV('Create Composites'!$M$3/(ComCalc!C$37*2))*SQRT(ComCalc!C$45/(ComCalc!C$37*ComCalc!C$37)+C760*(ComCalc!C$37-2)/ComCalc!C$37),2),"")</f>
        <v/>
      </c>
      <c r="D969" s="24" t="str">
        <f>IF(D149,-1*ROUND(NORMSINV('Create Composites'!$M$3/(ComCalc!D$37*2))*SQRT(ComCalc!D$45/(ComCalc!D$37*ComCalc!D$37)+D760*(ComCalc!D$37-2)/ComCalc!D$37),2),"")</f>
        <v/>
      </c>
      <c r="E969" s="24" t="str">
        <f>IF(E149,-1*ROUND(NORMSINV('Create Composites'!$M$3/(ComCalc!E$37*2))*SQRT(ComCalc!E$45/(ComCalc!E$37*ComCalc!E$37)+E760*(ComCalc!E$37-2)/ComCalc!E$37),2),"")</f>
        <v/>
      </c>
      <c r="F969" s="24" t="str">
        <f>IF(F149,-1*ROUND(NORMSINV('Create Composites'!$M$3/(ComCalc!F$37*2))*SQRT(ComCalc!F$45/(ComCalc!F$37*ComCalc!F$37)+F760*(ComCalc!F$37-2)/ComCalc!F$37),2),"")</f>
        <v/>
      </c>
      <c r="G969" s="24" t="str">
        <f>IF(G149,-1*ROUND(NORMSINV('Create Composites'!$M$3/(ComCalc!G$37*2))*SQRT(ComCalc!G$45/(ComCalc!G$37*ComCalc!G$37)+G760*(ComCalc!G$37-2)/ComCalc!G$37),2),"")</f>
        <v/>
      </c>
      <c r="H969" s="24" t="str">
        <f>IF(H149,-1*ROUND(NORMSINV('Create Composites'!$M$3/(ComCalc!H$37*2))*SQRT(ComCalc!H$45/(ComCalc!H$37*ComCalc!H$37)+H760*(ComCalc!H$37-2)/ComCalc!H$37),2),"")</f>
        <v/>
      </c>
      <c r="I969" s="24" t="str">
        <f>IF(I149,-1*ROUND(NORMSINV('Create Composites'!$M$3/(ComCalc!I$37*2))*SQRT(ComCalc!I$45/(ComCalc!I$37*ComCalc!I$37)+I760*(ComCalc!I$37-2)/ComCalc!I$37),2),"")</f>
        <v/>
      </c>
      <c r="J969" s="24" t="str">
        <f>IF(J149,-1*ROUND(NORMSINV('Create Composites'!$M$3/(ComCalc!J$37*2))*SQRT(ComCalc!J$45/(ComCalc!J$37*ComCalc!J$37)+J760*(ComCalc!J$37-2)/ComCalc!J$37),2),"")</f>
        <v/>
      </c>
      <c r="K969" s="24" t="str">
        <f>IF(K149,-1*ROUND(NORMSINV('Create Composites'!$M$3/(ComCalc!K$37*2))*SQRT(ComCalc!K$45/(ComCalc!K$37*ComCalc!K$37)+K760*(ComCalc!K$37-2)/ComCalc!K$37),2),"")</f>
        <v/>
      </c>
      <c r="L969" s="24" t="str">
        <f>IF(L149,-1*ROUND(NORMSINV('Create Composites'!$M$3/(ComCalc!L$37*2))*SQRT(ComCalc!L$45/(ComCalc!L$37*ComCalc!L$37)+L760*(ComCalc!L$37-2)/ComCalc!L$37),2),"")</f>
        <v/>
      </c>
      <c r="M969" s="24" t="str">
        <f>IF(M149,-1*ROUND(NORMSINV('Create Composites'!$M$3/(ComCalc!M$37*2))*SQRT(ComCalc!M$45/(ComCalc!M$37*ComCalc!M$37)+M760*(ComCalc!M$37-2)/ComCalc!M$37),2),"")</f>
        <v/>
      </c>
      <c r="N969" s="24" t="str">
        <f>IF(N149,-1*ROUND(NORMSINV('Create Composites'!$M$3/(ComCalc!N$37*2))*SQRT(ComCalc!N$45/(ComCalc!N$37*ComCalc!N$37)+N760*(ComCalc!N$37-2)/ComCalc!N$37),2),"")</f>
        <v/>
      </c>
      <c r="O969" s="24" t="str">
        <f>IF(O149,-1*ROUND(NORMSINV('Create Composites'!$M$3/(ComCalc!O$37*2))*SQRT(ComCalc!O$45/(ComCalc!O$37*ComCalc!O$37)+O760*(ComCalc!O$37-2)/ComCalc!O$37),2),"")</f>
        <v/>
      </c>
      <c r="P969" s="24" t="str">
        <f>IF(P149,-1*ROUND(NORMSINV('Create Composites'!$M$3/(ComCalc!P$37*2))*SQRT(ComCalc!P$45/(ComCalc!P$37*ComCalc!P$37)+P760*(ComCalc!P$37-2)/ComCalc!P$37),2),"")</f>
        <v/>
      </c>
      <c r="Q969" s="24" t="str">
        <f>IF(Q149,-1*ROUND(NORMSINV('Create Composites'!$M$3/(ComCalc!Q$37*2))*SQRT(ComCalc!Q$45/(ComCalc!Q$37*ComCalc!Q$37)+Q760*(ComCalc!Q$37-2)/ComCalc!Q$37),2),"")</f>
        <v/>
      </c>
      <c r="R969" s="24" t="str">
        <f>IF(R149,-1*ROUND(NORMSINV('Create Composites'!$M$3/(ComCalc!R$37*2))*SQRT(ComCalc!R$45/(ComCalc!R$37*ComCalc!R$37)+R760*(ComCalc!R$37-2)/ComCalc!R$37),2),"")</f>
        <v/>
      </c>
      <c r="S969" s="24" t="str">
        <f>IF(S149,-1*ROUND(NORMSINV('Create Composites'!$M$3/(ComCalc!S$37*2))*SQRT(ComCalc!S$45/(ComCalc!S$37*ComCalc!S$37)+S760*(ComCalc!S$37-2)/ComCalc!S$37),2),"")</f>
        <v/>
      </c>
      <c r="T969" s="24" t="str">
        <f>IF(T149,-1*ROUND(NORMSINV('Create Composites'!$M$3/(ComCalc!T$37*2))*SQRT(ComCalc!T$45/(ComCalc!T$37*ComCalc!T$37)+T760*(ComCalc!T$37-2)/ComCalc!T$37),2),"")</f>
        <v/>
      </c>
      <c r="U969" s="24" t="str">
        <f>IF(U149,-1*ROUND(NORMSINV('Create Composites'!$M$3/(ComCalc!U$37*2))*SQRT(ComCalc!U$45/(ComCalc!U$37*ComCalc!U$37)+U760*(ComCalc!U$37-2)/ComCalc!U$37),2),"")</f>
        <v/>
      </c>
    </row>
    <row r="970" spans="1:21" x14ac:dyDescent="0.15">
      <c r="A970" t="str">
        <f t="shared" si="663"/>
        <v>Behavior Rating Scale</v>
      </c>
      <c r="B970" s="24" t="str">
        <f>IF(B150,-1*ROUND(NORMSINV('Create Composites'!$M$3/(ComCalc!B$37*2))*SQRT(ComCalc!B$45/(ComCalc!B$37*ComCalc!B$37)+B761*(ComCalc!B$37-2)/ComCalc!B$37),2),"")</f>
        <v/>
      </c>
      <c r="C970" s="24" t="str">
        <f>IF(C150,-1*ROUND(NORMSINV('Create Composites'!$M$3/(ComCalc!C$37*2))*SQRT(ComCalc!C$45/(ComCalc!C$37*ComCalc!C$37)+C761*(ComCalc!C$37-2)/ComCalc!C$37),2),"")</f>
        <v/>
      </c>
      <c r="D970" s="24" t="str">
        <f>IF(D150,-1*ROUND(NORMSINV('Create Composites'!$M$3/(ComCalc!D$37*2))*SQRT(ComCalc!D$45/(ComCalc!D$37*ComCalc!D$37)+D761*(ComCalc!D$37-2)/ComCalc!D$37),2),"")</f>
        <v/>
      </c>
      <c r="E970" s="24" t="str">
        <f>IF(E150,-1*ROUND(NORMSINV('Create Composites'!$M$3/(ComCalc!E$37*2))*SQRT(ComCalc!E$45/(ComCalc!E$37*ComCalc!E$37)+E761*(ComCalc!E$37-2)/ComCalc!E$37),2),"")</f>
        <v/>
      </c>
      <c r="F970" s="24" t="str">
        <f>IF(F150,-1*ROUND(NORMSINV('Create Composites'!$M$3/(ComCalc!F$37*2))*SQRT(ComCalc!F$45/(ComCalc!F$37*ComCalc!F$37)+F761*(ComCalc!F$37-2)/ComCalc!F$37),2),"")</f>
        <v/>
      </c>
      <c r="G970" s="24" t="str">
        <f>IF(G150,-1*ROUND(NORMSINV('Create Composites'!$M$3/(ComCalc!G$37*2))*SQRT(ComCalc!G$45/(ComCalc!G$37*ComCalc!G$37)+G761*(ComCalc!G$37-2)/ComCalc!G$37),2),"")</f>
        <v/>
      </c>
      <c r="H970" s="24" t="str">
        <f>IF(H150,-1*ROUND(NORMSINV('Create Composites'!$M$3/(ComCalc!H$37*2))*SQRT(ComCalc!H$45/(ComCalc!H$37*ComCalc!H$37)+H761*(ComCalc!H$37-2)/ComCalc!H$37),2),"")</f>
        <v/>
      </c>
      <c r="I970" s="24" t="str">
        <f>IF(I150,-1*ROUND(NORMSINV('Create Composites'!$M$3/(ComCalc!I$37*2))*SQRT(ComCalc!I$45/(ComCalc!I$37*ComCalc!I$37)+I761*(ComCalc!I$37-2)/ComCalc!I$37),2),"")</f>
        <v/>
      </c>
      <c r="J970" s="24" t="str">
        <f>IF(J150,-1*ROUND(NORMSINV('Create Composites'!$M$3/(ComCalc!J$37*2))*SQRT(ComCalc!J$45/(ComCalc!J$37*ComCalc!J$37)+J761*(ComCalc!J$37-2)/ComCalc!J$37),2),"")</f>
        <v/>
      </c>
      <c r="K970" s="24" t="str">
        <f>IF(K150,-1*ROUND(NORMSINV('Create Composites'!$M$3/(ComCalc!K$37*2))*SQRT(ComCalc!K$45/(ComCalc!K$37*ComCalc!K$37)+K761*(ComCalc!K$37-2)/ComCalc!K$37),2),"")</f>
        <v/>
      </c>
      <c r="L970" s="24" t="str">
        <f>IF(L150,-1*ROUND(NORMSINV('Create Composites'!$M$3/(ComCalc!L$37*2))*SQRT(ComCalc!L$45/(ComCalc!L$37*ComCalc!L$37)+L761*(ComCalc!L$37-2)/ComCalc!L$37),2),"")</f>
        <v/>
      </c>
      <c r="M970" s="24" t="str">
        <f>IF(M150,-1*ROUND(NORMSINV('Create Composites'!$M$3/(ComCalc!M$37*2))*SQRT(ComCalc!M$45/(ComCalc!M$37*ComCalc!M$37)+M761*(ComCalc!M$37-2)/ComCalc!M$37),2),"")</f>
        <v/>
      </c>
      <c r="N970" s="24" t="str">
        <f>IF(N150,-1*ROUND(NORMSINV('Create Composites'!$M$3/(ComCalc!N$37*2))*SQRT(ComCalc!N$45/(ComCalc!N$37*ComCalc!N$37)+N761*(ComCalc!N$37-2)/ComCalc!N$37),2),"")</f>
        <v/>
      </c>
      <c r="O970" s="24" t="str">
        <f>IF(O150,-1*ROUND(NORMSINV('Create Composites'!$M$3/(ComCalc!O$37*2))*SQRT(ComCalc!O$45/(ComCalc!O$37*ComCalc!O$37)+O761*(ComCalc!O$37-2)/ComCalc!O$37),2),"")</f>
        <v/>
      </c>
      <c r="P970" s="24" t="str">
        <f>IF(P150,-1*ROUND(NORMSINV('Create Composites'!$M$3/(ComCalc!P$37*2))*SQRT(ComCalc!P$45/(ComCalc!P$37*ComCalc!P$37)+P761*(ComCalc!P$37-2)/ComCalc!P$37),2),"")</f>
        <v/>
      </c>
      <c r="Q970" s="24" t="str">
        <f>IF(Q150,-1*ROUND(NORMSINV('Create Composites'!$M$3/(ComCalc!Q$37*2))*SQRT(ComCalc!Q$45/(ComCalc!Q$37*ComCalc!Q$37)+Q761*(ComCalc!Q$37-2)/ComCalc!Q$37),2),"")</f>
        <v/>
      </c>
      <c r="R970" s="24" t="str">
        <f>IF(R150,-1*ROUND(NORMSINV('Create Composites'!$M$3/(ComCalc!R$37*2))*SQRT(ComCalc!R$45/(ComCalc!R$37*ComCalc!R$37)+R761*(ComCalc!R$37-2)/ComCalc!R$37),2),"")</f>
        <v/>
      </c>
      <c r="S970" s="24" t="str">
        <f>IF(S150,-1*ROUND(NORMSINV('Create Composites'!$M$3/(ComCalc!S$37*2))*SQRT(ComCalc!S$45/(ComCalc!S$37*ComCalc!S$37)+S761*(ComCalc!S$37-2)/ComCalc!S$37),2),"")</f>
        <v/>
      </c>
      <c r="T970" s="24" t="str">
        <f>IF(T150,-1*ROUND(NORMSINV('Create Composites'!$M$3/(ComCalc!T$37*2))*SQRT(ComCalc!T$45/(ComCalc!T$37*ComCalc!T$37)+T761*(ComCalc!T$37-2)/ComCalc!T$37),2),"")</f>
        <v/>
      </c>
      <c r="U970" s="24" t="str">
        <f>IF(U150,-1*ROUND(NORMSINV('Create Composites'!$M$3/(ComCalc!U$37*2))*SQRT(ComCalc!U$45/(ComCalc!U$37*ComCalc!U$37)+U761*(ComCalc!U$37-2)/ComCalc!U$37),2),"")</f>
        <v/>
      </c>
    </row>
    <row r="971" spans="1:21" x14ac:dyDescent="0.15">
      <c r="A971" t="str">
        <f t="shared" si="663"/>
        <v>KTEA-3 Nonsense Word Decoding</v>
      </c>
      <c r="B971" s="24" t="str">
        <f>IF(B151,-1*ROUND(NORMSINV('Create Composites'!$M$3/(ComCalc!B$37*2))*SQRT(ComCalc!B$45/(ComCalc!B$37*ComCalc!B$37)+B762*(ComCalc!B$37-2)/ComCalc!B$37),2),"")</f>
        <v/>
      </c>
      <c r="C971" s="24" t="str">
        <f>IF(C151,-1*ROUND(NORMSINV('Create Composites'!$M$3/(ComCalc!C$37*2))*SQRT(ComCalc!C$45/(ComCalc!C$37*ComCalc!C$37)+C762*(ComCalc!C$37-2)/ComCalc!C$37),2),"")</f>
        <v/>
      </c>
      <c r="D971" s="24" t="str">
        <f>IF(D151,-1*ROUND(NORMSINV('Create Composites'!$M$3/(ComCalc!D$37*2))*SQRT(ComCalc!D$45/(ComCalc!D$37*ComCalc!D$37)+D762*(ComCalc!D$37-2)/ComCalc!D$37),2),"")</f>
        <v/>
      </c>
      <c r="E971" s="24" t="str">
        <f>IF(E151,-1*ROUND(NORMSINV('Create Composites'!$M$3/(ComCalc!E$37*2))*SQRT(ComCalc!E$45/(ComCalc!E$37*ComCalc!E$37)+E762*(ComCalc!E$37-2)/ComCalc!E$37),2),"")</f>
        <v/>
      </c>
      <c r="F971" s="24" t="str">
        <f>IF(F151,-1*ROUND(NORMSINV('Create Composites'!$M$3/(ComCalc!F$37*2))*SQRT(ComCalc!F$45/(ComCalc!F$37*ComCalc!F$37)+F762*(ComCalc!F$37-2)/ComCalc!F$37),2),"")</f>
        <v/>
      </c>
      <c r="G971" s="24" t="str">
        <f>IF(G151,-1*ROUND(NORMSINV('Create Composites'!$M$3/(ComCalc!G$37*2))*SQRT(ComCalc!G$45/(ComCalc!G$37*ComCalc!G$37)+G762*(ComCalc!G$37-2)/ComCalc!G$37),2),"")</f>
        <v/>
      </c>
      <c r="H971" s="24" t="str">
        <f>IF(H151,-1*ROUND(NORMSINV('Create Composites'!$M$3/(ComCalc!H$37*2))*SQRT(ComCalc!H$45/(ComCalc!H$37*ComCalc!H$37)+H762*(ComCalc!H$37-2)/ComCalc!H$37),2),"")</f>
        <v/>
      </c>
      <c r="I971" s="24" t="str">
        <f>IF(I151,-1*ROUND(NORMSINV('Create Composites'!$M$3/(ComCalc!I$37*2))*SQRT(ComCalc!I$45/(ComCalc!I$37*ComCalc!I$37)+I762*(ComCalc!I$37-2)/ComCalc!I$37),2),"")</f>
        <v/>
      </c>
      <c r="J971" s="24" t="str">
        <f>IF(J151,-1*ROUND(NORMSINV('Create Composites'!$M$3/(ComCalc!J$37*2))*SQRT(ComCalc!J$45/(ComCalc!J$37*ComCalc!J$37)+J762*(ComCalc!J$37-2)/ComCalc!J$37),2),"")</f>
        <v/>
      </c>
      <c r="K971" s="24" t="str">
        <f>IF(K151,-1*ROUND(NORMSINV('Create Composites'!$M$3/(ComCalc!K$37*2))*SQRT(ComCalc!K$45/(ComCalc!K$37*ComCalc!K$37)+K762*(ComCalc!K$37-2)/ComCalc!K$37),2),"")</f>
        <v/>
      </c>
      <c r="L971" s="24" t="str">
        <f>IF(L151,-1*ROUND(NORMSINV('Create Composites'!$M$3/(ComCalc!L$37*2))*SQRT(ComCalc!L$45/(ComCalc!L$37*ComCalc!L$37)+L762*(ComCalc!L$37-2)/ComCalc!L$37),2),"")</f>
        <v/>
      </c>
      <c r="M971" s="24" t="str">
        <f>IF(M151,-1*ROUND(NORMSINV('Create Composites'!$M$3/(ComCalc!M$37*2))*SQRT(ComCalc!M$45/(ComCalc!M$37*ComCalc!M$37)+M762*(ComCalc!M$37-2)/ComCalc!M$37),2),"")</f>
        <v/>
      </c>
      <c r="N971" s="24" t="str">
        <f>IF(N151,-1*ROUND(NORMSINV('Create Composites'!$M$3/(ComCalc!N$37*2))*SQRT(ComCalc!N$45/(ComCalc!N$37*ComCalc!N$37)+N762*(ComCalc!N$37-2)/ComCalc!N$37),2),"")</f>
        <v/>
      </c>
      <c r="O971" s="24" t="str">
        <f>IF(O151,-1*ROUND(NORMSINV('Create Composites'!$M$3/(ComCalc!O$37*2))*SQRT(ComCalc!O$45/(ComCalc!O$37*ComCalc!O$37)+O762*(ComCalc!O$37-2)/ComCalc!O$37),2),"")</f>
        <v/>
      </c>
      <c r="P971" s="24" t="str">
        <f>IF(P151,-1*ROUND(NORMSINV('Create Composites'!$M$3/(ComCalc!P$37*2))*SQRT(ComCalc!P$45/(ComCalc!P$37*ComCalc!P$37)+P762*(ComCalc!P$37-2)/ComCalc!P$37),2),"")</f>
        <v/>
      </c>
      <c r="Q971" s="24" t="str">
        <f>IF(Q151,-1*ROUND(NORMSINV('Create Composites'!$M$3/(ComCalc!Q$37*2))*SQRT(ComCalc!Q$45/(ComCalc!Q$37*ComCalc!Q$37)+Q762*(ComCalc!Q$37-2)/ComCalc!Q$37),2),"")</f>
        <v/>
      </c>
      <c r="R971" s="24" t="str">
        <f>IF(R151,-1*ROUND(NORMSINV('Create Composites'!$M$3/(ComCalc!R$37*2))*SQRT(ComCalc!R$45/(ComCalc!R$37*ComCalc!R$37)+R762*(ComCalc!R$37-2)/ComCalc!R$37),2),"")</f>
        <v/>
      </c>
      <c r="S971" s="24" t="str">
        <f>IF(S151,-1*ROUND(NORMSINV('Create Composites'!$M$3/(ComCalc!S$37*2))*SQRT(ComCalc!S$45/(ComCalc!S$37*ComCalc!S$37)+S762*(ComCalc!S$37-2)/ComCalc!S$37),2),"")</f>
        <v/>
      </c>
      <c r="T971" s="24" t="str">
        <f>IF(T151,-1*ROUND(NORMSINV('Create Composites'!$M$3/(ComCalc!T$37*2))*SQRT(ComCalc!T$45/(ComCalc!T$37*ComCalc!T$37)+T762*(ComCalc!T$37-2)/ComCalc!T$37),2),"")</f>
        <v/>
      </c>
      <c r="U971" s="24" t="str">
        <f>IF(U151,-1*ROUND(NORMSINV('Create Composites'!$M$3/(ComCalc!U$37*2))*SQRT(ComCalc!U$45/(ComCalc!U$37*ComCalc!U$37)+U762*(ComCalc!U$37-2)/ComCalc!U$37),2),"")</f>
        <v/>
      </c>
    </row>
    <row r="972" spans="1:21" x14ac:dyDescent="0.15">
      <c r="A972" t="str">
        <f t="shared" si="663"/>
        <v>KTEA-3 Decoding Fluency</v>
      </c>
      <c r="B972" s="24" t="str">
        <f>IF(B152,-1*ROUND(NORMSINV('Create Composites'!$M$3/(ComCalc!B$37*2))*SQRT(ComCalc!B$45/(ComCalc!B$37*ComCalc!B$37)+B763*(ComCalc!B$37-2)/ComCalc!B$37),2),"")</f>
        <v/>
      </c>
      <c r="C972" s="24" t="str">
        <f>IF(C152,-1*ROUND(NORMSINV('Create Composites'!$M$3/(ComCalc!C$37*2))*SQRT(ComCalc!C$45/(ComCalc!C$37*ComCalc!C$37)+C763*(ComCalc!C$37-2)/ComCalc!C$37),2),"")</f>
        <v/>
      </c>
      <c r="D972" s="24" t="str">
        <f>IF(D152,-1*ROUND(NORMSINV('Create Composites'!$M$3/(ComCalc!D$37*2))*SQRT(ComCalc!D$45/(ComCalc!D$37*ComCalc!D$37)+D763*(ComCalc!D$37-2)/ComCalc!D$37),2),"")</f>
        <v/>
      </c>
      <c r="E972" s="24" t="str">
        <f>IF(E152,-1*ROUND(NORMSINV('Create Composites'!$M$3/(ComCalc!E$37*2))*SQRT(ComCalc!E$45/(ComCalc!E$37*ComCalc!E$37)+E763*(ComCalc!E$37-2)/ComCalc!E$37),2),"")</f>
        <v/>
      </c>
      <c r="F972" s="24" t="str">
        <f>IF(F152,-1*ROUND(NORMSINV('Create Composites'!$M$3/(ComCalc!F$37*2))*SQRT(ComCalc!F$45/(ComCalc!F$37*ComCalc!F$37)+F763*(ComCalc!F$37-2)/ComCalc!F$37),2),"")</f>
        <v/>
      </c>
      <c r="G972" s="24" t="str">
        <f>IF(G152,-1*ROUND(NORMSINV('Create Composites'!$M$3/(ComCalc!G$37*2))*SQRT(ComCalc!G$45/(ComCalc!G$37*ComCalc!G$37)+G763*(ComCalc!G$37-2)/ComCalc!G$37),2),"")</f>
        <v/>
      </c>
      <c r="H972" s="24" t="str">
        <f>IF(H152,-1*ROUND(NORMSINV('Create Composites'!$M$3/(ComCalc!H$37*2))*SQRT(ComCalc!H$45/(ComCalc!H$37*ComCalc!H$37)+H763*(ComCalc!H$37-2)/ComCalc!H$37),2),"")</f>
        <v/>
      </c>
      <c r="I972" s="24" t="str">
        <f>IF(I152,-1*ROUND(NORMSINV('Create Composites'!$M$3/(ComCalc!I$37*2))*SQRT(ComCalc!I$45/(ComCalc!I$37*ComCalc!I$37)+I763*(ComCalc!I$37-2)/ComCalc!I$37),2),"")</f>
        <v/>
      </c>
      <c r="J972" s="24" t="str">
        <f>IF(J152,-1*ROUND(NORMSINV('Create Composites'!$M$3/(ComCalc!J$37*2))*SQRT(ComCalc!J$45/(ComCalc!J$37*ComCalc!J$37)+J763*(ComCalc!J$37-2)/ComCalc!J$37),2),"")</f>
        <v/>
      </c>
      <c r="K972" s="24" t="str">
        <f>IF(K152,-1*ROUND(NORMSINV('Create Composites'!$M$3/(ComCalc!K$37*2))*SQRT(ComCalc!K$45/(ComCalc!K$37*ComCalc!K$37)+K763*(ComCalc!K$37-2)/ComCalc!K$37),2),"")</f>
        <v/>
      </c>
      <c r="L972" s="24" t="str">
        <f>IF(L152,-1*ROUND(NORMSINV('Create Composites'!$M$3/(ComCalc!L$37*2))*SQRT(ComCalc!L$45/(ComCalc!L$37*ComCalc!L$37)+L763*(ComCalc!L$37-2)/ComCalc!L$37),2),"")</f>
        <v/>
      </c>
      <c r="M972" s="24" t="str">
        <f>IF(M152,-1*ROUND(NORMSINV('Create Composites'!$M$3/(ComCalc!M$37*2))*SQRT(ComCalc!M$45/(ComCalc!M$37*ComCalc!M$37)+M763*(ComCalc!M$37-2)/ComCalc!M$37),2),"")</f>
        <v/>
      </c>
      <c r="N972" s="24" t="str">
        <f>IF(N152,-1*ROUND(NORMSINV('Create Composites'!$M$3/(ComCalc!N$37*2))*SQRT(ComCalc!N$45/(ComCalc!N$37*ComCalc!N$37)+N763*(ComCalc!N$37-2)/ComCalc!N$37),2),"")</f>
        <v/>
      </c>
      <c r="O972" s="24" t="str">
        <f>IF(O152,-1*ROUND(NORMSINV('Create Composites'!$M$3/(ComCalc!O$37*2))*SQRT(ComCalc!O$45/(ComCalc!O$37*ComCalc!O$37)+O763*(ComCalc!O$37-2)/ComCalc!O$37),2),"")</f>
        <v/>
      </c>
      <c r="P972" s="24" t="str">
        <f>IF(P152,-1*ROUND(NORMSINV('Create Composites'!$M$3/(ComCalc!P$37*2))*SQRT(ComCalc!P$45/(ComCalc!P$37*ComCalc!P$37)+P763*(ComCalc!P$37-2)/ComCalc!P$37),2),"")</f>
        <v/>
      </c>
      <c r="Q972" s="24" t="str">
        <f>IF(Q152,-1*ROUND(NORMSINV('Create Composites'!$M$3/(ComCalc!Q$37*2))*SQRT(ComCalc!Q$45/(ComCalc!Q$37*ComCalc!Q$37)+Q763*(ComCalc!Q$37-2)/ComCalc!Q$37),2),"")</f>
        <v/>
      </c>
      <c r="R972" s="24" t="str">
        <f>IF(R152,-1*ROUND(NORMSINV('Create Composites'!$M$3/(ComCalc!R$37*2))*SQRT(ComCalc!R$45/(ComCalc!R$37*ComCalc!R$37)+R763*(ComCalc!R$37-2)/ComCalc!R$37),2),"")</f>
        <v/>
      </c>
      <c r="S972" s="24" t="str">
        <f>IF(S152,-1*ROUND(NORMSINV('Create Composites'!$M$3/(ComCalc!S$37*2))*SQRT(ComCalc!S$45/(ComCalc!S$37*ComCalc!S$37)+S763*(ComCalc!S$37-2)/ComCalc!S$37),2),"")</f>
        <v/>
      </c>
      <c r="T972" s="24" t="str">
        <f>IF(T152,-1*ROUND(NORMSINV('Create Composites'!$M$3/(ComCalc!T$37*2))*SQRT(ComCalc!T$45/(ComCalc!T$37*ComCalc!T$37)+T763*(ComCalc!T$37-2)/ComCalc!T$37),2),"")</f>
        <v/>
      </c>
      <c r="U972" s="24" t="str">
        <f>IF(U152,-1*ROUND(NORMSINV('Create Composites'!$M$3/(ComCalc!U$37*2))*SQRT(ComCalc!U$45/(ComCalc!U$37*ComCalc!U$37)+U763*(ComCalc!U$37-2)/ComCalc!U$37),2),"")</f>
        <v/>
      </c>
    </row>
    <row r="973" spans="1:21" x14ac:dyDescent="0.15">
      <c r="A973" t="str">
        <f t="shared" si="663"/>
        <v>KTEA-3 Reading Comprehension</v>
      </c>
      <c r="B973" s="24" t="str">
        <f>IF(B153,-1*ROUND(NORMSINV('Create Composites'!$M$3/(ComCalc!B$37*2))*SQRT(ComCalc!B$45/(ComCalc!B$37*ComCalc!B$37)+B764*(ComCalc!B$37-2)/ComCalc!B$37),2),"")</f>
        <v/>
      </c>
      <c r="C973" s="24" t="str">
        <f>IF(C153,-1*ROUND(NORMSINV('Create Composites'!$M$3/(ComCalc!C$37*2))*SQRT(ComCalc!C$45/(ComCalc!C$37*ComCalc!C$37)+C764*(ComCalc!C$37-2)/ComCalc!C$37),2),"")</f>
        <v/>
      </c>
      <c r="D973" s="24" t="str">
        <f>IF(D153,-1*ROUND(NORMSINV('Create Composites'!$M$3/(ComCalc!D$37*2))*SQRT(ComCalc!D$45/(ComCalc!D$37*ComCalc!D$37)+D764*(ComCalc!D$37-2)/ComCalc!D$37),2),"")</f>
        <v/>
      </c>
      <c r="E973" s="24" t="str">
        <f>IF(E153,-1*ROUND(NORMSINV('Create Composites'!$M$3/(ComCalc!E$37*2))*SQRT(ComCalc!E$45/(ComCalc!E$37*ComCalc!E$37)+E764*(ComCalc!E$37-2)/ComCalc!E$37),2),"")</f>
        <v/>
      </c>
      <c r="F973" s="24" t="str">
        <f>IF(F153,-1*ROUND(NORMSINV('Create Composites'!$M$3/(ComCalc!F$37*2))*SQRT(ComCalc!F$45/(ComCalc!F$37*ComCalc!F$37)+F764*(ComCalc!F$37-2)/ComCalc!F$37),2),"")</f>
        <v/>
      </c>
      <c r="G973" s="24" t="str">
        <f>IF(G153,-1*ROUND(NORMSINV('Create Composites'!$M$3/(ComCalc!G$37*2))*SQRT(ComCalc!G$45/(ComCalc!G$37*ComCalc!G$37)+G764*(ComCalc!G$37-2)/ComCalc!G$37),2),"")</f>
        <v/>
      </c>
      <c r="H973" s="24" t="str">
        <f>IF(H153,-1*ROUND(NORMSINV('Create Composites'!$M$3/(ComCalc!H$37*2))*SQRT(ComCalc!H$45/(ComCalc!H$37*ComCalc!H$37)+H764*(ComCalc!H$37-2)/ComCalc!H$37),2),"")</f>
        <v/>
      </c>
      <c r="I973" s="24" t="str">
        <f>IF(I153,-1*ROUND(NORMSINV('Create Composites'!$M$3/(ComCalc!I$37*2))*SQRT(ComCalc!I$45/(ComCalc!I$37*ComCalc!I$37)+I764*(ComCalc!I$37-2)/ComCalc!I$37),2),"")</f>
        <v/>
      </c>
      <c r="J973" s="24" t="str">
        <f>IF(J153,-1*ROUND(NORMSINV('Create Composites'!$M$3/(ComCalc!J$37*2))*SQRT(ComCalc!J$45/(ComCalc!J$37*ComCalc!J$37)+J764*(ComCalc!J$37-2)/ComCalc!J$37),2),"")</f>
        <v/>
      </c>
      <c r="K973" s="24" t="str">
        <f>IF(K153,-1*ROUND(NORMSINV('Create Composites'!$M$3/(ComCalc!K$37*2))*SQRT(ComCalc!K$45/(ComCalc!K$37*ComCalc!K$37)+K764*(ComCalc!K$37-2)/ComCalc!K$37),2),"")</f>
        <v/>
      </c>
      <c r="L973" s="24" t="str">
        <f>IF(L153,-1*ROUND(NORMSINV('Create Composites'!$M$3/(ComCalc!L$37*2))*SQRT(ComCalc!L$45/(ComCalc!L$37*ComCalc!L$37)+L764*(ComCalc!L$37-2)/ComCalc!L$37),2),"")</f>
        <v/>
      </c>
      <c r="M973" s="24" t="str">
        <f>IF(M153,-1*ROUND(NORMSINV('Create Composites'!$M$3/(ComCalc!M$37*2))*SQRT(ComCalc!M$45/(ComCalc!M$37*ComCalc!M$37)+M764*(ComCalc!M$37-2)/ComCalc!M$37),2),"")</f>
        <v/>
      </c>
      <c r="N973" s="24" t="str">
        <f>IF(N153,-1*ROUND(NORMSINV('Create Composites'!$M$3/(ComCalc!N$37*2))*SQRT(ComCalc!N$45/(ComCalc!N$37*ComCalc!N$37)+N764*(ComCalc!N$37-2)/ComCalc!N$37),2),"")</f>
        <v/>
      </c>
      <c r="O973" s="24" t="str">
        <f>IF(O153,-1*ROUND(NORMSINV('Create Composites'!$M$3/(ComCalc!O$37*2))*SQRT(ComCalc!O$45/(ComCalc!O$37*ComCalc!O$37)+O764*(ComCalc!O$37-2)/ComCalc!O$37),2),"")</f>
        <v/>
      </c>
      <c r="P973" s="24" t="str">
        <f>IF(P153,-1*ROUND(NORMSINV('Create Composites'!$M$3/(ComCalc!P$37*2))*SQRT(ComCalc!P$45/(ComCalc!P$37*ComCalc!P$37)+P764*(ComCalc!P$37-2)/ComCalc!P$37),2),"")</f>
        <v/>
      </c>
      <c r="Q973" s="24" t="str">
        <f>IF(Q153,-1*ROUND(NORMSINV('Create Composites'!$M$3/(ComCalc!Q$37*2))*SQRT(ComCalc!Q$45/(ComCalc!Q$37*ComCalc!Q$37)+Q764*(ComCalc!Q$37-2)/ComCalc!Q$37),2),"")</f>
        <v/>
      </c>
      <c r="R973" s="24" t="str">
        <f>IF(R153,-1*ROUND(NORMSINV('Create Composites'!$M$3/(ComCalc!R$37*2))*SQRT(ComCalc!R$45/(ComCalc!R$37*ComCalc!R$37)+R764*(ComCalc!R$37-2)/ComCalc!R$37),2),"")</f>
        <v/>
      </c>
      <c r="S973" s="24" t="str">
        <f>IF(S153,-1*ROUND(NORMSINV('Create Composites'!$M$3/(ComCalc!S$37*2))*SQRT(ComCalc!S$45/(ComCalc!S$37*ComCalc!S$37)+S764*(ComCalc!S$37-2)/ComCalc!S$37),2),"")</f>
        <v/>
      </c>
      <c r="T973" s="24" t="str">
        <f>IF(T153,-1*ROUND(NORMSINV('Create Composites'!$M$3/(ComCalc!T$37*2))*SQRT(ComCalc!T$45/(ComCalc!T$37*ComCalc!T$37)+T764*(ComCalc!T$37-2)/ComCalc!T$37),2),"")</f>
        <v/>
      </c>
      <c r="U973" s="24" t="str">
        <f>IF(U153,-1*ROUND(NORMSINV('Create Composites'!$M$3/(ComCalc!U$37*2))*SQRT(ComCalc!U$45/(ComCalc!U$37*ComCalc!U$37)+U764*(ComCalc!U$37-2)/ComCalc!U$37),2),"")</f>
        <v/>
      </c>
    </row>
    <row r="974" spans="1:21" x14ac:dyDescent="0.15">
      <c r="A974" t="str">
        <f t="shared" si="663"/>
        <v>WMS-IV Symbol Span</v>
      </c>
      <c r="B974" s="24" t="str">
        <f>IF(B154,-1*ROUND(NORMSINV('Create Composites'!$M$3/(ComCalc!B$37*2))*SQRT(ComCalc!B$45/(ComCalc!B$37*ComCalc!B$37)+B765*(ComCalc!B$37-2)/ComCalc!B$37),2),"")</f>
        <v/>
      </c>
      <c r="C974" s="24" t="str">
        <f>IF(C154,-1*ROUND(NORMSINV('Create Composites'!$M$3/(ComCalc!C$37*2))*SQRT(ComCalc!C$45/(ComCalc!C$37*ComCalc!C$37)+C765*(ComCalc!C$37-2)/ComCalc!C$37),2),"")</f>
        <v/>
      </c>
      <c r="D974" s="24" t="str">
        <f>IF(D154,-1*ROUND(NORMSINV('Create Composites'!$M$3/(ComCalc!D$37*2))*SQRT(ComCalc!D$45/(ComCalc!D$37*ComCalc!D$37)+D765*(ComCalc!D$37-2)/ComCalc!D$37),2),"")</f>
        <v/>
      </c>
      <c r="E974" s="24" t="str">
        <f>IF(E154,-1*ROUND(NORMSINV('Create Composites'!$M$3/(ComCalc!E$37*2))*SQRT(ComCalc!E$45/(ComCalc!E$37*ComCalc!E$37)+E765*(ComCalc!E$37-2)/ComCalc!E$37),2),"")</f>
        <v/>
      </c>
      <c r="F974" s="24" t="str">
        <f>IF(F154,-1*ROUND(NORMSINV('Create Composites'!$M$3/(ComCalc!F$37*2))*SQRT(ComCalc!F$45/(ComCalc!F$37*ComCalc!F$37)+F765*(ComCalc!F$37-2)/ComCalc!F$37),2),"")</f>
        <v/>
      </c>
      <c r="G974" s="24" t="str">
        <f>IF(G154,-1*ROUND(NORMSINV('Create Composites'!$M$3/(ComCalc!G$37*2))*SQRT(ComCalc!G$45/(ComCalc!G$37*ComCalc!G$37)+G765*(ComCalc!G$37-2)/ComCalc!G$37),2),"")</f>
        <v/>
      </c>
      <c r="H974" s="24" t="str">
        <f>IF(H154,-1*ROUND(NORMSINV('Create Composites'!$M$3/(ComCalc!H$37*2))*SQRT(ComCalc!H$45/(ComCalc!H$37*ComCalc!H$37)+H765*(ComCalc!H$37-2)/ComCalc!H$37),2),"")</f>
        <v/>
      </c>
      <c r="I974" s="24" t="str">
        <f>IF(I154,-1*ROUND(NORMSINV('Create Composites'!$M$3/(ComCalc!I$37*2))*SQRT(ComCalc!I$45/(ComCalc!I$37*ComCalc!I$37)+I765*(ComCalc!I$37-2)/ComCalc!I$37),2),"")</f>
        <v/>
      </c>
      <c r="J974" s="24" t="str">
        <f>IF(J154,-1*ROUND(NORMSINV('Create Composites'!$M$3/(ComCalc!J$37*2))*SQRT(ComCalc!J$45/(ComCalc!J$37*ComCalc!J$37)+J765*(ComCalc!J$37-2)/ComCalc!J$37),2),"")</f>
        <v/>
      </c>
      <c r="K974" s="24" t="str">
        <f>IF(K154,-1*ROUND(NORMSINV('Create Composites'!$M$3/(ComCalc!K$37*2))*SQRT(ComCalc!K$45/(ComCalc!K$37*ComCalc!K$37)+K765*(ComCalc!K$37-2)/ComCalc!K$37),2),"")</f>
        <v/>
      </c>
      <c r="L974" s="24" t="str">
        <f>IF(L154,-1*ROUND(NORMSINV('Create Composites'!$M$3/(ComCalc!L$37*2))*SQRT(ComCalc!L$45/(ComCalc!L$37*ComCalc!L$37)+L765*(ComCalc!L$37-2)/ComCalc!L$37),2),"")</f>
        <v/>
      </c>
      <c r="M974" s="24" t="str">
        <f>IF(M154,-1*ROUND(NORMSINV('Create Composites'!$M$3/(ComCalc!M$37*2))*SQRT(ComCalc!M$45/(ComCalc!M$37*ComCalc!M$37)+M765*(ComCalc!M$37-2)/ComCalc!M$37),2),"")</f>
        <v/>
      </c>
      <c r="N974" s="24" t="str">
        <f>IF(N154,-1*ROUND(NORMSINV('Create Composites'!$M$3/(ComCalc!N$37*2))*SQRT(ComCalc!N$45/(ComCalc!N$37*ComCalc!N$37)+N765*(ComCalc!N$37-2)/ComCalc!N$37),2),"")</f>
        <v/>
      </c>
      <c r="O974" s="24" t="str">
        <f>IF(O154,-1*ROUND(NORMSINV('Create Composites'!$M$3/(ComCalc!O$37*2))*SQRT(ComCalc!O$45/(ComCalc!O$37*ComCalc!O$37)+O765*(ComCalc!O$37-2)/ComCalc!O$37),2),"")</f>
        <v/>
      </c>
      <c r="P974" s="24" t="str">
        <f>IF(P154,-1*ROUND(NORMSINV('Create Composites'!$M$3/(ComCalc!P$37*2))*SQRT(ComCalc!P$45/(ComCalc!P$37*ComCalc!P$37)+P765*(ComCalc!P$37-2)/ComCalc!P$37),2),"")</f>
        <v/>
      </c>
      <c r="Q974" s="24" t="str">
        <f>IF(Q154,-1*ROUND(NORMSINV('Create Composites'!$M$3/(ComCalc!Q$37*2))*SQRT(ComCalc!Q$45/(ComCalc!Q$37*ComCalc!Q$37)+Q765*(ComCalc!Q$37-2)/ComCalc!Q$37),2),"")</f>
        <v/>
      </c>
      <c r="R974" s="24" t="str">
        <f>IF(R154,-1*ROUND(NORMSINV('Create Composites'!$M$3/(ComCalc!R$37*2))*SQRT(ComCalc!R$45/(ComCalc!R$37*ComCalc!R$37)+R765*(ComCalc!R$37-2)/ComCalc!R$37),2),"")</f>
        <v/>
      </c>
      <c r="S974" s="24" t="str">
        <f>IF(S154,-1*ROUND(NORMSINV('Create Composites'!$M$3/(ComCalc!S$37*2))*SQRT(ComCalc!S$45/(ComCalc!S$37*ComCalc!S$37)+S765*(ComCalc!S$37-2)/ComCalc!S$37),2),"")</f>
        <v/>
      </c>
      <c r="T974" s="24" t="str">
        <f>IF(T154,-1*ROUND(NORMSINV('Create Composites'!$M$3/(ComCalc!T$37*2))*SQRT(ComCalc!T$45/(ComCalc!T$37*ComCalc!T$37)+T765*(ComCalc!T$37-2)/ComCalc!T$37),2),"")</f>
        <v/>
      </c>
      <c r="U974" s="24" t="str">
        <f>IF(U154,-1*ROUND(NORMSINV('Create Composites'!$M$3/(ComCalc!U$37*2))*SQRT(ComCalc!U$45/(ComCalc!U$37*ComCalc!U$37)+U765*(ComCalc!U$37-2)/ComCalc!U$37),2),"")</f>
        <v/>
      </c>
    </row>
    <row r="975" spans="1:21" x14ac:dyDescent="0.15">
      <c r="A975" t="str">
        <f t="shared" si="663"/>
        <v>WRAT5 Word Reading</v>
      </c>
      <c r="B975" s="24" t="str">
        <f>IF(B155,-1*ROUND(NORMSINV('Create Composites'!$M$3/(ComCalc!B$37*2))*SQRT(ComCalc!B$45/(ComCalc!B$37*ComCalc!B$37)+B766*(ComCalc!B$37-2)/ComCalc!B$37),2),"")</f>
        <v/>
      </c>
      <c r="C975" s="24">
        <f>IF(C155,-1*ROUND(NORMSINV('Create Composites'!$M$3/(ComCalc!C$37*2))*SQRT(ComCalc!C$45/(ComCalc!C$37*ComCalc!C$37)+C766*(ComCalc!C$37-2)/ComCalc!C$37),2),"")</f>
        <v>9.8000000000000007</v>
      </c>
      <c r="D975" s="24" t="str">
        <f>IF(D155,-1*ROUND(NORMSINV('Create Composites'!$M$3/(ComCalc!D$37*2))*SQRT(ComCalc!D$45/(ComCalc!D$37*ComCalc!D$37)+D766*(ComCalc!D$37-2)/ComCalc!D$37),2),"")</f>
        <v/>
      </c>
      <c r="E975" s="24" t="str">
        <f>IF(E155,-1*ROUND(NORMSINV('Create Composites'!$M$3/(ComCalc!E$37*2))*SQRT(ComCalc!E$45/(ComCalc!E$37*ComCalc!E$37)+E766*(ComCalc!E$37-2)/ComCalc!E$37),2),"")</f>
        <v/>
      </c>
      <c r="F975" s="24" t="str">
        <f>IF(F155,-1*ROUND(NORMSINV('Create Composites'!$M$3/(ComCalc!F$37*2))*SQRT(ComCalc!F$45/(ComCalc!F$37*ComCalc!F$37)+F766*(ComCalc!F$37-2)/ComCalc!F$37),2),"")</f>
        <v/>
      </c>
      <c r="G975" s="24" t="str">
        <f>IF(G155,-1*ROUND(NORMSINV('Create Composites'!$M$3/(ComCalc!G$37*2))*SQRT(ComCalc!G$45/(ComCalc!G$37*ComCalc!G$37)+G766*(ComCalc!G$37-2)/ComCalc!G$37),2),"")</f>
        <v/>
      </c>
      <c r="H975" s="24" t="str">
        <f>IF(H155,-1*ROUND(NORMSINV('Create Composites'!$M$3/(ComCalc!H$37*2))*SQRT(ComCalc!H$45/(ComCalc!H$37*ComCalc!H$37)+H766*(ComCalc!H$37-2)/ComCalc!H$37),2),"")</f>
        <v/>
      </c>
      <c r="I975" s="24" t="str">
        <f>IF(I155,-1*ROUND(NORMSINV('Create Composites'!$M$3/(ComCalc!I$37*2))*SQRT(ComCalc!I$45/(ComCalc!I$37*ComCalc!I$37)+I766*(ComCalc!I$37-2)/ComCalc!I$37),2),"")</f>
        <v/>
      </c>
      <c r="J975" s="24" t="str">
        <f>IF(J155,-1*ROUND(NORMSINV('Create Composites'!$M$3/(ComCalc!J$37*2))*SQRT(ComCalc!J$45/(ComCalc!J$37*ComCalc!J$37)+J766*(ComCalc!J$37-2)/ComCalc!J$37),2),"")</f>
        <v/>
      </c>
      <c r="K975" s="24" t="str">
        <f>IF(K155,-1*ROUND(NORMSINV('Create Composites'!$M$3/(ComCalc!K$37*2))*SQRT(ComCalc!K$45/(ComCalc!K$37*ComCalc!K$37)+K766*(ComCalc!K$37-2)/ComCalc!K$37),2),"")</f>
        <v/>
      </c>
      <c r="L975" s="24" t="str">
        <f>IF(L155,-1*ROUND(NORMSINV('Create Composites'!$M$3/(ComCalc!L$37*2))*SQRT(ComCalc!L$45/(ComCalc!L$37*ComCalc!L$37)+L766*(ComCalc!L$37-2)/ComCalc!L$37),2),"")</f>
        <v/>
      </c>
      <c r="M975" s="24" t="str">
        <f>IF(M155,-1*ROUND(NORMSINV('Create Composites'!$M$3/(ComCalc!M$37*2))*SQRT(ComCalc!M$45/(ComCalc!M$37*ComCalc!M$37)+M766*(ComCalc!M$37-2)/ComCalc!M$37),2),"")</f>
        <v/>
      </c>
      <c r="N975" s="24" t="str">
        <f>IF(N155,-1*ROUND(NORMSINV('Create Composites'!$M$3/(ComCalc!N$37*2))*SQRT(ComCalc!N$45/(ComCalc!N$37*ComCalc!N$37)+N766*(ComCalc!N$37-2)/ComCalc!N$37),2),"")</f>
        <v/>
      </c>
      <c r="O975" s="24" t="str">
        <f>IF(O155,-1*ROUND(NORMSINV('Create Composites'!$M$3/(ComCalc!O$37*2))*SQRT(ComCalc!O$45/(ComCalc!O$37*ComCalc!O$37)+O766*(ComCalc!O$37-2)/ComCalc!O$37),2),"")</f>
        <v/>
      </c>
      <c r="P975" s="24" t="str">
        <f>IF(P155,-1*ROUND(NORMSINV('Create Composites'!$M$3/(ComCalc!P$37*2))*SQRT(ComCalc!P$45/(ComCalc!P$37*ComCalc!P$37)+P766*(ComCalc!P$37-2)/ComCalc!P$37),2),"")</f>
        <v/>
      </c>
      <c r="Q975" s="24" t="str">
        <f>IF(Q155,-1*ROUND(NORMSINV('Create Composites'!$M$3/(ComCalc!Q$37*2))*SQRT(ComCalc!Q$45/(ComCalc!Q$37*ComCalc!Q$37)+Q766*(ComCalc!Q$37-2)/ComCalc!Q$37),2),"")</f>
        <v/>
      </c>
      <c r="R975" s="24">
        <f>IF(R155,-1*ROUND(NORMSINV('Create Composites'!$M$3/(ComCalc!R$37*2))*SQRT(ComCalc!R$45/(ComCalc!R$37*ComCalc!R$37)+R766*(ComCalc!R$37-2)/ComCalc!R$37),2),"")</f>
        <v>11.61</v>
      </c>
      <c r="S975" s="24" t="str">
        <f>IF(S155,-1*ROUND(NORMSINV('Create Composites'!$M$3/(ComCalc!S$37*2))*SQRT(ComCalc!S$45/(ComCalc!S$37*ComCalc!S$37)+S766*(ComCalc!S$37-2)/ComCalc!S$37),2),"")</f>
        <v/>
      </c>
      <c r="T975" s="24" t="str">
        <f>IF(T155,-1*ROUND(NORMSINV('Create Composites'!$M$3/(ComCalc!T$37*2))*SQRT(ComCalc!T$45/(ComCalc!T$37*ComCalc!T$37)+T766*(ComCalc!T$37-2)/ComCalc!T$37),2),"")</f>
        <v/>
      </c>
      <c r="U975" s="24" t="str">
        <f>IF(U155,-1*ROUND(NORMSINV('Create Composites'!$M$3/(ComCalc!U$37*2))*SQRT(ComCalc!U$45/(ComCalc!U$37*ComCalc!U$37)+U766*(ComCalc!U$37-2)/ComCalc!U$37),2),"")</f>
        <v/>
      </c>
    </row>
    <row r="976" spans="1:21" x14ac:dyDescent="0.15">
      <c r="A976" t="str">
        <f t="shared" si="663"/>
        <v>WRAT5 Spelling</v>
      </c>
      <c r="B976" s="24" t="str">
        <f>IF(B156,-1*ROUND(NORMSINV('Create Composites'!$M$3/(ComCalc!B$37*2))*SQRT(ComCalc!B$45/(ComCalc!B$37*ComCalc!B$37)+B767*(ComCalc!B$37-2)/ComCalc!B$37),2),"")</f>
        <v/>
      </c>
      <c r="C976" s="24" t="str">
        <f>IF(C156,-1*ROUND(NORMSINV('Create Composites'!$M$3/(ComCalc!C$37*2))*SQRT(ComCalc!C$45/(ComCalc!C$37*ComCalc!C$37)+C767*(ComCalc!C$37-2)/ComCalc!C$37),2),"")</f>
        <v/>
      </c>
      <c r="D976" s="24" t="str">
        <f>IF(D156,-1*ROUND(NORMSINV('Create Composites'!$M$3/(ComCalc!D$37*2))*SQRT(ComCalc!D$45/(ComCalc!D$37*ComCalc!D$37)+D767*(ComCalc!D$37-2)/ComCalc!D$37),2),"")</f>
        <v/>
      </c>
      <c r="E976" s="24" t="str">
        <f>IF(E156,-1*ROUND(NORMSINV('Create Composites'!$M$3/(ComCalc!E$37*2))*SQRT(ComCalc!E$45/(ComCalc!E$37*ComCalc!E$37)+E767*(ComCalc!E$37-2)/ComCalc!E$37),2),"")</f>
        <v/>
      </c>
      <c r="F976" s="24" t="str">
        <f>IF(F156,-1*ROUND(NORMSINV('Create Composites'!$M$3/(ComCalc!F$37*2))*SQRT(ComCalc!F$45/(ComCalc!F$37*ComCalc!F$37)+F767*(ComCalc!F$37-2)/ComCalc!F$37),2),"")</f>
        <v/>
      </c>
      <c r="G976" s="24" t="str">
        <f>IF(G156,-1*ROUND(NORMSINV('Create Composites'!$M$3/(ComCalc!G$37*2))*SQRT(ComCalc!G$45/(ComCalc!G$37*ComCalc!G$37)+G767*(ComCalc!G$37-2)/ComCalc!G$37),2),"")</f>
        <v/>
      </c>
      <c r="H976" s="24" t="str">
        <f>IF(H156,-1*ROUND(NORMSINV('Create Composites'!$M$3/(ComCalc!H$37*2))*SQRT(ComCalc!H$45/(ComCalc!H$37*ComCalc!H$37)+H767*(ComCalc!H$37-2)/ComCalc!H$37),2),"")</f>
        <v/>
      </c>
      <c r="I976" s="24" t="str">
        <f>IF(I156,-1*ROUND(NORMSINV('Create Composites'!$M$3/(ComCalc!I$37*2))*SQRT(ComCalc!I$45/(ComCalc!I$37*ComCalc!I$37)+I767*(ComCalc!I$37-2)/ComCalc!I$37),2),"")</f>
        <v/>
      </c>
      <c r="J976" s="24" t="str">
        <f>IF(J156,-1*ROUND(NORMSINV('Create Composites'!$M$3/(ComCalc!J$37*2))*SQRT(ComCalc!J$45/(ComCalc!J$37*ComCalc!J$37)+J767*(ComCalc!J$37-2)/ComCalc!J$37),2),"")</f>
        <v/>
      </c>
      <c r="K976" s="24" t="str">
        <f>IF(K156,-1*ROUND(NORMSINV('Create Composites'!$M$3/(ComCalc!K$37*2))*SQRT(ComCalc!K$45/(ComCalc!K$37*ComCalc!K$37)+K767*(ComCalc!K$37-2)/ComCalc!K$37),2),"")</f>
        <v/>
      </c>
      <c r="L976" s="24" t="str">
        <f>IF(L156,-1*ROUND(NORMSINV('Create Composites'!$M$3/(ComCalc!L$37*2))*SQRT(ComCalc!L$45/(ComCalc!L$37*ComCalc!L$37)+L767*(ComCalc!L$37-2)/ComCalc!L$37),2),"")</f>
        <v/>
      </c>
      <c r="M976" s="24" t="str">
        <f>IF(M156,-1*ROUND(NORMSINV('Create Composites'!$M$3/(ComCalc!M$37*2))*SQRT(ComCalc!M$45/(ComCalc!M$37*ComCalc!M$37)+M767*(ComCalc!M$37-2)/ComCalc!M$37),2),"")</f>
        <v/>
      </c>
      <c r="N976" s="24" t="str">
        <f>IF(N156,-1*ROUND(NORMSINV('Create Composites'!$M$3/(ComCalc!N$37*2))*SQRT(ComCalc!N$45/(ComCalc!N$37*ComCalc!N$37)+N767*(ComCalc!N$37-2)/ComCalc!N$37),2),"")</f>
        <v/>
      </c>
      <c r="O976" s="24" t="str">
        <f>IF(O156,-1*ROUND(NORMSINV('Create Composites'!$M$3/(ComCalc!O$37*2))*SQRT(ComCalc!O$45/(ComCalc!O$37*ComCalc!O$37)+O767*(ComCalc!O$37-2)/ComCalc!O$37),2),"")</f>
        <v/>
      </c>
      <c r="P976" s="24" t="str">
        <f>IF(P156,-1*ROUND(NORMSINV('Create Composites'!$M$3/(ComCalc!P$37*2))*SQRT(ComCalc!P$45/(ComCalc!P$37*ComCalc!P$37)+P767*(ComCalc!P$37-2)/ComCalc!P$37),2),"")</f>
        <v/>
      </c>
      <c r="Q976" s="24" t="str">
        <f>IF(Q156,-1*ROUND(NORMSINV('Create Composites'!$M$3/(ComCalc!Q$37*2))*SQRT(ComCalc!Q$45/(ComCalc!Q$37*ComCalc!Q$37)+Q767*(ComCalc!Q$37-2)/ComCalc!Q$37),2),"")</f>
        <v/>
      </c>
      <c r="R976" s="24" t="str">
        <f>IF(R156,-1*ROUND(NORMSINV('Create Composites'!$M$3/(ComCalc!R$37*2))*SQRT(ComCalc!R$45/(ComCalc!R$37*ComCalc!R$37)+R767*(ComCalc!R$37-2)/ComCalc!R$37),2),"")</f>
        <v/>
      </c>
      <c r="S976" s="24" t="str">
        <f>IF(S156,-1*ROUND(NORMSINV('Create Composites'!$M$3/(ComCalc!S$37*2))*SQRT(ComCalc!S$45/(ComCalc!S$37*ComCalc!S$37)+S767*(ComCalc!S$37-2)/ComCalc!S$37),2),"")</f>
        <v/>
      </c>
      <c r="T976" s="24" t="str">
        <f>IF(T156,-1*ROUND(NORMSINV('Create Composites'!$M$3/(ComCalc!T$37*2))*SQRT(ComCalc!T$45/(ComCalc!T$37*ComCalc!T$37)+T767*(ComCalc!T$37-2)/ComCalc!T$37),2),"")</f>
        <v/>
      </c>
      <c r="U976" s="24" t="str">
        <f>IF(U156,-1*ROUND(NORMSINV('Create Composites'!$M$3/(ComCalc!U$37*2))*SQRT(ComCalc!U$45/(ComCalc!U$37*ComCalc!U$37)+U767*(ComCalc!U$37-2)/ComCalc!U$37),2),"")</f>
        <v/>
      </c>
    </row>
    <row r="977" spans="1:21" x14ac:dyDescent="0.15">
      <c r="A977" t="str">
        <f t="shared" si="663"/>
        <v>WRAT5 Math Computation</v>
      </c>
      <c r="B977" s="24" t="str">
        <f>IF(B157,-1*ROUND(NORMSINV('Create Composites'!$M$3/(ComCalc!B$37*2))*SQRT(ComCalc!B$45/(ComCalc!B$37*ComCalc!B$37)+B768*(ComCalc!B$37-2)/ComCalc!B$37),2),"")</f>
        <v/>
      </c>
      <c r="C977" s="24" t="str">
        <f>IF(C157,-1*ROUND(NORMSINV('Create Composites'!$M$3/(ComCalc!C$37*2))*SQRT(ComCalc!C$45/(ComCalc!C$37*ComCalc!C$37)+C768*(ComCalc!C$37-2)/ComCalc!C$37),2),"")</f>
        <v/>
      </c>
      <c r="D977" s="24" t="str">
        <f>IF(D157,-1*ROUND(NORMSINV('Create Composites'!$M$3/(ComCalc!D$37*2))*SQRT(ComCalc!D$45/(ComCalc!D$37*ComCalc!D$37)+D768*(ComCalc!D$37-2)/ComCalc!D$37),2),"")</f>
        <v/>
      </c>
      <c r="E977" s="24" t="str">
        <f>IF(E157,-1*ROUND(NORMSINV('Create Composites'!$M$3/(ComCalc!E$37*2))*SQRT(ComCalc!E$45/(ComCalc!E$37*ComCalc!E$37)+E768*(ComCalc!E$37-2)/ComCalc!E$37),2),"")</f>
        <v/>
      </c>
      <c r="F977" s="24" t="str">
        <f>IF(F157,-1*ROUND(NORMSINV('Create Composites'!$M$3/(ComCalc!F$37*2))*SQRT(ComCalc!F$45/(ComCalc!F$37*ComCalc!F$37)+F768*(ComCalc!F$37-2)/ComCalc!F$37),2),"")</f>
        <v/>
      </c>
      <c r="G977" s="24" t="str">
        <f>IF(G157,-1*ROUND(NORMSINV('Create Composites'!$M$3/(ComCalc!G$37*2))*SQRT(ComCalc!G$45/(ComCalc!G$37*ComCalc!G$37)+G768*(ComCalc!G$37-2)/ComCalc!G$37),2),"")</f>
        <v/>
      </c>
      <c r="H977" s="24" t="str">
        <f>IF(H157,-1*ROUND(NORMSINV('Create Composites'!$M$3/(ComCalc!H$37*2))*SQRT(ComCalc!H$45/(ComCalc!H$37*ComCalc!H$37)+H768*(ComCalc!H$37-2)/ComCalc!H$37),2),"")</f>
        <v/>
      </c>
      <c r="I977" s="24" t="str">
        <f>IF(I157,-1*ROUND(NORMSINV('Create Composites'!$M$3/(ComCalc!I$37*2))*SQRT(ComCalc!I$45/(ComCalc!I$37*ComCalc!I$37)+I768*(ComCalc!I$37-2)/ComCalc!I$37),2),"")</f>
        <v/>
      </c>
      <c r="J977" s="24" t="str">
        <f>IF(J157,-1*ROUND(NORMSINV('Create Composites'!$M$3/(ComCalc!J$37*2))*SQRT(ComCalc!J$45/(ComCalc!J$37*ComCalc!J$37)+J768*(ComCalc!J$37-2)/ComCalc!J$37),2),"")</f>
        <v/>
      </c>
      <c r="K977" s="24" t="str">
        <f>IF(K157,-1*ROUND(NORMSINV('Create Composites'!$M$3/(ComCalc!K$37*2))*SQRT(ComCalc!K$45/(ComCalc!K$37*ComCalc!K$37)+K768*(ComCalc!K$37-2)/ComCalc!K$37),2),"")</f>
        <v/>
      </c>
      <c r="L977" s="24" t="str">
        <f>IF(L157,-1*ROUND(NORMSINV('Create Composites'!$M$3/(ComCalc!L$37*2))*SQRT(ComCalc!L$45/(ComCalc!L$37*ComCalc!L$37)+L768*(ComCalc!L$37-2)/ComCalc!L$37),2),"")</f>
        <v/>
      </c>
      <c r="M977" s="24" t="str">
        <f>IF(M157,-1*ROUND(NORMSINV('Create Composites'!$M$3/(ComCalc!M$37*2))*SQRT(ComCalc!M$45/(ComCalc!M$37*ComCalc!M$37)+M768*(ComCalc!M$37-2)/ComCalc!M$37),2),"")</f>
        <v/>
      </c>
      <c r="N977" s="24" t="str">
        <f>IF(N157,-1*ROUND(NORMSINV('Create Composites'!$M$3/(ComCalc!N$37*2))*SQRT(ComCalc!N$45/(ComCalc!N$37*ComCalc!N$37)+N768*(ComCalc!N$37-2)/ComCalc!N$37),2),"")</f>
        <v/>
      </c>
      <c r="O977" s="24" t="str">
        <f>IF(O157,-1*ROUND(NORMSINV('Create Composites'!$M$3/(ComCalc!O$37*2))*SQRT(ComCalc!O$45/(ComCalc!O$37*ComCalc!O$37)+O768*(ComCalc!O$37-2)/ComCalc!O$37),2),"")</f>
        <v/>
      </c>
      <c r="P977" s="24" t="str">
        <f>IF(P157,-1*ROUND(NORMSINV('Create Composites'!$M$3/(ComCalc!P$37*2))*SQRT(ComCalc!P$45/(ComCalc!P$37*ComCalc!P$37)+P768*(ComCalc!P$37-2)/ComCalc!P$37),2),"")</f>
        <v/>
      </c>
      <c r="Q977" s="24" t="str">
        <f>IF(Q157,-1*ROUND(NORMSINV('Create Composites'!$M$3/(ComCalc!Q$37*2))*SQRT(ComCalc!Q$45/(ComCalc!Q$37*ComCalc!Q$37)+Q768*(ComCalc!Q$37-2)/ComCalc!Q$37),2),"")</f>
        <v/>
      </c>
      <c r="R977" s="24" t="str">
        <f>IF(R157,-1*ROUND(NORMSINV('Create Composites'!$M$3/(ComCalc!R$37*2))*SQRT(ComCalc!R$45/(ComCalc!R$37*ComCalc!R$37)+R768*(ComCalc!R$37-2)/ComCalc!R$37),2),"")</f>
        <v/>
      </c>
      <c r="S977" s="24" t="str">
        <f>IF(S157,-1*ROUND(NORMSINV('Create Composites'!$M$3/(ComCalc!S$37*2))*SQRT(ComCalc!S$45/(ComCalc!S$37*ComCalc!S$37)+S768*(ComCalc!S$37-2)/ComCalc!S$37),2),"")</f>
        <v/>
      </c>
      <c r="T977" s="24" t="str">
        <f>IF(T157,-1*ROUND(NORMSINV('Create Composites'!$M$3/(ComCalc!T$37*2))*SQRT(ComCalc!T$45/(ComCalc!T$37*ComCalc!T$37)+T768*(ComCalc!T$37-2)/ComCalc!T$37),2),"")</f>
        <v/>
      </c>
      <c r="U977" s="24" t="str">
        <f>IF(U157,-1*ROUND(NORMSINV('Create Composites'!$M$3/(ComCalc!U$37*2))*SQRT(ComCalc!U$45/(ComCalc!U$37*ComCalc!U$37)+U768*(ComCalc!U$37-2)/ComCalc!U$37),2),"")</f>
        <v/>
      </c>
    </row>
    <row r="978" spans="1:21" x14ac:dyDescent="0.15">
      <c r="A978" t="str">
        <f t="shared" si="663"/>
        <v>WRAT5 Sentence Comprehension</v>
      </c>
      <c r="B978" s="24" t="str">
        <f>IF(B158,-1*ROUND(NORMSINV('Create Composites'!$M$3/(ComCalc!B$37*2))*SQRT(ComCalc!B$45/(ComCalc!B$37*ComCalc!B$37)+B769*(ComCalc!B$37-2)/ComCalc!B$37),2),"")</f>
        <v/>
      </c>
      <c r="C978" s="24" t="str">
        <f>IF(C158,-1*ROUND(NORMSINV('Create Composites'!$M$3/(ComCalc!C$37*2))*SQRT(ComCalc!C$45/(ComCalc!C$37*ComCalc!C$37)+C769*(ComCalc!C$37-2)/ComCalc!C$37),2),"")</f>
        <v/>
      </c>
      <c r="D978" s="24" t="str">
        <f>IF(D158,-1*ROUND(NORMSINV('Create Composites'!$M$3/(ComCalc!D$37*2))*SQRT(ComCalc!D$45/(ComCalc!D$37*ComCalc!D$37)+D769*(ComCalc!D$37-2)/ComCalc!D$37),2),"")</f>
        <v/>
      </c>
      <c r="E978" s="24" t="str">
        <f>IF(E158,-1*ROUND(NORMSINV('Create Composites'!$M$3/(ComCalc!E$37*2))*SQRT(ComCalc!E$45/(ComCalc!E$37*ComCalc!E$37)+E769*(ComCalc!E$37-2)/ComCalc!E$37),2),"")</f>
        <v/>
      </c>
      <c r="F978" s="24" t="str">
        <f>IF(F158,-1*ROUND(NORMSINV('Create Composites'!$M$3/(ComCalc!F$37*2))*SQRT(ComCalc!F$45/(ComCalc!F$37*ComCalc!F$37)+F769*(ComCalc!F$37-2)/ComCalc!F$37),2),"")</f>
        <v/>
      </c>
      <c r="G978" s="24" t="str">
        <f>IF(G158,-1*ROUND(NORMSINV('Create Composites'!$M$3/(ComCalc!G$37*2))*SQRT(ComCalc!G$45/(ComCalc!G$37*ComCalc!G$37)+G769*(ComCalc!G$37-2)/ComCalc!G$37),2),"")</f>
        <v/>
      </c>
      <c r="H978" s="24" t="str">
        <f>IF(H158,-1*ROUND(NORMSINV('Create Composites'!$M$3/(ComCalc!H$37*2))*SQRT(ComCalc!H$45/(ComCalc!H$37*ComCalc!H$37)+H769*(ComCalc!H$37-2)/ComCalc!H$37),2),"")</f>
        <v/>
      </c>
      <c r="I978" s="24" t="str">
        <f>IF(I158,-1*ROUND(NORMSINV('Create Composites'!$M$3/(ComCalc!I$37*2))*SQRT(ComCalc!I$45/(ComCalc!I$37*ComCalc!I$37)+I769*(ComCalc!I$37-2)/ComCalc!I$37),2),"")</f>
        <v/>
      </c>
      <c r="J978" s="24" t="str">
        <f>IF(J158,-1*ROUND(NORMSINV('Create Composites'!$M$3/(ComCalc!J$37*2))*SQRT(ComCalc!J$45/(ComCalc!J$37*ComCalc!J$37)+J769*(ComCalc!J$37-2)/ComCalc!J$37),2),"")</f>
        <v/>
      </c>
      <c r="K978" s="24" t="str">
        <f>IF(K158,-1*ROUND(NORMSINV('Create Composites'!$M$3/(ComCalc!K$37*2))*SQRT(ComCalc!K$45/(ComCalc!K$37*ComCalc!K$37)+K769*(ComCalc!K$37-2)/ComCalc!K$37),2),"")</f>
        <v/>
      </c>
      <c r="L978" s="24" t="str">
        <f>IF(L158,-1*ROUND(NORMSINV('Create Composites'!$M$3/(ComCalc!L$37*2))*SQRT(ComCalc!L$45/(ComCalc!L$37*ComCalc!L$37)+L769*(ComCalc!L$37-2)/ComCalc!L$37),2),"")</f>
        <v/>
      </c>
      <c r="M978" s="24" t="str">
        <f>IF(M158,-1*ROUND(NORMSINV('Create Composites'!$M$3/(ComCalc!M$37*2))*SQRT(ComCalc!M$45/(ComCalc!M$37*ComCalc!M$37)+M769*(ComCalc!M$37-2)/ComCalc!M$37),2),"")</f>
        <v/>
      </c>
      <c r="N978" s="24" t="str">
        <f>IF(N158,-1*ROUND(NORMSINV('Create Composites'!$M$3/(ComCalc!N$37*2))*SQRT(ComCalc!N$45/(ComCalc!N$37*ComCalc!N$37)+N769*(ComCalc!N$37-2)/ComCalc!N$37),2),"")</f>
        <v/>
      </c>
      <c r="O978" s="24" t="str">
        <f>IF(O158,-1*ROUND(NORMSINV('Create Composites'!$M$3/(ComCalc!O$37*2))*SQRT(ComCalc!O$45/(ComCalc!O$37*ComCalc!O$37)+O769*(ComCalc!O$37-2)/ComCalc!O$37),2),"")</f>
        <v/>
      </c>
      <c r="P978" s="24" t="str">
        <f>IF(P158,-1*ROUND(NORMSINV('Create Composites'!$M$3/(ComCalc!P$37*2))*SQRT(ComCalc!P$45/(ComCalc!P$37*ComCalc!P$37)+P769*(ComCalc!P$37-2)/ComCalc!P$37),2),"")</f>
        <v/>
      </c>
      <c r="Q978" s="24" t="str">
        <f>IF(Q158,-1*ROUND(NORMSINV('Create Composites'!$M$3/(ComCalc!Q$37*2))*SQRT(ComCalc!Q$45/(ComCalc!Q$37*ComCalc!Q$37)+Q769*(ComCalc!Q$37-2)/ComCalc!Q$37),2),"")</f>
        <v/>
      </c>
      <c r="R978" s="24" t="str">
        <f>IF(R158,-1*ROUND(NORMSINV('Create Composites'!$M$3/(ComCalc!R$37*2))*SQRT(ComCalc!R$45/(ComCalc!R$37*ComCalc!R$37)+R769*(ComCalc!R$37-2)/ComCalc!R$37),2),"")</f>
        <v/>
      </c>
      <c r="S978" s="24" t="str">
        <f>IF(S158,-1*ROUND(NORMSINV('Create Composites'!$M$3/(ComCalc!S$37*2))*SQRT(ComCalc!S$45/(ComCalc!S$37*ComCalc!S$37)+S769*(ComCalc!S$37-2)/ComCalc!S$37),2),"")</f>
        <v/>
      </c>
      <c r="T978" s="24" t="str">
        <f>IF(T158,-1*ROUND(NORMSINV('Create Composites'!$M$3/(ComCalc!T$37*2))*SQRT(ComCalc!T$45/(ComCalc!T$37*ComCalc!T$37)+T769*(ComCalc!T$37-2)/ComCalc!T$37),2),"")</f>
        <v/>
      </c>
      <c r="U978" s="24" t="str">
        <f>IF(U158,-1*ROUND(NORMSINV('Create Composites'!$M$3/(ComCalc!U$37*2))*SQRT(ComCalc!U$45/(ComCalc!U$37*ComCalc!U$37)+U769*(ComCalc!U$37-2)/ComCalc!U$37),2),"")</f>
        <v/>
      </c>
    </row>
    <row r="979" spans="1:21" x14ac:dyDescent="0.15">
      <c r="A979" t="str">
        <f t="shared" si="663"/>
        <v>WRAT5 Reading Composite</v>
      </c>
      <c r="B979" s="24" t="str">
        <f>IF(B159,-1*ROUND(NORMSINV('Create Composites'!$M$3/(ComCalc!B$37*2))*SQRT(ComCalc!B$45/(ComCalc!B$37*ComCalc!B$37)+B770*(ComCalc!B$37-2)/ComCalc!B$37),2),"")</f>
        <v/>
      </c>
      <c r="C979" s="24" t="str">
        <f>IF(C159,-1*ROUND(NORMSINV('Create Composites'!$M$3/(ComCalc!C$37*2))*SQRT(ComCalc!C$45/(ComCalc!C$37*ComCalc!C$37)+C770*(ComCalc!C$37-2)/ComCalc!C$37),2),"")</f>
        <v/>
      </c>
      <c r="D979" s="24" t="str">
        <f>IF(D159,-1*ROUND(NORMSINV('Create Composites'!$M$3/(ComCalc!D$37*2))*SQRT(ComCalc!D$45/(ComCalc!D$37*ComCalc!D$37)+D770*(ComCalc!D$37-2)/ComCalc!D$37),2),"")</f>
        <v/>
      </c>
      <c r="E979" s="24" t="str">
        <f>IF(E159,-1*ROUND(NORMSINV('Create Composites'!$M$3/(ComCalc!E$37*2))*SQRT(ComCalc!E$45/(ComCalc!E$37*ComCalc!E$37)+E770*(ComCalc!E$37-2)/ComCalc!E$37),2),"")</f>
        <v/>
      </c>
      <c r="F979" s="24" t="str">
        <f>IF(F159,-1*ROUND(NORMSINV('Create Composites'!$M$3/(ComCalc!F$37*2))*SQRT(ComCalc!F$45/(ComCalc!F$37*ComCalc!F$37)+F770*(ComCalc!F$37-2)/ComCalc!F$37),2),"")</f>
        <v/>
      </c>
      <c r="G979" s="24" t="str">
        <f>IF(G159,-1*ROUND(NORMSINV('Create Composites'!$M$3/(ComCalc!G$37*2))*SQRT(ComCalc!G$45/(ComCalc!G$37*ComCalc!G$37)+G770*(ComCalc!G$37-2)/ComCalc!G$37),2),"")</f>
        <v/>
      </c>
      <c r="H979" s="24" t="str">
        <f>IF(H159,-1*ROUND(NORMSINV('Create Composites'!$M$3/(ComCalc!H$37*2))*SQRT(ComCalc!H$45/(ComCalc!H$37*ComCalc!H$37)+H770*(ComCalc!H$37-2)/ComCalc!H$37),2),"")</f>
        <v/>
      </c>
      <c r="I979" s="24" t="str">
        <f>IF(I159,-1*ROUND(NORMSINV('Create Composites'!$M$3/(ComCalc!I$37*2))*SQRT(ComCalc!I$45/(ComCalc!I$37*ComCalc!I$37)+I770*(ComCalc!I$37-2)/ComCalc!I$37),2),"")</f>
        <v/>
      </c>
      <c r="J979" s="24" t="str">
        <f>IF(J159,-1*ROUND(NORMSINV('Create Composites'!$M$3/(ComCalc!J$37*2))*SQRT(ComCalc!J$45/(ComCalc!J$37*ComCalc!J$37)+J770*(ComCalc!J$37-2)/ComCalc!J$37),2),"")</f>
        <v/>
      </c>
      <c r="K979" s="24" t="str">
        <f>IF(K159,-1*ROUND(NORMSINV('Create Composites'!$M$3/(ComCalc!K$37*2))*SQRT(ComCalc!K$45/(ComCalc!K$37*ComCalc!K$37)+K770*(ComCalc!K$37-2)/ComCalc!K$37),2),"")</f>
        <v/>
      </c>
      <c r="L979" s="24" t="str">
        <f>IF(L159,-1*ROUND(NORMSINV('Create Composites'!$M$3/(ComCalc!L$37*2))*SQRT(ComCalc!L$45/(ComCalc!L$37*ComCalc!L$37)+L770*(ComCalc!L$37-2)/ComCalc!L$37),2),"")</f>
        <v/>
      </c>
      <c r="M979" s="24" t="str">
        <f>IF(M159,-1*ROUND(NORMSINV('Create Composites'!$M$3/(ComCalc!M$37*2))*SQRT(ComCalc!M$45/(ComCalc!M$37*ComCalc!M$37)+M770*(ComCalc!M$37-2)/ComCalc!M$37),2),"")</f>
        <v/>
      </c>
      <c r="N979" s="24" t="str">
        <f>IF(N159,-1*ROUND(NORMSINV('Create Composites'!$M$3/(ComCalc!N$37*2))*SQRT(ComCalc!N$45/(ComCalc!N$37*ComCalc!N$37)+N770*(ComCalc!N$37-2)/ComCalc!N$37),2),"")</f>
        <v/>
      </c>
      <c r="O979" s="24" t="str">
        <f>IF(O159,-1*ROUND(NORMSINV('Create Composites'!$M$3/(ComCalc!O$37*2))*SQRT(ComCalc!O$45/(ComCalc!O$37*ComCalc!O$37)+O770*(ComCalc!O$37-2)/ComCalc!O$37),2),"")</f>
        <v/>
      </c>
      <c r="P979" s="24" t="str">
        <f>IF(P159,-1*ROUND(NORMSINV('Create Composites'!$M$3/(ComCalc!P$37*2))*SQRT(ComCalc!P$45/(ComCalc!P$37*ComCalc!P$37)+P770*(ComCalc!P$37-2)/ComCalc!P$37),2),"")</f>
        <v/>
      </c>
      <c r="Q979" s="24" t="str">
        <f>IF(Q159,-1*ROUND(NORMSINV('Create Composites'!$M$3/(ComCalc!Q$37*2))*SQRT(ComCalc!Q$45/(ComCalc!Q$37*ComCalc!Q$37)+Q770*(ComCalc!Q$37-2)/ComCalc!Q$37),2),"")</f>
        <v/>
      </c>
      <c r="R979" s="24" t="str">
        <f>IF(R159,-1*ROUND(NORMSINV('Create Composites'!$M$3/(ComCalc!R$37*2))*SQRT(ComCalc!R$45/(ComCalc!R$37*ComCalc!R$37)+R770*(ComCalc!R$37-2)/ComCalc!R$37),2),"")</f>
        <v/>
      </c>
      <c r="S979" s="24" t="str">
        <f>IF(S159,-1*ROUND(NORMSINV('Create Composites'!$M$3/(ComCalc!S$37*2))*SQRT(ComCalc!S$45/(ComCalc!S$37*ComCalc!S$37)+S770*(ComCalc!S$37-2)/ComCalc!S$37),2),"")</f>
        <v/>
      </c>
      <c r="T979" s="24" t="str">
        <f>IF(T159,-1*ROUND(NORMSINV('Create Composites'!$M$3/(ComCalc!T$37*2))*SQRT(ComCalc!T$45/(ComCalc!T$37*ComCalc!T$37)+T770*(ComCalc!T$37-2)/ComCalc!T$37),2),"")</f>
        <v/>
      </c>
      <c r="U979" s="24" t="str">
        <f>IF(U159,-1*ROUND(NORMSINV('Create Composites'!$M$3/(ComCalc!U$37*2))*SQRT(ComCalc!U$45/(ComCalc!U$37*ComCalc!U$37)+U770*(ComCalc!U$37-2)/ComCalc!U$37),2),"")</f>
        <v/>
      </c>
    </row>
    <row r="980" spans="1:21" x14ac:dyDescent="0.15">
      <c r="A980" t="str">
        <f t="shared" si="663"/>
        <v>DKEFS CWI Color Naming</v>
      </c>
      <c r="B980" s="24" t="str">
        <f>IF(B160,-1*ROUND(NORMSINV('Create Composites'!$M$3/(ComCalc!B$37*2))*SQRT(ComCalc!B$45/(ComCalc!B$37*ComCalc!B$37)+B771*(ComCalc!B$37-2)/ComCalc!B$37),2),"")</f>
        <v/>
      </c>
      <c r="C980" s="24" t="str">
        <f>IF(C160,-1*ROUND(NORMSINV('Create Composites'!$M$3/(ComCalc!C$37*2))*SQRT(ComCalc!C$45/(ComCalc!C$37*ComCalc!C$37)+C771*(ComCalc!C$37-2)/ComCalc!C$37),2),"")</f>
        <v/>
      </c>
      <c r="D980" s="24" t="str">
        <f>IF(D160,-1*ROUND(NORMSINV('Create Composites'!$M$3/(ComCalc!D$37*2))*SQRT(ComCalc!D$45/(ComCalc!D$37*ComCalc!D$37)+D771*(ComCalc!D$37-2)/ComCalc!D$37),2),"")</f>
        <v/>
      </c>
      <c r="E980" s="24" t="str">
        <f>IF(E160,-1*ROUND(NORMSINV('Create Composites'!$M$3/(ComCalc!E$37*2))*SQRT(ComCalc!E$45/(ComCalc!E$37*ComCalc!E$37)+E771*(ComCalc!E$37-2)/ComCalc!E$37),2),"")</f>
        <v/>
      </c>
      <c r="F980" s="24" t="str">
        <f>IF(F160,-1*ROUND(NORMSINV('Create Composites'!$M$3/(ComCalc!F$37*2))*SQRT(ComCalc!F$45/(ComCalc!F$37*ComCalc!F$37)+F771*(ComCalc!F$37-2)/ComCalc!F$37),2),"")</f>
        <v/>
      </c>
      <c r="G980" s="24" t="str">
        <f>IF(G160,-1*ROUND(NORMSINV('Create Composites'!$M$3/(ComCalc!G$37*2))*SQRT(ComCalc!G$45/(ComCalc!G$37*ComCalc!G$37)+G771*(ComCalc!G$37-2)/ComCalc!G$37),2),"")</f>
        <v/>
      </c>
      <c r="H980" s="24" t="str">
        <f>IF(H160,-1*ROUND(NORMSINV('Create Composites'!$M$3/(ComCalc!H$37*2))*SQRT(ComCalc!H$45/(ComCalc!H$37*ComCalc!H$37)+H771*(ComCalc!H$37-2)/ComCalc!H$37),2),"")</f>
        <v/>
      </c>
      <c r="I980" s="24" t="str">
        <f>IF(I160,-1*ROUND(NORMSINV('Create Composites'!$M$3/(ComCalc!I$37*2))*SQRT(ComCalc!I$45/(ComCalc!I$37*ComCalc!I$37)+I771*(ComCalc!I$37-2)/ComCalc!I$37),2),"")</f>
        <v/>
      </c>
      <c r="J980" s="24" t="str">
        <f>IF(J160,-1*ROUND(NORMSINV('Create Composites'!$M$3/(ComCalc!J$37*2))*SQRT(ComCalc!J$45/(ComCalc!J$37*ComCalc!J$37)+J771*(ComCalc!J$37-2)/ComCalc!J$37),2),"")</f>
        <v/>
      </c>
      <c r="K980" s="24" t="str">
        <f>IF(K160,-1*ROUND(NORMSINV('Create Composites'!$M$3/(ComCalc!K$37*2))*SQRT(ComCalc!K$45/(ComCalc!K$37*ComCalc!K$37)+K771*(ComCalc!K$37-2)/ComCalc!K$37),2),"")</f>
        <v/>
      </c>
      <c r="L980" s="24" t="str">
        <f>IF(L160,-1*ROUND(NORMSINV('Create Composites'!$M$3/(ComCalc!L$37*2))*SQRT(ComCalc!L$45/(ComCalc!L$37*ComCalc!L$37)+L771*(ComCalc!L$37-2)/ComCalc!L$37),2),"")</f>
        <v/>
      </c>
      <c r="M980" s="24" t="str">
        <f>IF(M160,-1*ROUND(NORMSINV('Create Composites'!$M$3/(ComCalc!M$37*2))*SQRT(ComCalc!M$45/(ComCalc!M$37*ComCalc!M$37)+M771*(ComCalc!M$37-2)/ComCalc!M$37),2),"")</f>
        <v/>
      </c>
      <c r="N980" s="24" t="str">
        <f>IF(N160,-1*ROUND(NORMSINV('Create Composites'!$M$3/(ComCalc!N$37*2))*SQRT(ComCalc!N$45/(ComCalc!N$37*ComCalc!N$37)+N771*(ComCalc!N$37-2)/ComCalc!N$37),2),"")</f>
        <v/>
      </c>
      <c r="O980" s="24" t="str">
        <f>IF(O160,-1*ROUND(NORMSINV('Create Composites'!$M$3/(ComCalc!O$37*2))*SQRT(ComCalc!O$45/(ComCalc!O$37*ComCalc!O$37)+O771*(ComCalc!O$37-2)/ComCalc!O$37),2),"")</f>
        <v/>
      </c>
      <c r="P980" s="24" t="str">
        <f>IF(P160,-1*ROUND(NORMSINV('Create Composites'!$M$3/(ComCalc!P$37*2))*SQRT(ComCalc!P$45/(ComCalc!P$37*ComCalc!P$37)+P771*(ComCalc!P$37-2)/ComCalc!P$37),2),"")</f>
        <v/>
      </c>
      <c r="Q980" s="24" t="str">
        <f>IF(Q160,-1*ROUND(NORMSINV('Create Composites'!$M$3/(ComCalc!Q$37*2))*SQRT(ComCalc!Q$45/(ComCalc!Q$37*ComCalc!Q$37)+Q771*(ComCalc!Q$37-2)/ComCalc!Q$37),2),"")</f>
        <v/>
      </c>
      <c r="R980" s="24" t="str">
        <f>IF(R160,-1*ROUND(NORMSINV('Create Composites'!$M$3/(ComCalc!R$37*2))*SQRT(ComCalc!R$45/(ComCalc!R$37*ComCalc!R$37)+R771*(ComCalc!R$37-2)/ComCalc!R$37),2),"")</f>
        <v/>
      </c>
      <c r="S980" s="24" t="str">
        <f>IF(S160,-1*ROUND(NORMSINV('Create Composites'!$M$3/(ComCalc!S$37*2))*SQRT(ComCalc!S$45/(ComCalc!S$37*ComCalc!S$37)+S771*(ComCalc!S$37-2)/ComCalc!S$37),2),"")</f>
        <v/>
      </c>
      <c r="T980" s="24" t="str">
        <f>IF(T160,-1*ROUND(NORMSINV('Create Composites'!$M$3/(ComCalc!T$37*2))*SQRT(ComCalc!T$45/(ComCalc!T$37*ComCalc!T$37)+T771*(ComCalc!T$37-2)/ComCalc!T$37),2),"")</f>
        <v/>
      </c>
      <c r="U980" s="24" t="str">
        <f>IF(U160,-1*ROUND(NORMSINV('Create Composites'!$M$3/(ComCalc!U$37*2))*SQRT(ComCalc!U$45/(ComCalc!U$37*ComCalc!U$37)+U771*(ComCalc!U$37-2)/ComCalc!U$37),2),"")</f>
        <v/>
      </c>
    </row>
    <row r="981" spans="1:21" x14ac:dyDescent="0.15">
      <c r="A981" t="str">
        <f t="shared" si="663"/>
        <v>DKEFS CWI Word Reading</v>
      </c>
      <c r="B981" s="24" t="str">
        <f>IF(B161,-1*ROUND(NORMSINV('Create Composites'!$M$3/(ComCalc!B$37*2))*SQRT(ComCalc!B$45/(ComCalc!B$37*ComCalc!B$37)+B772*(ComCalc!B$37-2)/ComCalc!B$37),2),"")</f>
        <v/>
      </c>
      <c r="C981" s="24" t="str">
        <f>IF(C161,-1*ROUND(NORMSINV('Create Composites'!$M$3/(ComCalc!C$37*2))*SQRT(ComCalc!C$45/(ComCalc!C$37*ComCalc!C$37)+C772*(ComCalc!C$37-2)/ComCalc!C$37),2),"")</f>
        <v/>
      </c>
      <c r="D981" s="24" t="str">
        <f>IF(D161,-1*ROUND(NORMSINV('Create Composites'!$M$3/(ComCalc!D$37*2))*SQRT(ComCalc!D$45/(ComCalc!D$37*ComCalc!D$37)+D772*(ComCalc!D$37-2)/ComCalc!D$37),2),"")</f>
        <v/>
      </c>
      <c r="E981" s="24" t="str">
        <f>IF(E161,-1*ROUND(NORMSINV('Create Composites'!$M$3/(ComCalc!E$37*2))*SQRT(ComCalc!E$45/(ComCalc!E$37*ComCalc!E$37)+E772*(ComCalc!E$37-2)/ComCalc!E$37),2),"")</f>
        <v/>
      </c>
      <c r="F981" s="24" t="str">
        <f>IF(F161,-1*ROUND(NORMSINV('Create Composites'!$M$3/(ComCalc!F$37*2))*SQRT(ComCalc!F$45/(ComCalc!F$37*ComCalc!F$37)+F772*(ComCalc!F$37-2)/ComCalc!F$37),2),"")</f>
        <v/>
      </c>
      <c r="G981" s="24" t="str">
        <f>IF(G161,-1*ROUND(NORMSINV('Create Composites'!$M$3/(ComCalc!G$37*2))*SQRT(ComCalc!G$45/(ComCalc!G$37*ComCalc!G$37)+G772*(ComCalc!G$37-2)/ComCalc!G$37),2),"")</f>
        <v/>
      </c>
      <c r="H981" s="24" t="str">
        <f>IF(H161,-1*ROUND(NORMSINV('Create Composites'!$M$3/(ComCalc!H$37*2))*SQRT(ComCalc!H$45/(ComCalc!H$37*ComCalc!H$37)+H772*(ComCalc!H$37-2)/ComCalc!H$37),2),"")</f>
        <v/>
      </c>
      <c r="I981" s="24" t="str">
        <f>IF(I161,-1*ROUND(NORMSINV('Create Composites'!$M$3/(ComCalc!I$37*2))*SQRT(ComCalc!I$45/(ComCalc!I$37*ComCalc!I$37)+I772*(ComCalc!I$37-2)/ComCalc!I$37),2),"")</f>
        <v/>
      </c>
      <c r="J981" s="24" t="str">
        <f>IF(J161,-1*ROUND(NORMSINV('Create Composites'!$M$3/(ComCalc!J$37*2))*SQRT(ComCalc!J$45/(ComCalc!J$37*ComCalc!J$37)+J772*(ComCalc!J$37-2)/ComCalc!J$37),2),"")</f>
        <v/>
      </c>
      <c r="K981" s="24" t="str">
        <f>IF(K161,-1*ROUND(NORMSINV('Create Composites'!$M$3/(ComCalc!K$37*2))*SQRT(ComCalc!K$45/(ComCalc!K$37*ComCalc!K$37)+K772*(ComCalc!K$37-2)/ComCalc!K$37),2),"")</f>
        <v/>
      </c>
      <c r="L981" s="24" t="str">
        <f>IF(L161,-1*ROUND(NORMSINV('Create Composites'!$M$3/(ComCalc!L$37*2))*SQRT(ComCalc!L$45/(ComCalc!L$37*ComCalc!L$37)+L772*(ComCalc!L$37-2)/ComCalc!L$37),2),"")</f>
        <v/>
      </c>
      <c r="M981" s="24" t="str">
        <f>IF(M161,-1*ROUND(NORMSINV('Create Composites'!$M$3/(ComCalc!M$37*2))*SQRT(ComCalc!M$45/(ComCalc!M$37*ComCalc!M$37)+M772*(ComCalc!M$37-2)/ComCalc!M$37),2),"")</f>
        <v/>
      </c>
      <c r="N981" s="24" t="str">
        <f>IF(N161,-1*ROUND(NORMSINV('Create Composites'!$M$3/(ComCalc!N$37*2))*SQRT(ComCalc!N$45/(ComCalc!N$37*ComCalc!N$37)+N772*(ComCalc!N$37-2)/ComCalc!N$37),2),"")</f>
        <v/>
      </c>
      <c r="O981" s="24" t="str">
        <f>IF(O161,-1*ROUND(NORMSINV('Create Composites'!$M$3/(ComCalc!O$37*2))*SQRT(ComCalc!O$45/(ComCalc!O$37*ComCalc!O$37)+O772*(ComCalc!O$37-2)/ComCalc!O$37),2),"")</f>
        <v/>
      </c>
      <c r="P981" s="24" t="str">
        <f>IF(P161,-1*ROUND(NORMSINV('Create Composites'!$M$3/(ComCalc!P$37*2))*SQRT(ComCalc!P$45/(ComCalc!P$37*ComCalc!P$37)+P772*(ComCalc!P$37-2)/ComCalc!P$37),2),"")</f>
        <v/>
      </c>
      <c r="Q981" s="24" t="str">
        <f>IF(Q161,-1*ROUND(NORMSINV('Create Composites'!$M$3/(ComCalc!Q$37*2))*SQRT(ComCalc!Q$45/(ComCalc!Q$37*ComCalc!Q$37)+Q772*(ComCalc!Q$37-2)/ComCalc!Q$37),2),"")</f>
        <v/>
      </c>
      <c r="R981" s="24" t="str">
        <f>IF(R161,-1*ROUND(NORMSINV('Create Composites'!$M$3/(ComCalc!R$37*2))*SQRT(ComCalc!R$45/(ComCalc!R$37*ComCalc!R$37)+R772*(ComCalc!R$37-2)/ComCalc!R$37),2),"")</f>
        <v/>
      </c>
      <c r="S981" s="24" t="str">
        <f>IF(S161,-1*ROUND(NORMSINV('Create Composites'!$M$3/(ComCalc!S$37*2))*SQRT(ComCalc!S$45/(ComCalc!S$37*ComCalc!S$37)+S772*(ComCalc!S$37-2)/ComCalc!S$37),2),"")</f>
        <v/>
      </c>
      <c r="T981" s="24" t="str">
        <f>IF(T161,-1*ROUND(NORMSINV('Create Composites'!$M$3/(ComCalc!T$37*2))*SQRT(ComCalc!T$45/(ComCalc!T$37*ComCalc!T$37)+T772*(ComCalc!T$37-2)/ComCalc!T$37),2),"")</f>
        <v/>
      </c>
      <c r="U981" s="24" t="str">
        <f>IF(U161,-1*ROUND(NORMSINV('Create Composites'!$M$3/(ComCalc!U$37*2))*SQRT(ComCalc!U$45/(ComCalc!U$37*ComCalc!U$37)+U772*(ComCalc!U$37-2)/ComCalc!U$37),2),"")</f>
        <v/>
      </c>
    </row>
    <row r="982" spans="1:21" x14ac:dyDescent="0.15">
      <c r="A982" t="str">
        <f t="shared" si="663"/>
        <v>DKEFS CWI Inhibition</v>
      </c>
      <c r="B982" s="24" t="str">
        <f>IF(B162,-1*ROUND(NORMSINV('Create Composites'!$M$3/(ComCalc!B$37*2))*SQRT(ComCalc!B$45/(ComCalc!B$37*ComCalc!B$37)+B773*(ComCalc!B$37-2)/ComCalc!B$37),2),"")</f>
        <v/>
      </c>
      <c r="C982" s="24" t="str">
        <f>IF(C162,-1*ROUND(NORMSINV('Create Composites'!$M$3/(ComCalc!C$37*2))*SQRT(ComCalc!C$45/(ComCalc!C$37*ComCalc!C$37)+C773*(ComCalc!C$37-2)/ComCalc!C$37),2),"")</f>
        <v/>
      </c>
      <c r="D982" s="24" t="str">
        <f>IF(D162,-1*ROUND(NORMSINV('Create Composites'!$M$3/(ComCalc!D$37*2))*SQRT(ComCalc!D$45/(ComCalc!D$37*ComCalc!D$37)+D773*(ComCalc!D$37-2)/ComCalc!D$37),2),"")</f>
        <v/>
      </c>
      <c r="E982" s="24" t="str">
        <f>IF(E162,-1*ROUND(NORMSINV('Create Composites'!$M$3/(ComCalc!E$37*2))*SQRT(ComCalc!E$45/(ComCalc!E$37*ComCalc!E$37)+E773*(ComCalc!E$37-2)/ComCalc!E$37),2),"")</f>
        <v/>
      </c>
      <c r="F982" s="24" t="str">
        <f>IF(F162,-1*ROUND(NORMSINV('Create Composites'!$M$3/(ComCalc!F$37*2))*SQRT(ComCalc!F$45/(ComCalc!F$37*ComCalc!F$37)+F773*(ComCalc!F$37-2)/ComCalc!F$37),2),"")</f>
        <v/>
      </c>
      <c r="G982" s="24" t="str">
        <f>IF(G162,-1*ROUND(NORMSINV('Create Composites'!$M$3/(ComCalc!G$37*2))*SQRT(ComCalc!G$45/(ComCalc!G$37*ComCalc!G$37)+G773*(ComCalc!G$37-2)/ComCalc!G$37),2),"")</f>
        <v/>
      </c>
      <c r="H982" s="24" t="str">
        <f>IF(H162,-1*ROUND(NORMSINV('Create Composites'!$M$3/(ComCalc!H$37*2))*SQRT(ComCalc!H$45/(ComCalc!H$37*ComCalc!H$37)+H773*(ComCalc!H$37-2)/ComCalc!H$37),2),"")</f>
        <v/>
      </c>
      <c r="I982" s="24" t="str">
        <f>IF(I162,-1*ROUND(NORMSINV('Create Composites'!$M$3/(ComCalc!I$37*2))*SQRT(ComCalc!I$45/(ComCalc!I$37*ComCalc!I$37)+I773*(ComCalc!I$37-2)/ComCalc!I$37),2),"")</f>
        <v/>
      </c>
      <c r="J982" s="24" t="str">
        <f>IF(J162,-1*ROUND(NORMSINV('Create Composites'!$M$3/(ComCalc!J$37*2))*SQRT(ComCalc!J$45/(ComCalc!J$37*ComCalc!J$37)+J773*(ComCalc!J$37-2)/ComCalc!J$37),2),"")</f>
        <v/>
      </c>
      <c r="K982" s="24" t="str">
        <f>IF(K162,-1*ROUND(NORMSINV('Create Composites'!$M$3/(ComCalc!K$37*2))*SQRT(ComCalc!K$45/(ComCalc!K$37*ComCalc!K$37)+K773*(ComCalc!K$37-2)/ComCalc!K$37),2),"")</f>
        <v/>
      </c>
      <c r="L982" s="24" t="str">
        <f>IF(L162,-1*ROUND(NORMSINV('Create Composites'!$M$3/(ComCalc!L$37*2))*SQRT(ComCalc!L$45/(ComCalc!L$37*ComCalc!L$37)+L773*(ComCalc!L$37-2)/ComCalc!L$37),2),"")</f>
        <v/>
      </c>
      <c r="M982" s="24" t="str">
        <f>IF(M162,-1*ROUND(NORMSINV('Create Composites'!$M$3/(ComCalc!M$37*2))*SQRT(ComCalc!M$45/(ComCalc!M$37*ComCalc!M$37)+M773*(ComCalc!M$37-2)/ComCalc!M$37),2),"")</f>
        <v/>
      </c>
      <c r="N982" s="24" t="str">
        <f>IF(N162,-1*ROUND(NORMSINV('Create Composites'!$M$3/(ComCalc!N$37*2))*SQRT(ComCalc!N$45/(ComCalc!N$37*ComCalc!N$37)+N773*(ComCalc!N$37-2)/ComCalc!N$37),2),"")</f>
        <v/>
      </c>
      <c r="O982" s="24" t="str">
        <f>IF(O162,-1*ROUND(NORMSINV('Create Composites'!$M$3/(ComCalc!O$37*2))*SQRT(ComCalc!O$45/(ComCalc!O$37*ComCalc!O$37)+O773*(ComCalc!O$37-2)/ComCalc!O$37),2),"")</f>
        <v/>
      </c>
      <c r="P982" s="24" t="str">
        <f>IF(P162,-1*ROUND(NORMSINV('Create Composites'!$M$3/(ComCalc!P$37*2))*SQRT(ComCalc!P$45/(ComCalc!P$37*ComCalc!P$37)+P773*(ComCalc!P$37-2)/ComCalc!P$37),2),"")</f>
        <v/>
      </c>
      <c r="Q982" s="24" t="str">
        <f>IF(Q162,-1*ROUND(NORMSINV('Create Composites'!$M$3/(ComCalc!Q$37*2))*SQRT(ComCalc!Q$45/(ComCalc!Q$37*ComCalc!Q$37)+Q773*(ComCalc!Q$37-2)/ComCalc!Q$37),2),"")</f>
        <v/>
      </c>
      <c r="R982" s="24" t="str">
        <f>IF(R162,-1*ROUND(NORMSINV('Create Composites'!$M$3/(ComCalc!R$37*2))*SQRT(ComCalc!R$45/(ComCalc!R$37*ComCalc!R$37)+R773*(ComCalc!R$37-2)/ComCalc!R$37),2),"")</f>
        <v/>
      </c>
      <c r="S982" s="24" t="str">
        <f>IF(S162,-1*ROUND(NORMSINV('Create Composites'!$M$3/(ComCalc!S$37*2))*SQRT(ComCalc!S$45/(ComCalc!S$37*ComCalc!S$37)+S773*(ComCalc!S$37-2)/ComCalc!S$37),2),"")</f>
        <v/>
      </c>
      <c r="T982" s="24" t="str">
        <f>IF(T162,-1*ROUND(NORMSINV('Create Composites'!$M$3/(ComCalc!T$37*2))*SQRT(ComCalc!T$45/(ComCalc!T$37*ComCalc!T$37)+T773*(ComCalc!T$37-2)/ComCalc!T$37),2),"")</f>
        <v/>
      </c>
      <c r="U982" s="24" t="str">
        <f>IF(U162,-1*ROUND(NORMSINV('Create Composites'!$M$3/(ComCalc!U$37*2))*SQRT(ComCalc!U$45/(ComCalc!U$37*ComCalc!U$37)+U773*(ComCalc!U$37-2)/ComCalc!U$37),2),"")</f>
        <v/>
      </c>
    </row>
    <row r="983" spans="1:21" x14ac:dyDescent="0.15">
      <c r="A983" t="str">
        <f t="shared" si="663"/>
        <v>DKEFS CWI Switching</v>
      </c>
      <c r="B983" s="24" t="str">
        <f>IF(B163,-1*ROUND(NORMSINV('Create Composites'!$M$3/(ComCalc!B$37*2))*SQRT(ComCalc!B$45/(ComCalc!B$37*ComCalc!B$37)+B774*(ComCalc!B$37-2)/ComCalc!B$37),2),"")</f>
        <v/>
      </c>
      <c r="C983" s="24" t="str">
        <f>IF(C163,-1*ROUND(NORMSINV('Create Composites'!$M$3/(ComCalc!C$37*2))*SQRT(ComCalc!C$45/(ComCalc!C$37*ComCalc!C$37)+C774*(ComCalc!C$37-2)/ComCalc!C$37),2),"")</f>
        <v/>
      </c>
      <c r="D983" s="24" t="str">
        <f>IF(D163,-1*ROUND(NORMSINV('Create Composites'!$M$3/(ComCalc!D$37*2))*SQRT(ComCalc!D$45/(ComCalc!D$37*ComCalc!D$37)+D774*(ComCalc!D$37-2)/ComCalc!D$37),2),"")</f>
        <v/>
      </c>
      <c r="E983" s="24" t="str">
        <f>IF(E163,-1*ROUND(NORMSINV('Create Composites'!$M$3/(ComCalc!E$37*2))*SQRT(ComCalc!E$45/(ComCalc!E$37*ComCalc!E$37)+E774*(ComCalc!E$37-2)/ComCalc!E$37),2),"")</f>
        <v/>
      </c>
      <c r="F983" s="24" t="str">
        <f>IF(F163,-1*ROUND(NORMSINV('Create Composites'!$M$3/(ComCalc!F$37*2))*SQRT(ComCalc!F$45/(ComCalc!F$37*ComCalc!F$37)+F774*(ComCalc!F$37-2)/ComCalc!F$37),2),"")</f>
        <v/>
      </c>
      <c r="G983" s="24" t="str">
        <f>IF(G163,-1*ROUND(NORMSINV('Create Composites'!$M$3/(ComCalc!G$37*2))*SQRT(ComCalc!G$45/(ComCalc!G$37*ComCalc!G$37)+G774*(ComCalc!G$37-2)/ComCalc!G$37),2),"")</f>
        <v/>
      </c>
      <c r="H983" s="24" t="str">
        <f>IF(H163,-1*ROUND(NORMSINV('Create Composites'!$M$3/(ComCalc!H$37*2))*SQRT(ComCalc!H$45/(ComCalc!H$37*ComCalc!H$37)+H774*(ComCalc!H$37-2)/ComCalc!H$37),2),"")</f>
        <v/>
      </c>
      <c r="I983" s="24" t="str">
        <f>IF(I163,-1*ROUND(NORMSINV('Create Composites'!$M$3/(ComCalc!I$37*2))*SQRT(ComCalc!I$45/(ComCalc!I$37*ComCalc!I$37)+I774*(ComCalc!I$37-2)/ComCalc!I$37),2),"")</f>
        <v/>
      </c>
      <c r="J983" s="24" t="str">
        <f>IF(J163,-1*ROUND(NORMSINV('Create Composites'!$M$3/(ComCalc!J$37*2))*SQRT(ComCalc!J$45/(ComCalc!J$37*ComCalc!J$37)+J774*(ComCalc!J$37-2)/ComCalc!J$37),2),"")</f>
        <v/>
      </c>
      <c r="K983" s="24" t="str">
        <f>IF(K163,-1*ROUND(NORMSINV('Create Composites'!$M$3/(ComCalc!K$37*2))*SQRT(ComCalc!K$45/(ComCalc!K$37*ComCalc!K$37)+K774*(ComCalc!K$37-2)/ComCalc!K$37),2),"")</f>
        <v/>
      </c>
      <c r="L983" s="24" t="str">
        <f>IF(L163,-1*ROUND(NORMSINV('Create Composites'!$M$3/(ComCalc!L$37*2))*SQRT(ComCalc!L$45/(ComCalc!L$37*ComCalc!L$37)+L774*(ComCalc!L$37-2)/ComCalc!L$37),2),"")</f>
        <v/>
      </c>
      <c r="M983" s="24" t="str">
        <f>IF(M163,-1*ROUND(NORMSINV('Create Composites'!$M$3/(ComCalc!M$37*2))*SQRT(ComCalc!M$45/(ComCalc!M$37*ComCalc!M$37)+M774*(ComCalc!M$37-2)/ComCalc!M$37),2),"")</f>
        <v/>
      </c>
      <c r="N983" s="24" t="str">
        <f>IF(N163,-1*ROUND(NORMSINV('Create Composites'!$M$3/(ComCalc!N$37*2))*SQRT(ComCalc!N$45/(ComCalc!N$37*ComCalc!N$37)+N774*(ComCalc!N$37-2)/ComCalc!N$37),2),"")</f>
        <v/>
      </c>
      <c r="O983" s="24" t="str">
        <f>IF(O163,-1*ROUND(NORMSINV('Create Composites'!$M$3/(ComCalc!O$37*2))*SQRT(ComCalc!O$45/(ComCalc!O$37*ComCalc!O$37)+O774*(ComCalc!O$37-2)/ComCalc!O$37),2),"")</f>
        <v/>
      </c>
      <c r="P983" s="24" t="str">
        <f>IF(P163,-1*ROUND(NORMSINV('Create Composites'!$M$3/(ComCalc!P$37*2))*SQRT(ComCalc!P$45/(ComCalc!P$37*ComCalc!P$37)+P774*(ComCalc!P$37-2)/ComCalc!P$37),2),"")</f>
        <v/>
      </c>
      <c r="Q983" s="24" t="str">
        <f>IF(Q163,-1*ROUND(NORMSINV('Create Composites'!$M$3/(ComCalc!Q$37*2))*SQRT(ComCalc!Q$45/(ComCalc!Q$37*ComCalc!Q$37)+Q774*(ComCalc!Q$37-2)/ComCalc!Q$37),2),"")</f>
        <v/>
      </c>
      <c r="R983" s="24" t="str">
        <f>IF(R163,-1*ROUND(NORMSINV('Create Composites'!$M$3/(ComCalc!R$37*2))*SQRT(ComCalc!R$45/(ComCalc!R$37*ComCalc!R$37)+R774*(ComCalc!R$37-2)/ComCalc!R$37),2),"")</f>
        <v/>
      </c>
      <c r="S983" s="24" t="str">
        <f>IF(S163,-1*ROUND(NORMSINV('Create Composites'!$M$3/(ComCalc!S$37*2))*SQRT(ComCalc!S$45/(ComCalc!S$37*ComCalc!S$37)+S774*(ComCalc!S$37-2)/ComCalc!S$37),2),"")</f>
        <v/>
      </c>
      <c r="T983" s="24" t="str">
        <f>IF(T163,-1*ROUND(NORMSINV('Create Composites'!$M$3/(ComCalc!T$37*2))*SQRT(ComCalc!T$45/(ComCalc!T$37*ComCalc!T$37)+T774*(ComCalc!T$37-2)/ComCalc!T$37),2),"")</f>
        <v/>
      </c>
      <c r="U983" s="24" t="str">
        <f>IF(U163,-1*ROUND(NORMSINV('Create Composites'!$M$3/(ComCalc!U$37*2))*SQRT(ComCalc!U$45/(ComCalc!U$37*ComCalc!U$37)+U774*(ComCalc!U$37-2)/ComCalc!U$37),2),"")</f>
        <v/>
      </c>
    </row>
    <row r="984" spans="1:21" x14ac:dyDescent="0.15">
      <c r="A984" t="str">
        <f t="shared" si="663"/>
        <v>Unstructured Task (Total)</v>
      </c>
      <c r="B984" s="24" t="str">
        <f>IF(B164,-1*ROUND(NORMSINV('Create Composites'!$M$3/(ComCalc!B$37*2))*SQRT(ComCalc!B$45/(ComCalc!B$37*ComCalc!B$37)+B775*(ComCalc!B$37-2)/ComCalc!B$37),2),"")</f>
        <v/>
      </c>
      <c r="C984" s="24" t="str">
        <f>IF(C164,-1*ROUND(NORMSINV('Create Composites'!$M$3/(ComCalc!C$37*2))*SQRT(ComCalc!C$45/(ComCalc!C$37*ComCalc!C$37)+C775*(ComCalc!C$37-2)/ComCalc!C$37),2),"")</f>
        <v/>
      </c>
      <c r="D984" s="24" t="str">
        <f>IF(D164,-1*ROUND(NORMSINV('Create Composites'!$M$3/(ComCalc!D$37*2))*SQRT(ComCalc!D$45/(ComCalc!D$37*ComCalc!D$37)+D775*(ComCalc!D$37-2)/ComCalc!D$37),2),"")</f>
        <v/>
      </c>
      <c r="E984" s="24" t="str">
        <f>IF(E164,-1*ROUND(NORMSINV('Create Composites'!$M$3/(ComCalc!E$37*2))*SQRT(ComCalc!E$45/(ComCalc!E$37*ComCalc!E$37)+E775*(ComCalc!E$37-2)/ComCalc!E$37),2),"")</f>
        <v/>
      </c>
      <c r="F984" s="24" t="str">
        <f>IF(F164,-1*ROUND(NORMSINV('Create Composites'!$M$3/(ComCalc!F$37*2))*SQRT(ComCalc!F$45/(ComCalc!F$37*ComCalc!F$37)+F775*(ComCalc!F$37-2)/ComCalc!F$37),2),"")</f>
        <v/>
      </c>
      <c r="G984" s="24" t="str">
        <f>IF(G164,-1*ROUND(NORMSINV('Create Composites'!$M$3/(ComCalc!G$37*2))*SQRT(ComCalc!G$45/(ComCalc!G$37*ComCalc!G$37)+G775*(ComCalc!G$37-2)/ComCalc!G$37),2),"")</f>
        <v/>
      </c>
      <c r="H984" s="24" t="str">
        <f>IF(H164,-1*ROUND(NORMSINV('Create Composites'!$M$3/(ComCalc!H$37*2))*SQRT(ComCalc!H$45/(ComCalc!H$37*ComCalc!H$37)+H775*(ComCalc!H$37-2)/ComCalc!H$37),2),"")</f>
        <v/>
      </c>
      <c r="I984" s="24" t="str">
        <f>IF(I164,-1*ROUND(NORMSINV('Create Composites'!$M$3/(ComCalc!I$37*2))*SQRT(ComCalc!I$45/(ComCalc!I$37*ComCalc!I$37)+I775*(ComCalc!I$37-2)/ComCalc!I$37),2),"")</f>
        <v/>
      </c>
      <c r="J984" s="24" t="str">
        <f>IF(J164,-1*ROUND(NORMSINV('Create Composites'!$M$3/(ComCalc!J$37*2))*SQRT(ComCalc!J$45/(ComCalc!J$37*ComCalc!J$37)+J775*(ComCalc!J$37-2)/ComCalc!J$37),2),"")</f>
        <v/>
      </c>
      <c r="K984" s="24" t="str">
        <f>IF(K164,-1*ROUND(NORMSINV('Create Composites'!$M$3/(ComCalc!K$37*2))*SQRT(ComCalc!K$45/(ComCalc!K$37*ComCalc!K$37)+K775*(ComCalc!K$37-2)/ComCalc!K$37),2),"")</f>
        <v/>
      </c>
      <c r="L984" s="24" t="str">
        <f>IF(L164,-1*ROUND(NORMSINV('Create Composites'!$M$3/(ComCalc!L$37*2))*SQRT(ComCalc!L$45/(ComCalc!L$37*ComCalc!L$37)+L775*(ComCalc!L$37-2)/ComCalc!L$37),2),"")</f>
        <v/>
      </c>
      <c r="M984" s="24" t="str">
        <f>IF(M164,-1*ROUND(NORMSINV('Create Composites'!$M$3/(ComCalc!M$37*2))*SQRT(ComCalc!M$45/(ComCalc!M$37*ComCalc!M$37)+M775*(ComCalc!M$37-2)/ComCalc!M$37),2),"")</f>
        <v/>
      </c>
      <c r="N984" s="24" t="str">
        <f>IF(N164,-1*ROUND(NORMSINV('Create Composites'!$M$3/(ComCalc!N$37*2))*SQRT(ComCalc!N$45/(ComCalc!N$37*ComCalc!N$37)+N775*(ComCalc!N$37-2)/ComCalc!N$37),2),"")</f>
        <v/>
      </c>
      <c r="O984" s="24" t="str">
        <f>IF(O164,-1*ROUND(NORMSINV('Create Composites'!$M$3/(ComCalc!O$37*2))*SQRT(ComCalc!O$45/(ComCalc!O$37*ComCalc!O$37)+O775*(ComCalc!O$37-2)/ComCalc!O$37),2),"")</f>
        <v/>
      </c>
      <c r="P984" s="24" t="str">
        <f>IF(P164,-1*ROUND(NORMSINV('Create Composites'!$M$3/(ComCalc!P$37*2))*SQRT(ComCalc!P$45/(ComCalc!P$37*ComCalc!P$37)+P775*(ComCalc!P$37-2)/ComCalc!P$37),2),"")</f>
        <v/>
      </c>
      <c r="Q984" s="24" t="str">
        <f>IF(Q164,-1*ROUND(NORMSINV('Create Composites'!$M$3/(ComCalc!Q$37*2))*SQRT(ComCalc!Q$45/(ComCalc!Q$37*ComCalc!Q$37)+Q775*(ComCalc!Q$37-2)/ComCalc!Q$37),2),"")</f>
        <v/>
      </c>
      <c r="R984" s="24" t="str">
        <f>IF(R164,-1*ROUND(NORMSINV('Create Composites'!$M$3/(ComCalc!R$37*2))*SQRT(ComCalc!R$45/(ComCalc!R$37*ComCalc!R$37)+R775*(ComCalc!R$37-2)/ComCalc!R$37),2),"")</f>
        <v/>
      </c>
      <c r="S984" s="24" t="str">
        <f>IF(S164,-1*ROUND(NORMSINV('Create Composites'!$M$3/(ComCalc!S$37*2))*SQRT(ComCalc!S$45/(ComCalc!S$37*ComCalc!S$37)+S775*(ComCalc!S$37-2)/ComCalc!S$37),2),"")</f>
        <v/>
      </c>
      <c r="T984" s="24" t="str">
        <f>IF(T164,-1*ROUND(NORMSINV('Create Composites'!$M$3/(ComCalc!T$37*2))*SQRT(ComCalc!T$45/(ComCalc!T$37*ComCalc!T$37)+T775*(ComCalc!T$37-2)/ComCalc!T$37),2),"")</f>
        <v/>
      </c>
      <c r="U984" s="24" t="str">
        <f>IF(U164,-1*ROUND(NORMSINV('Create Composites'!$M$3/(ComCalc!U$37*2))*SQRT(ComCalc!U$45/(ComCalc!U$37*ComCalc!U$37)+U775*(ComCalc!U$37-2)/ComCalc!U$37),2),"")</f>
        <v/>
      </c>
    </row>
    <row r="985" spans="1:21" x14ac:dyDescent="0.15">
      <c r="A985" t="str">
        <f t="shared" si="663"/>
        <v>Unstructured Task (HVC)</v>
      </c>
      <c r="B985" s="24" t="str">
        <f>IF(B165,-1*ROUND(NORMSINV('Create Composites'!$M$3/(ComCalc!B$37*2))*SQRT(ComCalc!B$45/(ComCalc!B$37*ComCalc!B$37)+B776*(ComCalc!B$37-2)/ComCalc!B$37),2),"")</f>
        <v/>
      </c>
      <c r="C985" s="24" t="str">
        <f>IF(C165,-1*ROUND(NORMSINV('Create Composites'!$M$3/(ComCalc!C$37*2))*SQRT(ComCalc!C$45/(ComCalc!C$37*ComCalc!C$37)+C776*(ComCalc!C$37-2)/ComCalc!C$37),2),"")</f>
        <v/>
      </c>
      <c r="D985" s="24" t="str">
        <f>IF(D165,-1*ROUND(NORMSINV('Create Composites'!$M$3/(ComCalc!D$37*2))*SQRT(ComCalc!D$45/(ComCalc!D$37*ComCalc!D$37)+D776*(ComCalc!D$37-2)/ComCalc!D$37),2),"")</f>
        <v/>
      </c>
      <c r="E985" s="24" t="str">
        <f>IF(E165,-1*ROUND(NORMSINV('Create Composites'!$M$3/(ComCalc!E$37*2))*SQRT(ComCalc!E$45/(ComCalc!E$37*ComCalc!E$37)+E776*(ComCalc!E$37-2)/ComCalc!E$37),2),"")</f>
        <v/>
      </c>
      <c r="F985" s="24" t="str">
        <f>IF(F165,-1*ROUND(NORMSINV('Create Composites'!$M$3/(ComCalc!F$37*2))*SQRT(ComCalc!F$45/(ComCalc!F$37*ComCalc!F$37)+F776*(ComCalc!F$37-2)/ComCalc!F$37),2),"")</f>
        <v/>
      </c>
      <c r="G985" s="24" t="str">
        <f>IF(G165,-1*ROUND(NORMSINV('Create Composites'!$M$3/(ComCalc!G$37*2))*SQRT(ComCalc!G$45/(ComCalc!G$37*ComCalc!G$37)+G776*(ComCalc!G$37-2)/ComCalc!G$37),2),"")</f>
        <v/>
      </c>
      <c r="H985" s="24" t="str">
        <f>IF(H165,-1*ROUND(NORMSINV('Create Composites'!$M$3/(ComCalc!H$37*2))*SQRT(ComCalc!H$45/(ComCalc!H$37*ComCalc!H$37)+H776*(ComCalc!H$37-2)/ComCalc!H$37),2),"")</f>
        <v/>
      </c>
      <c r="I985" s="24" t="str">
        <f>IF(I165,-1*ROUND(NORMSINV('Create Composites'!$M$3/(ComCalc!I$37*2))*SQRT(ComCalc!I$45/(ComCalc!I$37*ComCalc!I$37)+I776*(ComCalc!I$37-2)/ComCalc!I$37),2),"")</f>
        <v/>
      </c>
      <c r="J985" s="24" t="str">
        <f>IF(J165,-1*ROUND(NORMSINV('Create Composites'!$M$3/(ComCalc!J$37*2))*SQRT(ComCalc!J$45/(ComCalc!J$37*ComCalc!J$37)+J776*(ComCalc!J$37-2)/ComCalc!J$37),2),"")</f>
        <v/>
      </c>
      <c r="K985" s="24" t="str">
        <f>IF(K165,-1*ROUND(NORMSINV('Create Composites'!$M$3/(ComCalc!K$37*2))*SQRT(ComCalc!K$45/(ComCalc!K$37*ComCalc!K$37)+K776*(ComCalc!K$37-2)/ComCalc!K$37),2),"")</f>
        <v/>
      </c>
      <c r="L985" s="24" t="str">
        <f>IF(L165,-1*ROUND(NORMSINV('Create Composites'!$M$3/(ComCalc!L$37*2))*SQRT(ComCalc!L$45/(ComCalc!L$37*ComCalc!L$37)+L776*(ComCalc!L$37-2)/ComCalc!L$37),2),"")</f>
        <v/>
      </c>
      <c r="M985" s="24" t="str">
        <f>IF(M165,-1*ROUND(NORMSINV('Create Composites'!$M$3/(ComCalc!M$37*2))*SQRT(ComCalc!M$45/(ComCalc!M$37*ComCalc!M$37)+M776*(ComCalc!M$37-2)/ComCalc!M$37),2),"")</f>
        <v/>
      </c>
      <c r="N985" s="24" t="str">
        <f>IF(N165,-1*ROUND(NORMSINV('Create Composites'!$M$3/(ComCalc!N$37*2))*SQRT(ComCalc!N$45/(ComCalc!N$37*ComCalc!N$37)+N776*(ComCalc!N$37-2)/ComCalc!N$37),2),"")</f>
        <v/>
      </c>
      <c r="O985" s="24" t="str">
        <f>IF(O165,-1*ROUND(NORMSINV('Create Composites'!$M$3/(ComCalc!O$37*2))*SQRT(ComCalc!O$45/(ComCalc!O$37*ComCalc!O$37)+O776*(ComCalc!O$37-2)/ComCalc!O$37),2),"")</f>
        <v/>
      </c>
      <c r="P985" s="24" t="str">
        <f>IF(P165,-1*ROUND(NORMSINV('Create Composites'!$M$3/(ComCalc!P$37*2))*SQRT(ComCalc!P$45/(ComCalc!P$37*ComCalc!P$37)+P776*(ComCalc!P$37-2)/ComCalc!P$37),2),"")</f>
        <v/>
      </c>
      <c r="Q985" s="24" t="str">
        <f>IF(Q165,-1*ROUND(NORMSINV('Create Composites'!$M$3/(ComCalc!Q$37*2))*SQRT(ComCalc!Q$45/(ComCalc!Q$37*ComCalc!Q$37)+Q776*(ComCalc!Q$37-2)/ComCalc!Q$37),2),"")</f>
        <v/>
      </c>
      <c r="R985" s="24" t="str">
        <f>IF(R165,-1*ROUND(NORMSINV('Create Composites'!$M$3/(ComCalc!R$37*2))*SQRT(ComCalc!R$45/(ComCalc!R$37*ComCalc!R$37)+R776*(ComCalc!R$37-2)/ComCalc!R$37),2),"")</f>
        <v/>
      </c>
      <c r="S985" s="24" t="str">
        <f>IF(S165,-1*ROUND(NORMSINV('Create Composites'!$M$3/(ComCalc!S$37*2))*SQRT(ComCalc!S$45/(ComCalc!S$37*ComCalc!S$37)+S776*(ComCalc!S$37-2)/ComCalc!S$37),2),"")</f>
        <v/>
      </c>
      <c r="T985" s="24" t="str">
        <f>IF(T165,-1*ROUND(NORMSINV('Create Composites'!$M$3/(ComCalc!T$37*2))*SQRT(ComCalc!T$45/(ComCalc!T$37*ComCalc!T$37)+T776*(ComCalc!T$37-2)/ComCalc!T$37),2),"")</f>
        <v/>
      </c>
      <c r="U985" s="24" t="str">
        <f>IF(U165,-1*ROUND(NORMSINV('Create Composites'!$M$3/(ComCalc!U$37*2))*SQRT(ComCalc!U$45/(ComCalc!U$37*ComCalc!U$37)+U776*(ComCalc!U$37-2)/ComCalc!U$37),2),"")</f>
        <v/>
      </c>
    </row>
    <row r="986" spans="1:21" x14ac:dyDescent="0.15">
      <c r="A986" t="str">
        <f t="shared" si="663"/>
        <v>WASI-2 Similarities</v>
      </c>
      <c r="B986" s="24" t="str">
        <f>IF(B166,-1*ROUND(NORMSINV('Create Composites'!$M$3/(ComCalc!B$37*2))*SQRT(ComCalc!B$45/(ComCalc!B$37*ComCalc!B$37)+B777*(ComCalc!B$37-2)/ComCalc!B$37),2),"")</f>
        <v/>
      </c>
      <c r="C986" s="24" t="str">
        <f>IF(C166,-1*ROUND(NORMSINV('Create Composites'!$M$3/(ComCalc!C$37*2))*SQRT(ComCalc!C$45/(ComCalc!C$37*ComCalc!C$37)+C777*(ComCalc!C$37-2)/ComCalc!C$37),2),"")</f>
        <v/>
      </c>
      <c r="D986" s="24" t="str">
        <f>IF(D166,-1*ROUND(NORMSINV('Create Composites'!$M$3/(ComCalc!D$37*2))*SQRT(ComCalc!D$45/(ComCalc!D$37*ComCalc!D$37)+D777*(ComCalc!D$37-2)/ComCalc!D$37),2),"")</f>
        <v/>
      </c>
      <c r="E986" s="24" t="str">
        <f>IF(E166,-1*ROUND(NORMSINV('Create Composites'!$M$3/(ComCalc!E$37*2))*SQRT(ComCalc!E$45/(ComCalc!E$37*ComCalc!E$37)+E777*(ComCalc!E$37-2)/ComCalc!E$37),2),"")</f>
        <v/>
      </c>
      <c r="F986" s="24" t="str">
        <f>IF(F166,-1*ROUND(NORMSINV('Create Composites'!$M$3/(ComCalc!F$37*2))*SQRT(ComCalc!F$45/(ComCalc!F$37*ComCalc!F$37)+F777*(ComCalc!F$37-2)/ComCalc!F$37),2),"")</f>
        <v/>
      </c>
      <c r="G986" s="24" t="str">
        <f>IF(G166,-1*ROUND(NORMSINV('Create Composites'!$M$3/(ComCalc!G$37*2))*SQRT(ComCalc!G$45/(ComCalc!G$37*ComCalc!G$37)+G777*(ComCalc!G$37-2)/ComCalc!G$37),2),"")</f>
        <v/>
      </c>
      <c r="H986" s="24" t="str">
        <f>IF(H166,-1*ROUND(NORMSINV('Create Composites'!$M$3/(ComCalc!H$37*2))*SQRT(ComCalc!H$45/(ComCalc!H$37*ComCalc!H$37)+H777*(ComCalc!H$37-2)/ComCalc!H$37),2),"")</f>
        <v/>
      </c>
      <c r="I986" s="24" t="str">
        <f>IF(I166,-1*ROUND(NORMSINV('Create Composites'!$M$3/(ComCalc!I$37*2))*SQRT(ComCalc!I$45/(ComCalc!I$37*ComCalc!I$37)+I777*(ComCalc!I$37-2)/ComCalc!I$37),2),"")</f>
        <v/>
      </c>
      <c r="J986" s="24" t="str">
        <f>IF(J166,-1*ROUND(NORMSINV('Create Composites'!$M$3/(ComCalc!J$37*2))*SQRT(ComCalc!J$45/(ComCalc!J$37*ComCalc!J$37)+J777*(ComCalc!J$37-2)/ComCalc!J$37),2),"")</f>
        <v/>
      </c>
      <c r="K986" s="24" t="str">
        <f>IF(K166,-1*ROUND(NORMSINV('Create Composites'!$M$3/(ComCalc!K$37*2))*SQRT(ComCalc!K$45/(ComCalc!K$37*ComCalc!K$37)+K777*(ComCalc!K$37-2)/ComCalc!K$37),2),"")</f>
        <v/>
      </c>
      <c r="L986" s="24" t="str">
        <f>IF(L166,-1*ROUND(NORMSINV('Create Composites'!$M$3/(ComCalc!L$37*2))*SQRT(ComCalc!L$45/(ComCalc!L$37*ComCalc!L$37)+L777*(ComCalc!L$37-2)/ComCalc!L$37),2),"")</f>
        <v/>
      </c>
      <c r="M986" s="24" t="str">
        <f>IF(M166,-1*ROUND(NORMSINV('Create Composites'!$M$3/(ComCalc!M$37*2))*SQRT(ComCalc!M$45/(ComCalc!M$37*ComCalc!M$37)+M777*(ComCalc!M$37-2)/ComCalc!M$37),2),"")</f>
        <v/>
      </c>
      <c r="N986" s="24" t="str">
        <f>IF(N166,-1*ROUND(NORMSINV('Create Composites'!$M$3/(ComCalc!N$37*2))*SQRT(ComCalc!N$45/(ComCalc!N$37*ComCalc!N$37)+N777*(ComCalc!N$37-2)/ComCalc!N$37),2),"")</f>
        <v/>
      </c>
      <c r="O986" s="24" t="str">
        <f>IF(O166,-1*ROUND(NORMSINV('Create Composites'!$M$3/(ComCalc!O$37*2))*SQRT(ComCalc!O$45/(ComCalc!O$37*ComCalc!O$37)+O777*(ComCalc!O$37-2)/ComCalc!O$37),2),"")</f>
        <v/>
      </c>
      <c r="P986" s="24" t="str">
        <f>IF(P166,-1*ROUND(NORMSINV('Create Composites'!$M$3/(ComCalc!P$37*2))*SQRT(ComCalc!P$45/(ComCalc!P$37*ComCalc!P$37)+P777*(ComCalc!P$37-2)/ComCalc!P$37),2),"")</f>
        <v/>
      </c>
      <c r="Q986" s="24" t="str">
        <f>IF(Q166,-1*ROUND(NORMSINV('Create Composites'!$M$3/(ComCalc!Q$37*2))*SQRT(ComCalc!Q$45/(ComCalc!Q$37*ComCalc!Q$37)+Q777*(ComCalc!Q$37-2)/ComCalc!Q$37),2),"")</f>
        <v/>
      </c>
      <c r="R986" s="24" t="str">
        <f>IF(R166,-1*ROUND(NORMSINV('Create Composites'!$M$3/(ComCalc!R$37*2))*SQRT(ComCalc!R$45/(ComCalc!R$37*ComCalc!R$37)+R777*(ComCalc!R$37-2)/ComCalc!R$37),2),"")</f>
        <v/>
      </c>
      <c r="S986" s="24" t="str">
        <f>IF(S166,-1*ROUND(NORMSINV('Create Composites'!$M$3/(ComCalc!S$37*2))*SQRT(ComCalc!S$45/(ComCalc!S$37*ComCalc!S$37)+S777*(ComCalc!S$37-2)/ComCalc!S$37),2),"")</f>
        <v/>
      </c>
      <c r="T986" s="24" t="str">
        <f>IF(T166,-1*ROUND(NORMSINV('Create Composites'!$M$3/(ComCalc!T$37*2))*SQRT(ComCalc!T$45/(ComCalc!T$37*ComCalc!T$37)+T777*(ComCalc!T$37-2)/ComCalc!T$37),2),"")</f>
        <v/>
      </c>
      <c r="U986" s="24" t="str">
        <f>IF(U166,-1*ROUND(NORMSINV('Create Composites'!$M$3/(ComCalc!U$37*2))*SQRT(ComCalc!U$45/(ComCalc!U$37*ComCalc!U$37)+U777*(ComCalc!U$37-2)/ComCalc!U$37),2),"")</f>
        <v/>
      </c>
    </row>
    <row r="987" spans="1:21" x14ac:dyDescent="0.15">
      <c r="A987" t="str">
        <f t="shared" si="663"/>
        <v>WASI-2 Vocabulary</v>
      </c>
      <c r="B987" s="24" t="str">
        <f>IF(B167,-1*ROUND(NORMSINV('Create Composites'!$M$3/(ComCalc!B$37*2))*SQRT(ComCalc!B$45/(ComCalc!B$37*ComCalc!B$37)+B778*(ComCalc!B$37-2)/ComCalc!B$37),2),"")</f>
        <v/>
      </c>
      <c r="C987" s="24" t="str">
        <f>IF(C167,-1*ROUND(NORMSINV('Create Composites'!$M$3/(ComCalc!C$37*2))*SQRT(ComCalc!C$45/(ComCalc!C$37*ComCalc!C$37)+C778*(ComCalc!C$37-2)/ComCalc!C$37),2),"")</f>
        <v/>
      </c>
      <c r="D987" s="24" t="str">
        <f>IF(D167,-1*ROUND(NORMSINV('Create Composites'!$M$3/(ComCalc!D$37*2))*SQRT(ComCalc!D$45/(ComCalc!D$37*ComCalc!D$37)+D778*(ComCalc!D$37-2)/ComCalc!D$37),2),"")</f>
        <v/>
      </c>
      <c r="E987" s="24" t="str">
        <f>IF(E167,-1*ROUND(NORMSINV('Create Composites'!$M$3/(ComCalc!E$37*2))*SQRT(ComCalc!E$45/(ComCalc!E$37*ComCalc!E$37)+E778*(ComCalc!E$37-2)/ComCalc!E$37),2),"")</f>
        <v/>
      </c>
      <c r="F987" s="24" t="str">
        <f>IF(F167,-1*ROUND(NORMSINV('Create Composites'!$M$3/(ComCalc!F$37*2))*SQRT(ComCalc!F$45/(ComCalc!F$37*ComCalc!F$37)+F778*(ComCalc!F$37-2)/ComCalc!F$37),2),"")</f>
        <v/>
      </c>
      <c r="G987" s="24" t="str">
        <f>IF(G167,-1*ROUND(NORMSINV('Create Composites'!$M$3/(ComCalc!G$37*2))*SQRT(ComCalc!G$45/(ComCalc!G$37*ComCalc!G$37)+G778*(ComCalc!G$37-2)/ComCalc!G$37),2),"")</f>
        <v/>
      </c>
      <c r="H987" s="24" t="str">
        <f>IF(H167,-1*ROUND(NORMSINV('Create Composites'!$M$3/(ComCalc!H$37*2))*SQRT(ComCalc!H$45/(ComCalc!H$37*ComCalc!H$37)+H778*(ComCalc!H$37-2)/ComCalc!H$37),2),"")</f>
        <v/>
      </c>
      <c r="I987" s="24" t="str">
        <f>IF(I167,-1*ROUND(NORMSINV('Create Composites'!$M$3/(ComCalc!I$37*2))*SQRT(ComCalc!I$45/(ComCalc!I$37*ComCalc!I$37)+I778*(ComCalc!I$37-2)/ComCalc!I$37),2),"")</f>
        <v/>
      </c>
      <c r="J987" s="24" t="str">
        <f>IF(J167,-1*ROUND(NORMSINV('Create Composites'!$M$3/(ComCalc!J$37*2))*SQRT(ComCalc!J$45/(ComCalc!J$37*ComCalc!J$37)+J778*(ComCalc!J$37-2)/ComCalc!J$37),2),"")</f>
        <v/>
      </c>
      <c r="K987" s="24" t="str">
        <f>IF(K167,-1*ROUND(NORMSINV('Create Composites'!$M$3/(ComCalc!K$37*2))*SQRT(ComCalc!K$45/(ComCalc!K$37*ComCalc!K$37)+K778*(ComCalc!K$37-2)/ComCalc!K$37),2),"")</f>
        <v/>
      </c>
      <c r="L987" s="24" t="str">
        <f>IF(L167,-1*ROUND(NORMSINV('Create Composites'!$M$3/(ComCalc!L$37*2))*SQRT(ComCalc!L$45/(ComCalc!L$37*ComCalc!L$37)+L778*(ComCalc!L$37-2)/ComCalc!L$37),2),"")</f>
        <v/>
      </c>
      <c r="M987" s="24" t="str">
        <f>IF(M167,-1*ROUND(NORMSINV('Create Composites'!$M$3/(ComCalc!M$37*2))*SQRT(ComCalc!M$45/(ComCalc!M$37*ComCalc!M$37)+M778*(ComCalc!M$37-2)/ComCalc!M$37),2),"")</f>
        <v/>
      </c>
      <c r="N987" s="24" t="str">
        <f>IF(N167,-1*ROUND(NORMSINV('Create Composites'!$M$3/(ComCalc!N$37*2))*SQRT(ComCalc!N$45/(ComCalc!N$37*ComCalc!N$37)+N778*(ComCalc!N$37-2)/ComCalc!N$37),2),"")</f>
        <v/>
      </c>
      <c r="O987" s="24" t="str">
        <f>IF(O167,-1*ROUND(NORMSINV('Create Composites'!$M$3/(ComCalc!O$37*2))*SQRT(ComCalc!O$45/(ComCalc!O$37*ComCalc!O$37)+O778*(ComCalc!O$37-2)/ComCalc!O$37),2),"")</f>
        <v/>
      </c>
      <c r="P987" s="24" t="str">
        <f>IF(P167,-1*ROUND(NORMSINV('Create Composites'!$M$3/(ComCalc!P$37*2))*SQRT(ComCalc!P$45/(ComCalc!P$37*ComCalc!P$37)+P778*(ComCalc!P$37-2)/ComCalc!P$37),2),"")</f>
        <v/>
      </c>
      <c r="Q987" s="24" t="str">
        <f>IF(Q167,-1*ROUND(NORMSINV('Create Composites'!$M$3/(ComCalc!Q$37*2))*SQRT(ComCalc!Q$45/(ComCalc!Q$37*ComCalc!Q$37)+Q778*(ComCalc!Q$37-2)/ComCalc!Q$37),2),"")</f>
        <v/>
      </c>
      <c r="R987" s="24" t="str">
        <f>IF(R167,-1*ROUND(NORMSINV('Create Composites'!$M$3/(ComCalc!R$37*2))*SQRT(ComCalc!R$45/(ComCalc!R$37*ComCalc!R$37)+R778*(ComCalc!R$37-2)/ComCalc!R$37),2),"")</f>
        <v/>
      </c>
      <c r="S987" s="24" t="str">
        <f>IF(S167,-1*ROUND(NORMSINV('Create Composites'!$M$3/(ComCalc!S$37*2))*SQRT(ComCalc!S$45/(ComCalc!S$37*ComCalc!S$37)+S778*(ComCalc!S$37-2)/ComCalc!S$37),2),"")</f>
        <v/>
      </c>
      <c r="T987" s="24" t="str">
        <f>IF(T167,-1*ROUND(NORMSINV('Create Composites'!$M$3/(ComCalc!T$37*2))*SQRT(ComCalc!T$45/(ComCalc!T$37*ComCalc!T$37)+T778*(ComCalc!T$37-2)/ComCalc!T$37),2),"")</f>
        <v/>
      </c>
      <c r="U987" s="24" t="str">
        <f>IF(U167,-1*ROUND(NORMSINV('Create Composites'!$M$3/(ComCalc!U$37*2))*SQRT(ComCalc!U$45/(ComCalc!U$37*ComCalc!U$37)+U778*(ComCalc!U$37-2)/ComCalc!U$37),2),"")</f>
        <v/>
      </c>
    </row>
    <row r="988" spans="1:21" x14ac:dyDescent="0.15">
      <c r="A988" t="str">
        <f t="shared" si="663"/>
        <v>WASI-2 Matrix Reasoning</v>
      </c>
      <c r="B988" s="24" t="str">
        <f>IF(B168,-1*ROUND(NORMSINV('Create Composites'!$M$3/(ComCalc!B$37*2))*SQRT(ComCalc!B$45/(ComCalc!B$37*ComCalc!B$37)+B779*(ComCalc!B$37-2)/ComCalc!B$37),2),"")</f>
        <v/>
      </c>
      <c r="C988" s="24" t="str">
        <f>IF(C168,-1*ROUND(NORMSINV('Create Composites'!$M$3/(ComCalc!C$37*2))*SQRT(ComCalc!C$45/(ComCalc!C$37*ComCalc!C$37)+C779*(ComCalc!C$37-2)/ComCalc!C$37),2),"")</f>
        <v/>
      </c>
      <c r="D988" s="24" t="str">
        <f>IF(D168,-1*ROUND(NORMSINV('Create Composites'!$M$3/(ComCalc!D$37*2))*SQRT(ComCalc!D$45/(ComCalc!D$37*ComCalc!D$37)+D779*(ComCalc!D$37-2)/ComCalc!D$37),2),"")</f>
        <v/>
      </c>
      <c r="E988" s="24" t="str">
        <f>IF(E168,-1*ROUND(NORMSINV('Create Composites'!$M$3/(ComCalc!E$37*2))*SQRT(ComCalc!E$45/(ComCalc!E$37*ComCalc!E$37)+E779*(ComCalc!E$37-2)/ComCalc!E$37),2),"")</f>
        <v/>
      </c>
      <c r="F988" s="24" t="str">
        <f>IF(F168,-1*ROUND(NORMSINV('Create Composites'!$M$3/(ComCalc!F$37*2))*SQRT(ComCalc!F$45/(ComCalc!F$37*ComCalc!F$37)+F779*(ComCalc!F$37-2)/ComCalc!F$37),2),"")</f>
        <v/>
      </c>
      <c r="G988" s="24" t="str">
        <f>IF(G168,-1*ROUND(NORMSINV('Create Composites'!$M$3/(ComCalc!G$37*2))*SQRT(ComCalc!G$45/(ComCalc!G$37*ComCalc!G$37)+G779*(ComCalc!G$37-2)/ComCalc!G$37),2),"")</f>
        <v/>
      </c>
      <c r="H988" s="24" t="str">
        <f>IF(H168,-1*ROUND(NORMSINV('Create Composites'!$M$3/(ComCalc!H$37*2))*SQRT(ComCalc!H$45/(ComCalc!H$37*ComCalc!H$37)+H779*(ComCalc!H$37-2)/ComCalc!H$37),2),"")</f>
        <v/>
      </c>
      <c r="I988" s="24" t="str">
        <f>IF(I168,-1*ROUND(NORMSINV('Create Composites'!$M$3/(ComCalc!I$37*2))*SQRT(ComCalc!I$45/(ComCalc!I$37*ComCalc!I$37)+I779*(ComCalc!I$37-2)/ComCalc!I$37),2),"")</f>
        <v/>
      </c>
      <c r="J988" s="24" t="str">
        <f>IF(J168,-1*ROUND(NORMSINV('Create Composites'!$M$3/(ComCalc!J$37*2))*SQRT(ComCalc!J$45/(ComCalc!J$37*ComCalc!J$37)+J779*(ComCalc!J$37-2)/ComCalc!J$37),2),"")</f>
        <v/>
      </c>
      <c r="K988" s="24" t="str">
        <f>IF(K168,-1*ROUND(NORMSINV('Create Composites'!$M$3/(ComCalc!K$37*2))*SQRT(ComCalc!K$45/(ComCalc!K$37*ComCalc!K$37)+K779*(ComCalc!K$37-2)/ComCalc!K$37),2),"")</f>
        <v/>
      </c>
      <c r="L988" s="24" t="str">
        <f>IF(L168,-1*ROUND(NORMSINV('Create Composites'!$M$3/(ComCalc!L$37*2))*SQRT(ComCalc!L$45/(ComCalc!L$37*ComCalc!L$37)+L779*(ComCalc!L$37-2)/ComCalc!L$37),2),"")</f>
        <v/>
      </c>
      <c r="M988" s="24" t="str">
        <f>IF(M168,-1*ROUND(NORMSINV('Create Composites'!$M$3/(ComCalc!M$37*2))*SQRT(ComCalc!M$45/(ComCalc!M$37*ComCalc!M$37)+M779*(ComCalc!M$37-2)/ComCalc!M$37),2),"")</f>
        <v/>
      </c>
      <c r="N988" s="24" t="str">
        <f>IF(N168,-1*ROUND(NORMSINV('Create Composites'!$M$3/(ComCalc!N$37*2))*SQRT(ComCalc!N$45/(ComCalc!N$37*ComCalc!N$37)+N779*(ComCalc!N$37-2)/ComCalc!N$37),2),"")</f>
        <v/>
      </c>
      <c r="O988" s="24" t="str">
        <f>IF(O168,-1*ROUND(NORMSINV('Create Composites'!$M$3/(ComCalc!O$37*2))*SQRT(ComCalc!O$45/(ComCalc!O$37*ComCalc!O$37)+O779*(ComCalc!O$37-2)/ComCalc!O$37),2),"")</f>
        <v/>
      </c>
      <c r="P988" s="24" t="str">
        <f>IF(P168,-1*ROUND(NORMSINV('Create Composites'!$M$3/(ComCalc!P$37*2))*SQRT(ComCalc!P$45/(ComCalc!P$37*ComCalc!P$37)+P779*(ComCalc!P$37-2)/ComCalc!P$37),2),"")</f>
        <v/>
      </c>
      <c r="Q988" s="24" t="str">
        <f>IF(Q168,-1*ROUND(NORMSINV('Create Composites'!$M$3/(ComCalc!Q$37*2))*SQRT(ComCalc!Q$45/(ComCalc!Q$37*ComCalc!Q$37)+Q779*(ComCalc!Q$37-2)/ComCalc!Q$37),2),"")</f>
        <v/>
      </c>
      <c r="R988" s="24" t="str">
        <f>IF(R168,-1*ROUND(NORMSINV('Create Composites'!$M$3/(ComCalc!R$37*2))*SQRT(ComCalc!R$45/(ComCalc!R$37*ComCalc!R$37)+R779*(ComCalc!R$37-2)/ComCalc!R$37),2),"")</f>
        <v/>
      </c>
      <c r="S988" s="24" t="str">
        <f>IF(S168,-1*ROUND(NORMSINV('Create Composites'!$M$3/(ComCalc!S$37*2))*SQRT(ComCalc!S$45/(ComCalc!S$37*ComCalc!S$37)+S779*(ComCalc!S$37-2)/ComCalc!S$37),2),"")</f>
        <v/>
      </c>
      <c r="T988" s="24" t="str">
        <f>IF(T168,-1*ROUND(NORMSINV('Create Composites'!$M$3/(ComCalc!T$37*2))*SQRT(ComCalc!T$45/(ComCalc!T$37*ComCalc!T$37)+T779*(ComCalc!T$37-2)/ComCalc!T$37),2),"")</f>
        <v/>
      </c>
      <c r="U988" s="24" t="str">
        <f>IF(U168,-1*ROUND(NORMSINV('Create Composites'!$M$3/(ComCalc!U$37*2))*SQRT(ComCalc!U$45/(ComCalc!U$37*ComCalc!U$37)+U779*(ComCalc!U$37-2)/ComCalc!U$37),2),"")</f>
        <v/>
      </c>
    </row>
    <row r="989" spans="1:21" x14ac:dyDescent="0.15">
      <c r="A989" t="str">
        <f t="shared" ref="A989:A1023" si="664">A886</f>
        <v>WASI-2 Block Design</v>
      </c>
      <c r="B989" s="24" t="str">
        <f>IF(B169,-1*ROUND(NORMSINV('Create Composites'!$M$3/(ComCalc!B$37*2))*SQRT(ComCalc!B$45/(ComCalc!B$37*ComCalc!B$37)+B780*(ComCalc!B$37-2)/ComCalc!B$37),2),"")</f>
        <v/>
      </c>
      <c r="C989" s="24" t="str">
        <f>IF(C169,-1*ROUND(NORMSINV('Create Composites'!$M$3/(ComCalc!C$37*2))*SQRT(ComCalc!C$45/(ComCalc!C$37*ComCalc!C$37)+C780*(ComCalc!C$37-2)/ComCalc!C$37),2),"")</f>
        <v/>
      </c>
      <c r="D989" s="24" t="str">
        <f>IF(D169,-1*ROUND(NORMSINV('Create Composites'!$M$3/(ComCalc!D$37*2))*SQRT(ComCalc!D$45/(ComCalc!D$37*ComCalc!D$37)+D780*(ComCalc!D$37-2)/ComCalc!D$37),2),"")</f>
        <v/>
      </c>
      <c r="E989" s="24" t="str">
        <f>IF(E169,-1*ROUND(NORMSINV('Create Composites'!$M$3/(ComCalc!E$37*2))*SQRT(ComCalc!E$45/(ComCalc!E$37*ComCalc!E$37)+E780*(ComCalc!E$37-2)/ComCalc!E$37),2),"")</f>
        <v/>
      </c>
      <c r="F989" s="24" t="str">
        <f>IF(F169,-1*ROUND(NORMSINV('Create Composites'!$M$3/(ComCalc!F$37*2))*SQRT(ComCalc!F$45/(ComCalc!F$37*ComCalc!F$37)+F780*(ComCalc!F$37-2)/ComCalc!F$37),2),"")</f>
        <v/>
      </c>
      <c r="G989" s="24" t="str">
        <f>IF(G169,-1*ROUND(NORMSINV('Create Composites'!$M$3/(ComCalc!G$37*2))*SQRT(ComCalc!G$45/(ComCalc!G$37*ComCalc!G$37)+G780*(ComCalc!G$37-2)/ComCalc!G$37),2),"")</f>
        <v/>
      </c>
      <c r="H989" s="24" t="str">
        <f>IF(H169,-1*ROUND(NORMSINV('Create Composites'!$M$3/(ComCalc!H$37*2))*SQRT(ComCalc!H$45/(ComCalc!H$37*ComCalc!H$37)+H780*(ComCalc!H$37-2)/ComCalc!H$37),2),"")</f>
        <v/>
      </c>
      <c r="I989" s="24" t="str">
        <f>IF(I169,-1*ROUND(NORMSINV('Create Composites'!$M$3/(ComCalc!I$37*2))*SQRT(ComCalc!I$45/(ComCalc!I$37*ComCalc!I$37)+I780*(ComCalc!I$37-2)/ComCalc!I$37),2),"")</f>
        <v/>
      </c>
      <c r="J989" s="24" t="str">
        <f>IF(J169,-1*ROUND(NORMSINV('Create Composites'!$M$3/(ComCalc!J$37*2))*SQRT(ComCalc!J$45/(ComCalc!J$37*ComCalc!J$37)+J780*(ComCalc!J$37-2)/ComCalc!J$37),2),"")</f>
        <v/>
      </c>
      <c r="K989" s="24" t="str">
        <f>IF(K169,-1*ROUND(NORMSINV('Create Composites'!$M$3/(ComCalc!K$37*2))*SQRT(ComCalc!K$45/(ComCalc!K$37*ComCalc!K$37)+K780*(ComCalc!K$37-2)/ComCalc!K$37),2),"")</f>
        <v/>
      </c>
      <c r="L989" s="24" t="str">
        <f>IF(L169,-1*ROUND(NORMSINV('Create Composites'!$M$3/(ComCalc!L$37*2))*SQRT(ComCalc!L$45/(ComCalc!L$37*ComCalc!L$37)+L780*(ComCalc!L$37-2)/ComCalc!L$37),2),"")</f>
        <v/>
      </c>
      <c r="M989" s="24" t="str">
        <f>IF(M169,-1*ROUND(NORMSINV('Create Composites'!$M$3/(ComCalc!M$37*2))*SQRT(ComCalc!M$45/(ComCalc!M$37*ComCalc!M$37)+M780*(ComCalc!M$37-2)/ComCalc!M$37),2),"")</f>
        <v/>
      </c>
      <c r="N989" s="24" t="str">
        <f>IF(N169,-1*ROUND(NORMSINV('Create Composites'!$M$3/(ComCalc!N$37*2))*SQRT(ComCalc!N$45/(ComCalc!N$37*ComCalc!N$37)+N780*(ComCalc!N$37-2)/ComCalc!N$37),2),"")</f>
        <v/>
      </c>
      <c r="O989" s="24" t="str">
        <f>IF(O169,-1*ROUND(NORMSINV('Create Composites'!$M$3/(ComCalc!O$37*2))*SQRT(ComCalc!O$45/(ComCalc!O$37*ComCalc!O$37)+O780*(ComCalc!O$37-2)/ComCalc!O$37),2),"")</f>
        <v/>
      </c>
      <c r="P989" s="24" t="str">
        <f>IF(P169,-1*ROUND(NORMSINV('Create Composites'!$M$3/(ComCalc!P$37*2))*SQRT(ComCalc!P$45/(ComCalc!P$37*ComCalc!P$37)+P780*(ComCalc!P$37-2)/ComCalc!P$37),2),"")</f>
        <v/>
      </c>
      <c r="Q989" s="24" t="str">
        <f>IF(Q169,-1*ROUND(NORMSINV('Create Composites'!$M$3/(ComCalc!Q$37*2))*SQRT(ComCalc!Q$45/(ComCalc!Q$37*ComCalc!Q$37)+Q780*(ComCalc!Q$37-2)/ComCalc!Q$37),2),"")</f>
        <v/>
      </c>
      <c r="R989" s="24" t="str">
        <f>IF(R169,-1*ROUND(NORMSINV('Create Composites'!$M$3/(ComCalc!R$37*2))*SQRT(ComCalc!R$45/(ComCalc!R$37*ComCalc!R$37)+R780*(ComCalc!R$37-2)/ComCalc!R$37),2),"")</f>
        <v/>
      </c>
      <c r="S989" s="24" t="str">
        <f>IF(S169,-1*ROUND(NORMSINV('Create Composites'!$M$3/(ComCalc!S$37*2))*SQRT(ComCalc!S$45/(ComCalc!S$37*ComCalc!S$37)+S780*(ComCalc!S$37-2)/ComCalc!S$37),2),"")</f>
        <v/>
      </c>
      <c r="T989" s="24" t="str">
        <f>IF(T169,-1*ROUND(NORMSINV('Create Composites'!$M$3/(ComCalc!T$37*2))*SQRT(ComCalc!T$45/(ComCalc!T$37*ComCalc!T$37)+T780*(ComCalc!T$37-2)/ComCalc!T$37),2),"")</f>
        <v/>
      </c>
      <c r="U989" s="24" t="str">
        <f>IF(U169,-1*ROUND(NORMSINV('Create Composites'!$M$3/(ComCalc!U$37*2))*SQRT(ComCalc!U$45/(ComCalc!U$37*ComCalc!U$37)+U780*(ComCalc!U$37-2)/ComCalc!U$37),2),"")</f>
        <v/>
      </c>
    </row>
    <row r="990" spans="1:21" x14ac:dyDescent="0.15">
      <c r="A990" t="str">
        <f t="shared" si="664"/>
        <v>WISC-V Digit Span</v>
      </c>
      <c r="B990" s="24" t="str">
        <f>IF(B170,-1*ROUND(NORMSINV('Create Composites'!$M$3/(ComCalc!B$37*2))*SQRT(ComCalc!B$45/(ComCalc!B$37*ComCalc!B$37)+B781*(ComCalc!B$37-2)/ComCalc!B$37),2),"")</f>
        <v/>
      </c>
      <c r="C990" s="24" t="str">
        <f>IF(C170,-1*ROUND(NORMSINV('Create Composites'!$M$3/(ComCalc!C$37*2))*SQRT(ComCalc!C$45/(ComCalc!C$37*ComCalc!C$37)+C781*(ComCalc!C$37-2)/ComCalc!C$37),2),"")</f>
        <v/>
      </c>
      <c r="D990" s="24" t="str">
        <f>IF(D170,-1*ROUND(NORMSINV('Create Composites'!$M$3/(ComCalc!D$37*2))*SQRT(ComCalc!D$45/(ComCalc!D$37*ComCalc!D$37)+D781*(ComCalc!D$37-2)/ComCalc!D$37),2),"")</f>
        <v/>
      </c>
      <c r="E990" s="24" t="str">
        <f>IF(E170,-1*ROUND(NORMSINV('Create Composites'!$M$3/(ComCalc!E$37*2))*SQRT(ComCalc!E$45/(ComCalc!E$37*ComCalc!E$37)+E781*(ComCalc!E$37-2)/ComCalc!E$37),2),"")</f>
        <v/>
      </c>
      <c r="F990" s="24" t="str">
        <f>IF(F170,-1*ROUND(NORMSINV('Create Composites'!$M$3/(ComCalc!F$37*2))*SQRT(ComCalc!F$45/(ComCalc!F$37*ComCalc!F$37)+F781*(ComCalc!F$37-2)/ComCalc!F$37),2),"")</f>
        <v/>
      </c>
      <c r="G990" s="24" t="str">
        <f>IF(G170,-1*ROUND(NORMSINV('Create Composites'!$M$3/(ComCalc!G$37*2))*SQRT(ComCalc!G$45/(ComCalc!G$37*ComCalc!G$37)+G781*(ComCalc!G$37-2)/ComCalc!G$37),2),"")</f>
        <v/>
      </c>
      <c r="H990" s="24" t="str">
        <f>IF(H170,-1*ROUND(NORMSINV('Create Composites'!$M$3/(ComCalc!H$37*2))*SQRT(ComCalc!H$45/(ComCalc!H$37*ComCalc!H$37)+H781*(ComCalc!H$37-2)/ComCalc!H$37),2),"")</f>
        <v/>
      </c>
      <c r="I990" s="24" t="str">
        <f>IF(I170,-1*ROUND(NORMSINV('Create Composites'!$M$3/(ComCalc!I$37*2))*SQRT(ComCalc!I$45/(ComCalc!I$37*ComCalc!I$37)+I781*(ComCalc!I$37-2)/ComCalc!I$37),2),"")</f>
        <v/>
      </c>
      <c r="J990" s="24" t="str">
        <f>IF(J170,-1*ROUND(NORMSINV('Create Composites'!$M$3/(ComCalc!J$37*2))*SQRT(ComCalc!J$45/(ComCalc!J$37*ComCalc!J$37)+J781*(ComCalc!J$37-2)/ComCalc!J$37),2),"")</f>
        <v/>
      </c>
      <c r="K990" s="24" t="str">
        <f>IF(K170,-1*ROUND(NORMSINV('Create Composites'!$M$3/(ComCalc!K$37*2))*SQRT(ComCalc!K$45/(ComCalc!K$37*ComCalc!K$37)+K781*(ComCalc!K$37-2)/ComCalc!K$37),2),"")</f>
        <v/>
      </c>
      <c r="L990" s="24" t="str">
        <f>IF(L170,-1*ROUND(NORMSINV('Create Composites'!$M$3/(ComCalc!L$37*2))*SQRT(ComCalc!L$45/(ComCalc!L$37*ComCalc!L$37)+L781*(ComCalc!L$37-2)/ComCalc!L$37),2),"")</f>
        <v/>
      </c>
      <c r="M990" s="24" t="str">
        <f>IF(M170,-1*ROUND(NORMSINV('Create Composites'!$M$3/(ComCalc!M$37*2))*SQRT(ComCalc!M$45/(ComCalc!M$37*ComCalc!M$37)+M781*(ComCalc!M$37-2)/ComCalc!M$37),2),"")</f>
        <v/>
      </c>
      <c r="N990" s="24" t="str">
        <f>IF(N170,-1*ROUND(NORMSINV('Create Composites'!$M$3/(ComCalc!N$37*2))*SQRT(ComCalc!N$45/(ComCalc!N$37*ComCalc!N$37)+N781*(ComCalc!N$37-2)/ComCalc!N$37),2),"")</f>
        <v/>
      </c>
      <c r="O990" s="24" t="str">
        <f>IF(O170,-1*ROUND(NORMSINV('Create Composites'!$M$3/(ComCalc!O$37*2))*SQRT(ComCalc!O$45/(ComCalc!O$37*ComCalc!O$37)+O781*(ComCalc!O$37-2)/ComCalc!O$37),2),"")</f>
        <v/>
      </c>
      <c r="P990" s="24" t="str">
        <f>IF(P170,-1*ROUND(NORMSINV('Create Composites'!$M$3/(ComCalc!P$37*2))*SQRT(ComCalc!P$45/(ComCalc!P$37*ComCalc!P$37)+P781*(ComCalc!P$37-2)/ComCalc!P$37),2),"")</f>
        <v/>
      </c>
      <c r="Q990" s="24" t="str">
        <f>IF(Q170,-1*ROUND(NORMSINV('Create Composites'!$M$3/(ComCalc!Q$37*2))*SQRT(ComCalc!Q$45/(ComCalc!Q$37*ComCalc!Q$37)+Q781*(ComCalc!Q$37-2)/ComCalc!Q$37),2),"")</f>
        <v/>
      </c>
      <c r="R990" s="24" t="str">
        <f>IF(R170,-1*ROUND(NORMSINV('Create Composites'!$M$3/(ComCalc!R$37*2))*SQRT(ComCalc!R$45/(ComCalc!R$37*ComCalc!R$37)+R781*(ComCalc!R$37-2)/ComCalc!R$37),2),"")</f>
        <v/>
      </c>
      <c r="S990" s="24" t="str">
        <f>IF(S170,-1*ROUND(NORMSINV('Create Composites'!$M$3/(ComCalc!S$37*2))*SQRT(ComCalc!S$45/(ComCalc!S$37*ComCalc!S$37)+S781*(ComCalc!S$37-2)/ComCalc!S$37),2),"")</f>
        <v/>
      </c>
      <c r="T990" s="24" t="str">
        <f>IF(T170,-1*ROUND(NORMSINV('Create Composites'!$M$3/(ComCalc!T$37*2))*SQRT(ComCalc!T$45/(ComCalc!T$37*ComCalc!T$37)+T781*(ComCalc!T$37-2)/ComCalc!T$37),2),"")</f>
        <v/>
      </c>
      <c r="U990" s="24" t="str">
        <f>IF(U170,-1*ROUND(NORMSINV('Create Composites'!$M$3/(ComCalc!U$37*2))*SQRT(ComCalc!U$45/(ComCalc!U$37*ComCalc!U$37)+U781*(ComCalc!U$37-2)/ComCalc!U$37),2),"")</f>
        <v/>
      </c>
    </row>
    <row r="991" spans="1:21" x14ac:dyDescent="0.15">
      <c r="A991" t="str">
        <f t="shared" si="664"/>
        <v>WISC-V Picture Span</v>
      </c>
      <c r="B991" s="24" t="str">
        <f>IF(B171,-1*ROUND(NORMSINV('Create Composites'!$M$3/(ComCalc!B$37*2))*SQRT(ComCalc!B$45/(ComCalc!B$37*ComCalc!B$37)+B782*(ComCalc!B$37-2)/ComCalc!B$37),2),"")</f>
        <v/>
      </c>
      <c r="C991" s="24" t="str">
        <f>IF(C171,-1*ROUND(NORMSINV('Create Composites'!$M$3/(ComCalc!C$37*2))*SQRT(ComCalc!C$45/(ComCalc!C$37*ComCalc!C$37)+C782*(ComCalc!C$37-2)/ComCalc!C$37),2),"")</f>
        <v/>
      </c>
      <c r="D991" s="24" t="str">
        <f>IF(D171,-1*ROUND(NORMSINV('Create Composites'!$M$3/(ComCalc!D$37*2))*SQRT(ComCalc!D$45/(ComCalc!D$37*ComCalc!D$37)+D782*(ComCalc!D$37-2)/ComCalc!D$37),2),"")</f>
        <v/>
      </c>
      <c r="E991" s="24" t="str">
        <f>IF(E171,-1*ROUND(NORMSINV('Create Composites'!$M$3/(ComCalc!E$37*2))*SQRT(ComCalc!E$45/(ComCalc!E$37*ComCalc!E$37)+E782*(ComCalc!E$37-2)/ComCalc!E$37),2),"")</f>
        <v/>
      </c>
      <c r="F991" s="24" t="str">
        <f>IF(F171,-1*ROUND(NORMSINV('Create Composites'!$M$3/(ComCalc!F$37*2))*SQRT(ComCalc!F$45/(ComCalc!F$37*ComCalc!F$37)+F782*(ComCalc!F$37-2)/ComCalc!F$37),2),"")</f>
        <v/>
      </c>
      <c r="G991" s="24" t="str">
        <f>IF(G171,-1*ROUND(NORMSINV('Create Composites'!$M$3/(ComCalc!G$37*2))*SQRT(ComCalc!G$45/(ComCalc!G$37*ComCalc!G$37)+G782*(ComCalc!G$37-2)/ComCalc!G$37),2),"")</f>
        <v/>
      </c>
      <c r="H991" s="24" t="str">
        <f>IF(H171,-1*ROUND(NORMSINV('Create Composites'!$M$3/(ComCalc!H$37*2))*SQRT(ComCalc!H$45/(ComCalc!H$37*ComCalc!H$37)+H782*(ComCalc!H$37-2)/ComCalc!H$37),2),"")</f>
        <v/>
      </c>
      <c r="I991" s="24" t="str">
        <f>IF(I171,-1*ROUND(NORMSINV('Create Composites'!$M$3/(ComCalc!I$37*2))*SQRT(ComCalc!I$45/(ComCalc!I$37*ComCalc!I$37)+I782*(ComCalc!I$37-2)/ComCalc!I$37),2),"")</f>
        <v/>
      </c>
      <c r="J991" s="24" t="str">
        <f>IF(J171,-1*ROUND(NORMSINV('Create Composites'!$M$3/(ComCalc!J$37*2))*SQRT(ComCalc!J$45/(ComCalc!J$37*ComCalc!J$37)+J782*(ComCalc!J$37-2)/ComCalc!J$37),2),"")</f>
        <v/>
      </c>
      <c r="K991" s="24" t="str">
        <f>IF(K171,-1*ROUND(NORMSINV('Create Composites'!$M$3/(ComCalc!K$37*2))*SQRT(ComCalc!K$45/(ComCalc!K$37*ComCalc!K$37)+K782*(ComCalc!K$37-2)/ComCalc!K$37),2),"")</f>
        <v/>
      </c>
      <c r="L991" s="24" t="str">
        <f>IF(L171,-1*ROUND(NORMSINV('Create Composites'!$M$3/(ComCalc!L$37*2))*SQRT(ComCalc!L$45/(ComCalc!L$37*ComCalc!L$37)+L782*(ComCalc!L$37-2)/ComCalc!L$37),2),"")</f>
        <v/>
      </c>
      <c r="M991" s="24" t="str">
        <f>IF(M171,-1*ROUND(NORMSINV('Create Composites'!$M$3/(ComCalc!M$37*2))*SQRT(ComCalc!M$45/(ComCalc!M$37*ComCalc!M$37)+M782*(ComCalc!M$37-2)/ComCalc!M$37),2),"")</f>
        <v/>
      </c>
      <c r="N991" s="24" t="str">
        <f>IF(N171,-1*ROUND(NORMSINV('Create Composites'!$M$3/(ComCalc!N$37*2))*SQRT(ComCalc!N$45/(ComCalc!N$37*ComCalc!N$37)+N782*(ComCalc!N$37-2)/ComCalc!N$37),2),"")</f>
        <v/>
      </c>
      <c r="O991" s="24" t="str">
        <f>IF(O171,-1*ROUND(NORMSINV('Create Composites'!$M$3/(ComCalc!O$37*2))*SQRT(ComCalc!O$45/(ComCalc!O$37*ComCalc!O$37)+O782*(ComCalc!O$37-2)/ComCalc!O$37),2),"")</f>
        <v/>
      </c>
      <c r="P991" s="24" t="str">
        <f>IF(P171,-1*ROUND(NORMSINV('Create Composites'!$M$3/(ComCalc!P$37*2))*SQRT(ComCalc!P$45/(ComCalc!P$37*ComCalc!P$37)+P782*(ComCalc!P$37-2)/ComCalc!P$37),2),"")</f>
        <v/>
      </c>
      <c r="Q991" s="24" t="str">
        <f>IF(Q171,-1*ROUND(NORMSINV('Create Composites'!$M$3/(ComCalc!Q$37*2))*SQRT(ComCalc!Q$45/(ComCalc!Q$37*ComCalc!Q$37)+Q782*(ComCalc!Q$37-2)/ComCalc!Q$37),2),"")</f>
        <v/>
      </c>
      <c r="R991" s="24" t="str">
        <f>IF(R171,-1*ROUND(NORMSINV('Create Composites'!$M$3/(ComCalc!R$37*2))*SQRT(ComCalc!R$45/(ComCalc!R$37*ComCalc!R$37)+R782*(ComCalc!R$37-2)/ComCalc!R$37),2),"")</f>
        <v/>
      </c>
      <c r="S991" s="24" t="str">
        <f>IF(S171,-1*ROUND(NORMSINV('Create Composites'!$M$3/(ComCalc!S$37*2))*SQRT(ComCalc!S$45/(ComCalc!S$37*ComCalc!S$37)+S782*(ComCalc!S$37-2)/ComCalc!S$37),2),"")</f>
        <v/>
      </c>
      <c r="T991" s="24" t="str">
        <f>IF(T171,-1*ROUND(NORMSINV('Create Composites'!$M$3/(ComCalc!T$37*2))*SQRT(ComCalc!T$45/(ComCalc!T$37*ComCalc!T$37)+T782*(ComCalc!T$37-2)/ComCalc!T$37),2),"")</f>
        <v/>
      </c>
      <c r="U991" s="24" t="str">
        <f>IF(U171,-1*ROUND(NORMSINV('Create Composites'!$M$3/(ComCalc!U$37*2))*SQRT(ComCalc!U$45/(ComCalc!U$37*ComCalc!U$37)+U782*(ComCalc!U$37-2)/ComCalc!U$37),2),"")</f>
        <v/>
      </c>
    </row>
    <row r="992" spans="1:21" x14ac:dyDescent="0.15">
      <c r="A992" t="str">
        <f t="shared" si="664"/>
        <v>WISC-V Coding</v>
      </c>
      <c r="B992" s="24" t="str">
        <f>IF(B172,-1*ROUND(NORMSINV('Create Composites'!$M$3/(ComCalc!B$37*2))*SQRT(ComCalc!B$45/(ComCalc!B$37*ComCalc!B$37)+B783*(ComCalc!B$37-2)/ComCalc!B$37),2),"")</f>
        <v/>
      </c>
      <c r="C992" s="24" t="str">
        <f>IF(C172,-1*ROUND(NORMSINV('Create Composites'!$M$3/(ComCalc!C$37*2))*SQRT(ComCalc!C$45/(ComCalc!C$37*ComCalc!C$37)+C783*(ComCalc!C$37-2)/ComCalc!C$37),2),"")</f>
        <v/>
      </c>
      <c r="D992" s="24" t="str">
        <f>IF(D172,-1*ROUND(NORMSINV('Create Composites'!$M$3/(ComCalc!D$37*2))*SQRT(ComCalc!D$45/(ComCalc!D$37*ComCalc!D$37)+D783*(ComCalc!D$37-2)/ComCalc!D$37),2),"")</f>
        <v/>
      </c>
      <c r="E992" s="24" t="str">
        <f>IF(E172,-1*ROUND(NORMSINV('Create Composites'!$M$3/(ComCalc!E$37*2))*SQRT(ComCalc!E$45/(ComCalc!E$37*ComCalc!E$37)+E783*(ComCalc!E$37-2)/ComCalc!E$37),2),"")</f>
        <v/>
      </c>
      <c r="F992" s="24" t="str">
        <f>IF(F172,-1*ROUND(NORMSINV('Create Composites'!$M$3/(ComCalc!F$37*2))*SQRT(ComCalc!F$45/(ComCalc!F$37*ComCalc!F$37)+F783*(ComCalc!F$37-2)/ComCalc!F$37),2),"")</f>
        <v/>
      </c>
      <c r="G992" s="24" t="str">
        <f>IF(G172,-1*ROUND(NORMSINV('Create Composites'!$M$3/(ComCalc!G$37*2))*SQRT(ComCalc!G$45/(ComCalc!G$37*ComCalc!G$37)+G783*(ComCalc!G$37-2)/ComCalc!G$37),2),"")</f>
        <v/>
      </c>
      <c r="H992" s="24" t="str">
        <f>IF(H172,-1*ROUND(NORMSINV('Create Composites'!$M$3/(ComCalc!H$37*2))*SQRT(ComCalc!H$45/(ComCalc!H$37*ComCalc!H$37)+H783*(ComCalc!H$37-2)/ComCalc!H$37),2),"")</f>
        <v/>
      </c>
      <c r="I992" s="24" t="str">
        <f>IF(I172,-1*ROUND(NORMSINV('Create Composites'!$M$3/(ComCalc!I$37*2))*SQRT(ComCalc!I$45/(ComCalc!I$37*ComCalc!I$37)+I783*(ComCalc!I$37-2)/ComCalc!I$37),2),"")</f>
        <v/>
      </c>
      <c r="J992" s="24" t="str">
        <f>IF(J172,-1*ROUND(NORMSINV('Create Composites'!$M$3/(ComCalc!J$37*2))*SQRT(ComCalc!J$45/(ComCalc!J$37*ComCalc!J$37)+J783*(ComCalc!J$37-2)/ComCalc!J$37),2),"")</f>
        <v/>
      </c>
      <c r="K992" s="24" t="str">
        <f>IF(K172,-1*ROUND(NORMSINV('Create Composites'!$M$3/(ComCalc!K$37*2))*SQRT(ComCalc!K$45/(ComCalc!K$37*ComCalc!K$37)+K783*(ComCalc!K$37-2)/ComCalc!K$37),2),"")</f>
        <v/>
      </c>
      <c r="L992" s="24" t="str">
        <f>IF(L172,-1*ROUND(NORMSINV('Create Composites'!$M$3/(ComCalc!L$37*2))*SQRT(ComCalc!L$45/(ComCalc!L$37*ComCalc!L$37)+L783*(ComCalc!L$37-2)/ComCalc!L$37),2),"")</f>
        <v/>
      </c>
      <c r="M992" s="24" t="str">
        <f>IF(M172,-1*ROUND(NORMSINV('Create Composites'!$M$3/(ComCalc!M$37*2))*SQRT(ComCalc!M$45/(ComCalc!M$37*ComCalc!M$37)+M783*(ComCalc!M$37-2)/ComCalc!M$37),2),"")</f>
        <v/>
      </c>
      <c r="N992" s="24" t="str">
        <f>IF(N172,-1*ROUND(NORMSINV('Create Composites'!$M$3/(ComCalc!N$37*2))*SQRT(ComCalc!N$45/(ComCalc!N$37*ComCalc!N$37)+N783*(ComCalc!N$37-2)/ComCalc!N$37),2),"")</f>
        <v/>
      </c>
      <c r="O992" s="24" t="str">
        <f>IF(O172,-1*ROUND(NORMSINV('Create Composites'!$M$3/(ComCalc!O$37*2))*SQRT(ComCalc!O$45/(ComCalc!O$37*ComCalc!O$37)+O783*(ComCalc!O$37-2)/ComCalc!O$37),2),"")</f>
        <v/>
      </c>
      <c r="P992" s="24" t="str">
        <f>IF(P172,-1*ROUND(NORMSINV('Create Composites'!$M$3/(ComCalc!P$37*2))*SQRT(ComCalc!P$45/(ComCalc!P$37*ComCalc!P$37)+P783*(ComCalc!P$37-2)/ComCalc!P$37),2),"")</f>
        <v/>
      </c>
      <c r="Q992" s="24" t="str">
        <f>IF(Q172,-1*ROUND(NORMSINV('Create Composites'!$M$3/(ComCalc!Q$37*2))*SQRT(ComCalc!Q$45/(ComCalc!Q$37*ComCalc!Q$37)+Q783*(ComCalc!Q$37-2)/ComCalc!Q$37),2),"")</f>
        <v/>
      </c>
      <c r="R992" s="24" t="str">
        <f>IF(R172,-1*ROUND(NORMSINV('Create Composites'!$M$3/(ComCalc!R$37*2))*SQRT(ComCalc!R$45/(ComCalc!R$37*ComCalc!R$37)+R783*(ComCalc!R$37-2)/ComCalc!R$37),2),"")</f>
        <v/>
      </c>
      <c r="S992" s="24" t="str">
        <f>IF(S172,-1*ROUND(NORMSINV('Create Composites'!$M$3/(ComCalc!S$37*2))*SQRT(ComCalc!S$45/(ComCalc!S$37*ComCalc!S$37)+S783*(ComCalc!S$37-2)/ComCalc!S$37),2),"")</f>
        <v/>
      </c>
      <c r="T992" s="24" t="str">
        <f>IF(T172,-1*ROUND(NORMSINV('Create Composites'!$M$3/(ComCalc!T$37*2))*SQRT(ComCalc!T$45/(ComCalc!T$37*ComCalc!T$37)+T783*(ComCalc!T$37-2)/ComCalc!T$37),2),"")</f>
        <v/>
      </c>
      <c r="U992" s="24" t="str">
        <f>IF(U172,-1*ROUND(NORMSINV('Create Composites'!$M$3/(ComCalc!U$37*2))*SQRT(ComCalc!U$45/(ComCalc!U$37*ComCalc!U$37)+U783*(ComCalc!U$37-2)/ComCalc!U$37),2),"")</f>
        <v/>
      </c>
    </row>
    <row r="993" spans="1:21" x14ac:dyDescent="0.15">
      <c r="A993" t="str">
        <f t="shared" si="664"/>
        <v>WISC-V Symbol Search</v>
      </c>
      <c r="B993" s="24" t="str">
        <f>IF(B173,-1*ROUND(NORMSINV('Create Composites'!$M$3/(ComCalc!B$37*2))*SQRT(ComCalc!B$45/(ComCalc!B$37*ComCalc!B$37)+B784*(ComCalc!B$37-2)/ComCalc!B$37),2),"")</f>
        <v/>
      </c>
      <c r="C993" s="24" t="str">
        <f>IF(C173,-1*ROUND(NORMSINV('Create Composites'!$M$3/(ComCalc!C$37*2))*SQRT(ComCalc!C$45/(ComCalc!C$37*ComCalc!C$37)+C784*(ComCalc!C$37-2)/ComCalc!C$37),2),"")</f>
        <v/>
      </c>
      <c r="D993" s="24" t="str">
        <f>IF(D173,-1*ROUND(NORMSINV('Create Composites'!$M$3/(ComCalc!D$37*2))*SQRT(ComCalc!D$45/(ComCalc!D$37*ComCalc!D$37)+D784*(ComCalc!D$37-2)/ComCalc!D$37),2),"")</f>
        <v/>
      </c>
      <c r="E993" s="24" t="str">
        <f>IF(E173,-1*ROUND(NORMSINV('Create Composites'!$M$3/(ComCalc!E$37*2))*SQRT(ComCalc!E$45/(ComCalc!E$37*ComCalc!E$37)+E784*(ComCalc!E$37-2)/ComCalc!E$37),2),"")</f>
        <v/>
      </c>
      <c r="F993" s="24" t="str">
        <f>IF(F173,-1*ROUND(NORMSINV('Create Composites'!$M$3/(ComCalc!F$37*2))*SQRT(ComCalc!F$45/(ComCalc!F$37*ComCalc!F$37)+F784*(ComCalc!F$37-2)/ComCalc!F$37),2),"")</f>
        <v/>
      </c>
      <c r="G993" s="24" t="str">
        <f>IF(G173,-1*ROUND(NORMSINV('Create Composites'!$M$3/(ComCalc!G$37*2))*SQRT(ComCalc!G$45/(ComCalc!G$37*ComCalc!G$37)+G784*(ComCalc!G$37-2)/ComCalc!G$37),2),"")</f>
        <v/>
      </c>
      <c r="H993" s="24" t="str">
        <f>IF(H173,-1*ROUND(NORMSINV('Create Composites'!$M$3/(ComCalc!H$37*2))*SQRT(ComCalc!H$45/(ComCalc!H$37*ComCalc!H$37)+H784*(ComCalc!H$37-2)/ComCalc!H$37),2),"")</f>
        <v/>
      </c>
      <c r="I993" s="24" t="str">
        <f>IF(I173,-1*ROUND(NORMSINV('Create Composites'!$M$3/(ComCalc!I$37*2))*SQRT(ComCalc!I$45/(ComCalc!I$37*ComCalc!I$37)+I784*(ComCalc!I$37-2)/ComCalc!I$37),2),"")</f>
        <v/>
      </c>
      <c r="J993" s="24" t="str">
        <f>IF(J173,-1*ROUND(NORMSINV('Create Composites'!$M$3/(ComCalc!J$37*2))*SQRT(ComCalc!J$45/(ComCalc!J$37*ComCalc!J$37)+J784*(ComCalc!J$37-2)/ComCalc!J$37),2),"")</f>
        <v/>
      </c>
      <c r="K993" s="24" t="str">
        <f>IF(K173,-1*ROUND(NORMSINV('Create Composites'!$M$3/(ComCalc!K$37*2))*SQRT(ComCalc!K$45/(ComCalc!K$37*ComCalc!K$37)+K784*(ComCalc!K$37-2)/ComCalc!K$37),2),"")</f>
        <v/>
      </c>
      <c r="L993" s="24" t="str">
        <f>IF(L173,-1*ROUND(NORMSINV('Create Composites'!$M$3/(ComCalc!L$37*2))*SQRT(ComCalc!L$45/(ComCalc!L$37*ComCalc!L$37)+L784*(ComCalc!L$37-2)/ComCalc!L$37),2),"")</f>
        <v/>
      </c>
      <c r="M993" s="24" t="str">
        <f>IF(M173,-1*ROUND(NORMSINV('Create Composites'!$M$3/(ComCalc!M$37*2))*SQRT(ComCalc!M$45/(ComCalc!M$37*ComCalc!M$37)+M784*(ComCalc!M$37-2)/ComCalc!M$37),2),"")</f>
        <v/>
      </c>
      <c r="N993" s="24" t="str">
        <f>IF(N173,-1*ROUND(NORMSINV('Create Composites'!$M$3/(ComCalc!N$37*2))*SQRT(ComCalc!N$45/(ComCalc!N$37*ComCalc!N$37)+N784*(ComCalc!N$37-2)/ComCalc!N$37),2),"")</f>
        <v/>
      </c>
      <c r="O993" s="24" t="str">
        <f>IF(O173,-1*ROUND(NORMSINV('Create Composites'!$M$3/(ComCalc!O$37*2))*SQRT(ComCalc!O$45/(ComCalc!O$37*ComCalc!O$37)+O784*(ComCalc!O$37-2)/ComCalc!O$37),2),"")</f>
        <v/>
      </c>
      <c r="P993" s="24" t="str">
        <f>IF(P173,-1*ROUND(NORMSINV('Create Composites'!$M$3/(ComCalc!P$37*2))*SQRT(ComCalc!P$45/(ComCalc!P$37*ComCalc!P$37)+P784*(ComCalc!P$37-2)/ComCalc!P$37),2),"")</f>
        <v/>
      </c>
      <c r="Q993" s="24" t="str">
        <f>IF(Q173,-1*ROUND(NORMSINV('Create Composites'!$M$3/(ComCalc!Q$37*2))*SQRT(ComCalc!Q$45/(ComCalc!Q$37*ComCalc!Q$37)+Q784*(ComCalc!Q$37-2)/ComCalc!Q$37),2),"")</f>
        <v/>
      </c>
      <c r="R993" s="24" t="str">
        <f>IF(R173,-1*ROUND(NORMSINV('Create Composites'!$M$3/(ComCalc!R$37*2))*SQRT(ComCalc!R$45/(ComCalc!R$37*ComCalc!R$37)+R784*(ComCalc!R$37-2)/ComCalc!R$37),2),"")</f>
        <v/>
      </c>
      <c r="S993" s="24" t="str">
        <f>IF(S173,-1*ROUND(NORMSINV('Create Composites'!$M$3/(ComCalc!S$37*2))*SQRT(ComCalc!S$45/(ComCalc!S$37*ComCalc!S$37)+S784*(ComCalc!S$37-2)/ComCalc!S$37),2),"")</f>
        <v/>
      </c>
      <c r="T993" s="24" t="str">
        <f>IF(T173,-1*ROUND(NORMSINV('Create Composites'!$M$3/(ComCalc!T$37*2))*SQRT(ComCalc!T$45/(ComCalc!T$37*ComCalc!T$37)+T784*(ComCalc!T$37-2)/ComCalc!T$37),2),"")</f>
        <v/>
      </c>
      <c r="U993" s="24" t="str">
        <f>IF(U173,-1*ROUND(NORMSINV('Create Composites'!$M$3/(ComCalc!U$37*2))*SQRT(ComCalc!U$45/(ComCalc!U$37*ComCalc!U$37)+U784*(ComCalc!U$37-2)/ComCalc!U$37),2),"")</f>
        <v/>
      </c>
    </row>
    <row r="994" spans="1:21" x14ac:dyDescent="0.15">
      <c r="A994" t="str">
        <f t="shared" si="664"/>
        <v>LWR</v>
      </c>
      <c r="B994" s="24" t="str">
        <f>IF(B174,-1*ROUND(NORMSINV('Create Composites'!$M$3/(ComCalc!B$37*2))*SQRT(ComCalc!B$45/(ComCalc!B$37*ComCalc!B$37)+B785*(ComCalc!B$37-2)/ComCalc!B$37),2),"")</f>
        <v/>
      </c>
      <c r="C994" s="24" t="str">
        <f>IF(C174,-1*ROUND(NORMSINV('Create Composites'!$M$3/(ComCalc!C$37*2))*SQRT(ComCalc!C$45/(ComCalc!C$37*ComCalc!C$37)+C785*(ComCalc!C$37-2)/ComCalc!C$37),2),"")</f>
        <v/>
      </c>
      <c r="D994" s="24" t="str">
        <f>IF(D174,-1*ROUND(NORMSINV('Create Composites'!$M$3/(ComCalc!D$37*2))*SQRT(ComCalc!D$45/(ComCalc!D$37*ComCalc!D$37)+D785*(ComCalc!D$37-2)/ComCalc!D$37),2),"")</f>
        <v/>
      </c>
      <c r="E994" s="24" t="str">
        <f>IF(E174,-1*ROUND(NORMSINV('Create Composites'!$M$3/(ComCalc!E$37*2))*SQRT(ComCalc!E$45/(ComCalc!E$37*ComCalc!E$37)+E785*(ComCalc!E$37-2)/ComCalc!E$37),2),"")</f>
        <v/>
      </c>
      <c r="F994" s="24" t="str">
        <f>IF(F174,-1*ROUND(NORMSINV('Create Composites'!$M$3/(ComCalc!F$37*2))*SQRT(ComCalc!F$45/(ComCalc!F$37*ComCalc!F$37)+F785*(ComCalc!F$37-2)/ComCalc!F$37),2),"")</f>
        <v/>
      </c>
      <c r="G994" s="24" t="str">
        <f>IF(G174,-1*ROUND(NORMSINV('Create Composites'!$M$3/(ComCalc!G$37*2))*SQRT(ComCalc!G$45/(ComCalc!G$37*ComCalc!G$37)+G785*(ComCalc!G$37-2)/ComCalc!G$37),2),"")</f>
        <v/>
      </c>
      <c r="H994" s="24" t="str">
        <f>IF(H174,-1*ROUND(NORMSINV('Create Composites'!$M$3/(ComCalc!H$37*2))*SQRT(ComCalc!H$45/(ComCalc!H$37*ComCalc!H$37)+H785*(ComCalc!H$37-2)/ComCalc!H$37),2),"")</f>
        <v/>
      </c>
      <c r="I994" s="24" t="str">
        <f>IF(I174,-1*ROUND(NORMSINV('Create Composites'!$M$3/(ComCalc!I$37*2))*SQRT(ComCalc!I$45/(ComCalc!I$37*ComCalc!I$37)+I785*(ComCalc!I$37-2)/ComCalc!I$37),2),"")</f>
        <v/>
      </c>
      <c r="J994" s="24" t="str">
        <f>IF(J174,-1*ROUND(NORMSINV('Create Composites'!$M$3/(ComCalc!J$37*2))*SQRT(ComCalc!J$45/(ComCalc!J$37*ComCalc!J$37)+J785*(ComCalc!J$37-2)/ComCalc!J$37),2),"")</f>
        <v/>
      </c>
      <c r="K994" s="24" t="str">
        <f>IF(K174,-1*ROUND(NORMSINV('Create Composites'!$M$3/(ComCalc!K$37*2))*SQRT(ComCalc!K$45/(ComCalc!K$37*ComCalc!K$37)+K785*(ComCalc!K$37-2)/ComCalc!K$37),2),"")</f>
        <v/>
      </c>
      <c r="L994" s="24" t="str">
        <f>IF(L174,-1*ROUND(NORMSINV('Create Composites'!$M$3/(ComCalc!L$37*2))*SQRT(ComCalc!L$45/(ComCalc!L$37*ComCalc!L$37)+L785*(ComCalc!L$37-2)/ComCalc!L$37),2),"")</f>
        <v/>
      </c>
      <c r="M994" s="24" t="str">
        <f>IF(M174,-1*ROUND(NORMSINV('Create Composites'!$M$3/(ComCalc!M$37*2))*SQRT(ComCalc!M$45/(ComCalc!M$37*ComCalc!M$37)+M785*(ComCalc!M$37-2)/ComCalc!M$37),2),"")</f>
        <v/>
      </c>
      <c r="N994" s="24" t="str">
        <f>IF(N174,-1*ROUND(NORMSINV('Create Composites'!$M$3/(ComCalc!N$37*2))*SQRT(ComCalc!N$45/(ComCalc!N$37*ComCalc!N$37)+N785*(ComCalc!N$37-2)/ComCalc!N$37),2),"")</f>
        <v/>
      </c>
      <c r="O994" s="24" t="str">
        <f>IF(O174,-1*ROUND(NORMSINV('Create Composites'!$M$3/(ComCalc!O$37*2))*SQRT(ComCalc!O$45/(ComCalc!O$37*ComCalc!O$37)+O785*(ComCalc!O$37-2)/ComCalc!O$37),2),"")</f>
        <v/>
      </c>
      <c r="P994" s="24" t="str">
        <f>IF(P174,-1*ROUND(NORMSINV('Create Composites'!$M$3/(ComCalc!P$37*2))*SQRT(ComCalc!P$45/(ComCalc!P$37*ComCalc!P$37)+P785*(ComCalc!P$37-2)/ComCalc!P$37),2),"")</f>
        <v/>
      </c>
      <c r="Q994" s="24" t="str">
        <f>IF(Q174,-1*ROUND(NORMSINV('Create Composites'!$M$3/(ComCalc!Q$37*2))*SQRT(ComCalc!Q$45/(ComCalc!Q$37*ComCalc!Q$37)+Q785*(ComCalc!Q$37-2)/ComCalc!Q$37),2),"")</f>
        <v/>
      </c>
      <c r="R994" s="24" t="str">
        <f>IF(R174,-1*ROUND(NORMSINV('Create Composites'!$M$3/(ComCalc!R$37*2))*SQRT(ComCalc!R$45/(ComCalc!R$37*ComCalc!R$37)+R785*(ComCalc!R$37-2)/ComCalc!R$37),2),"")</f>
        <v/>
      </c>
      <c r="S994" s="24" t="str">
        <f>IF(S174,-1*ROUND(NORMSINV('Create Composites'!$M$3/(ComCalc!S$37*2))*SQRT(ComCalc!S$45/(ComCalc!S$37*ComCalc!S$37)+S785*(ComCalc!S$37-2)/ComCalc!S$37),2),"")</f>
        <v/>
      </c>
      <c r="T994" s="24" t="str">
        <f>IF(T174,-1*ROUND(NORMSINV('Create Composites'!$M$3/(ComCalc!T$37*2))*SQRT(ComCalc!T$45/(ComCalc!T$37*ComCalc!T$37)+T785*(ComCalc!T$37-2)/ComCalc!T$37),2),"")</f>
        <v/>
      </c>
      <c r="U994" s="24" t="str">
        <f>IF(U174,-1*ROUND(NORMSINV('Create Composites'!$M$3/(ComCalc!U$37*2))*SQRT(ComCalc!U$45/(ComCalc!U$37*ComCalc!U$37)+U785*(ComCalc!U$37-2)/ComCalc!U$37),2),"")</f>
        <v/>
      </c>
    </row>
    <row r="995" spans="1:21" x14ac:dyDescent="0.15">
      <c r="A995" t="str">
        <f t="shared" si="664"/>
        <v>RC</v>
      </c>
      <c r="B995" s="24" t="str">
        <f>IF(B175,-1*ROUND(NORMSINV('Create Composites'!$M$3/(ComCalc!B$37*2))*SQRT(ComCalc!B$45/(ComCalc!B$37*ComCalc!B$37)+B786*(ComCalc!B$37-2)/ComCalc!B$37),2),"")</f>
        <v/>
      </c>
      <c r="C995" s="24" t="str">
        <f>IF(C175,-1*ROUND(NORMSINV('Create Composites'!$M$3/(ComCalc!C$37*2))*SQRT(ComCalc!C$45/(ComCalc!C$37*ComCalc!C$37)+C786*(ComCalc!C$37-2)/ComCalc!C$37),2),"")</f>
        <v/>
      </c>
      <c r="D995" s="24" t="str">
        <f>IF(D175,-1*ROUND(NORMSINV('Create Composites'!$M$3/(ComCalc!D$37*2))*SQRT(ComCalc!D$45/(ComCalc!D$37*ComCalc!D$37)+D786*(ComCalc!D$37-2)/ComCalc!D$37),2),"")</f>
        <v/>
      </c>
      <c r="E995" s="24" t="str">
        <f>IF(E175,-1*ROUND(NORMSINV('Create Composites'!$M$3/(ComCalc!E$37*2))*SQRT(ComCalc!E$45/(ComCalc!E$37*ComCalc!E$37)+E786*(ComCalc!E$37-2)/ComCalc!E$37),2),"")</f>
        <v/>
      </c>
      <c r="F995" s="24" t="str">
        <f>IF(F175,-1*ROUND(NORMSINV('Create Composites'!$M$3/(ComCalc!F$37*2))*SQRT(ComCalc!F$45/(ComCalc!F$37*ComCalc!F$37)+F786*(ComCalc!F$37-2)/ComCalc!F$37),2),"")</f>
        <v/>
      </c>
      <c r="G995" s="24" t="str">
        <f>IF(G175,-1*ROUND(NORMSINV('Create Composites'!$M$3/(ComCalc!G$37*2))*SQRT(ComCalc!G$45/(ComCalc!G$37*ComCalc!G$37)+G786*(ComCalc!G$37-2)/ComCalc!G$37),2),"")</f>
        <v/>
      </c>
      <c r="H995" s="24" t="str">
        <f>IF(H175,-1*ROUND(NORMSINV('Create Composites'!$M$3/(ComCalc!H$37*2))*SQRT(ComCalc!H$45/(ComCalc!H$37*ComCalc!H$37)+H786*(ComCalc!H$37-2)/ComCalc!H$37),2),"")</f>
        <v/>
      </c>
      <c r="I995" s="24" t="str">
        <f>IF(I175,-1*ROUND(NORMSINV('Create Composites'!$M$3/(ComCalc!I$37*2))*SQRT(ComCalc!I$45/(ComCalc!I$37*ComCalc!I$37)+I786*(ComCalc!I$37-2)/ComCalc!I$37),2),"")</f>
        <v/>
      </c>
      <c r="J995" s="24" t="str">
        <f>IF(J175,-1*ROUND(NORMSINV('Create Composites'!$M$3/(ComCalc!J$37*2))*SQRT(ComCalc!J$45/(ComCalc!J$37*ComCalc!J$37)+J786*(ComCalc!J$37-2)/ComCalc!J$37),2),"")</f>
        <v/>
      </c>
      <c r="K995" s="24" t="str">
        <f>IF(K175,-1*ROUND(NORMSINV('Create Composites'!$M$3/(ComCalc!K$37*2))*SQRT(ComCalc!K$45/(ComCalc!K$37*ComCalc!K$37)+K786*(ComCalc!K$37-2)/ComCalc!K$37),2),"")</f>
        <v/>
      </c>
      <c r="L995" s="24" t="str">
        <f>IF(L175,-1*ROUND(NORMSINV('Create Composites'!$M$3/(ComCalc!L$37*2))*SQRT(ComCalc!L$45/(ComCalc!L$37*ComCalc!L$37)+L786*(ComCalc!L$37-2)/ComCalc!L$37),2),"")</f>
        <v/>
      </c>
      <c r="M995" s="24" t="str">
        <f>IF(M175,-1*ROUND(NORMSINV('Create Composites'!$M$3/(ComCalc!M$37*2))*SQRT(ComCalc!M$45/(ComCalc!M$37*ComCalc!M$37)+M786*(ComCalc!M$37-2)/ComCalc!M$37),2),"")</f>
        <v/>
      </c>
      <c r="N995" s="24" t="str">
        <f>IF(N175,-1*ROUND(NORMSINV('Create Composites'!$M$3/(ComCalc!N$37*2))*SQRT(ComCalc!N$45/(ComCalc!N$37*ComCalc!N$37)+N786*(ComCalc!N$37-2)/ComCalc!N$37),2),"")</f>
        <v/>
      </c>
      <c r="O995" s="24" t="str">
        <f>IF(O175,-1*ROUND(NORMSINV('Create Composites'!$M$3/(ComCalc!O$37*2))*SQRT(ComCalc!O$45/(ComCalc!O$37*ComCalc!O$37)+O786*(ComCalc!O$37-2)/ComCalc!O$37),2),"")</f>
        <v/>
      </c>
      <c r="P995" s="24" t="str">
        <f>IF(P175,-1*ROUND(NORMSINV('Create Composites'!$M$3/(ComCalc!P$37*2))*SQRT(ComCalc!P$45/(ComCalc!P$37*ComCalc!P$37)+P786*(ComCalc!P$37-2)/ComCalc!P$37),2),"")</f>
        <v/>
      </c>
      <c r="Q995" s="24" t="str">
        <f>IF(Q175,-1*ROUND(NORMSINV('Create Composites'!$M$3/(ComCalc!Q$37*2))*SQRT(ComCalc!Q$45/(ComCalc!Q$37*ComCalc!Q$37)+Q786*(ComCalc!Q$37-2)/ComCalc!Q$37),2),"")</f>
        <v/>
      </c>
      <c r="R995" s="24" t="str">
        <f>IF(R175,-1*ROUND(NORMSINV('Create Composites'!$M$3/(ComCalc!R$37*2))*SQRT(ComCalc!R$45/(ComCalc!R$37*ComCalc!R$37)+R786*(ComCalc!R$37-2)/ComCalc!R$37),2),"")</f>
        <v/>
      </c>
      <c r="S995" s="24" t="str">
        <f>IF(S175,-1*ROUND(NORMSINV('Create Composites'!$M$3/(ComCalc!S$37*2))*SQRT(ComCalc!S$45/(ComCalc!S$37*ComCalc!S$37)+S786*(ComCalc!S$37-2)/ComCalc!S$37),2),"")</f>
        <v/>
      </c>
      <c r="T995" s="24" t="str">
        <f>IF(T175,-1*ROUND(NORMSINV('Create Composites'!$M$3/(ComCalc!T$37*2))*SQRT(ComCalc!T$45/(ComCalc!T$37*ComCalc!T$37)+T786*(ComCalc!T$37-2)/ComCalc!T$37),2),"")</f>
        <v/>
      </c>
      <c r="U995" s="24" t="str">
        <f>IF(U175,-1*ROUND(NORMSINV('Create Composites'!$M$3/(ComCalc!U$37*2))*SQRT(ComCalc!U$45/(ComCalc!U$37*ComCalc!U$37)+U786*(ComCalc!U$37-2)/ComCalc!U$37),2),"")</f>
        <v/>
      </c>
    </row>
    <row r="996" spans="1:21" x14ac:dyDescent="0.15">
      <c r="A996" t="str">
        <f t="shared" si="664"/>
        <v>NWD</v>
      </c>
      <c r="B996" s="24" t="str">
        <f>IF(B176,-1*ROUND(NORMSINV('Create Composites'!$M$3/(ComCalc!B$37*2))*SQRT(ComCalc!B$45/(ComCalc!B$37*ComCalc!B$37)+B787*(ComCalc!B$37-2)/ComCalc!B$37),2),"")</f>
        <v/>
      </c>
      <c r="C996" s="24" t="str">
        <f>IF(C176,-1*ROUND(NORMSINV('Create Composites'!$M$3/(ComCalc!C$37*2))*SQRT(ComCalc!C$45/(ComCalc!C$37*ComCalc!C$37)+C787*(ComCalc!C$37-2)/ComCalc!C$37),2),"")</f>
        <v/>
      </c>
      <c r="D996" s="24" t="str">
        <f>IF(D176,-1*ROUND(NORMSINV('Create Composites'!$M$3/(ComCalc!D$37*2))*SQRT(ComCalc!D$45/(ComCalc!D$37*ComCalc!D$37)+D787*(ComCalc!D$37-2)/ComCalc!D$37),2),"")</f>
        <v/>
      </c>
      <c r="E996" s="24" t="str">
        <f>IF(E176,-1*ROUND(NORMSINV('Create Composites'!$M$3/(ComCalc!E$37*2))*SQRT(ComCalc!E$45/(ComCalc!E$37*ComCalc!E$37)+E787*(ComCalc!E$37-2)/ComCalc!E$37),2),"")</f>
        <v/>
      </c>
      <c r="F996" s="24" t="str">
        <f>IF(F176,-1*ROUND(NORMSINV('Create Composites'!$M$3/(ComCalc!F$37*2))*SQRT(ComCalc!F$45/(ComCalc!F$37*ComCalc!F$37)+F787*(ComCalc!F$37-2)/ComCalc!F$37),2),"")</f>
        <v/>
      </c>
      <c r="G996" s="24" t="str">
        <f>IF(G176,-1*ROUND(NORMSINV('Create Composites'!$M$3/(ComCalc!G$37*2))*SQRT(ComCalc!G$45/(ComCalc!G$37*ComCalc!G$37)+G787*(ComCalc!G$37-2)/ComCalc!G$37),2),"")</f>
        <v/>
      </c>
      <c r="H996" s="24" t="str">
        <f>IF(H176,-1*ROUND(NORMSINV('Create Composites'!$M$3/(ComCalc!H$37*2))*SQRT(ComCalc!H$45/(ComCalc!H$37*ComCalc!H$37)+H787*(ComCalc!H$37-2)/ComCalc!H$37),2),"")</f>
        <v/>
      </c>
      <c r="I996" s="24" t="str">
        <f>IF(I176,-1*ROUND(NORMSINV('Create Composites'!$M$3/(ComCalc!I$37*2))*SQRT(ComCalc!I$45/(ComCalc!I$37*ComCalc!I$37)+I787*(ComCalc!I$37-2)/ComCalc!I$37),2),"")</f>
        <v/>
      </c>
      <c r="J996" s="24" t="str">
        <f>IF(J176,-1*ROUND(NORMSINV('Create Composites'!$M$3/(ComCalc!J$37*2))*SQRT(ComCalc!J$45/(ComCalc!J$37*ComCalc!J$37)+J787*(ComCalc!J$37-2)/ComCalc!J$37),2),"")</f>
        <v/>
      </c>
      <c r="K996" s="24" t="str">
        <f>IF(K176,-1*ROUND(NORMSINV('Create Composites'!$M$3/(ComCalc!K$37*2))*SQRT(ComCalc!K$45/(ComCalc!K$37*ComCalc!K$37)+K787*(ComCalc!K$37-2)/ComCalc!K$37),2),"")</f>
        <v/>
      </c>
      <c r="L996" s="24" t="str">
        <f>IF(L176,-1*ROUND(NORMSINV('Create Composites'!$M$3/(ComCalc!L$37*2))*SQRT(ComCalc!L$45/(ComCalc!L$37*ComCalc!L$37)+L787*(ComCalc!L$37-2)/ComCalc!L$37),2),"")</f>
        <v/>
      </c>
      <c r="M996" s="24" t="str">
        <f>IF(M176,-1*ROUND(NORMSINV('Create Composites'!$M$3/(ComCalc!M$37*2))*SQRT(ComCalc!M$45/(ComCalc!M$37*ComCalc!M$37)+M787*(ComCalc!M$37-2)/ComCalc!M$37),2),"")</f>
        <v/>
      </c>
      <c r="N996" s="24" t="str">
        <f>IF(N176,-1*ROUND(NORMSINV('Create Composites'!$M$3/(ComCalc!N$37*2))*SQRT(ComCalc!N$45/(ComCalc!N$37*ComCalc!N$37)+N787*(ComCalc!N$37-2)/ComCalc!N$37),2),"")</f>
        <v/>
      </c>
      <c r="O996" s="24" t="str">
        <f>IF(O176,-1*ROUND(NORMSINV('Create Composites'!$M$3/(ComCalc!O$37*2))*SQRT(ComCalc!O$45/(ComCalc!O$37*ComCalc!O$37)+O787*(ComCalc!O$37-2)/ComCalc!O$37),2),"")</f>
        <v/>
      </c>
      <c r="P996" s="24" t="str">
        <f>IF(P176,-1*ROUND(NORMSINV('Create Composites'!$M$3/(ComCalc!P$37*2))*SQRT(ComCalc!P$45/(ComCalc!P$37*ComCalc!P$37)+P787*(ComCalc!P$37-2)/ComCalc!P$37),2),"")</f>
        <v/>
      </c>
      <c r="Q996" s="24" t="str">
        <f>IF(Q176,-1*ROUND(NORMSINV('Create Composites'!$M$3/(ComCalc!Q$37*2))*SQRT(ComCalc!Q$45/(ComCalc!Q$37*ComCalc!Q$37)+Q787*(ComCalc!Q$37-2)/ComCalc!Q$37),2),"")</f>
        <v/>
      </c>
      <c r="R996" s="24" t="str">
        <f>IF(R176,-1*ROUND(NORMSINV('Create Composites'!$M$3/(ComCalc!R$37*2))*SQRT(ComCalc!R$45/(ComCalc!R$37*ComCalc!R$37)+R787*(ComCalc!R$37-2)/ComCalc!R$37),2),"")</f>
        <v/>
      </c>
      <c r="S996" s="24" t="str">
        <f>IF(S176,-1*ROUND(NORMSINV('Create Composites'!$M$3/(ComCalc!S$37*2))*SQRT(ComCalc!S$45/(ComCalc!S$37*ComCalc!S$37)+S787*(ComCalc!S$37-2)/ComCalc!S$37),2),"")</f>
        <v/>
      </c>
      <c r="T996" s="24" t="str">
        <f>IF(T176,-1*ROUND(NORMSINV('Create Composites'!$M$3/(ComCalc!T$37*2))*SQRT(ComCalc!T$45/(ComCalc!T$37*ComCalc!T$37)+T787*(ComCalc!T$37-2)/ComCalc!T$37),2),"")</f>
        <v/>
      </c>
      <c r="U996" s="24" t="str">
        <f>IF(U176,-1*ROUND(NORMSINV('Create Composites'!$M$3/(ComCalc!U$37*2))*SQRT(ComCalc!U$45/(ComCalc!U$37*ComCalc!U$37)+U787*(ComCalc!U$37-2)/ComCalc!U$37),2),"")</f>
        <v/>
      </c>
    </row>
    <row r="997" spans="1:21" x14ac:dyDescent="0.15">
      <c r="A997" t="str">
        <f t="shared" si="664"/>
        <v>PP</v>
      </c>
      <c r="B997" s="24" t="str">
        <f>IF(B177,-1*ROUND(NORMSINV('Create Composites'!$M$3/(ComCalc!B$37*2))*SQRT(ComCalc!B$45/(ComCalc!B$37*ComCalc!B$37)+B788*(ComCalc!B$37-2)/ComCalc!B$37),2),"")</f>
        <v/>
      </c>
      <c r="C997" s="24" t="str">
        <f>IF(C177,-1*ROUND(NORMSINV('Create Composites'!$M$3/(ComCalc!C$37*2))*SQRT(ComCalc!C$45/(ComCalc!C$37*ComCalc!C$37)+C788*(ComCalc!C$37-2)/ComCalc!C$37),2),"")</f>
        <v/>
      </c>
      <c r="D997" s="24" t="str">
        <f>IF(D177,-1*ROUND(NORMSINV('Create Composites'!$M$3/(ComCalc!D$37*2))*SQRT(ComCalc!D$45/(ComCalc!D$37*ComCalc!D$37)+D788*(ComCalc!D$37-2)/ComCalc!D$37),2),"")</f>
        <v/>
      </c>
      <c r="E997" s="24" t="str">
        <f>IF(E177,-1*ROUND(NORMSINV('Create Composites'!$M$3/(ComCalc!E$37*2))*SQRT(ComCalc!E$45/(ComCalc!E$37*ComCalc!E$37)+E788*(ComCalc!E$37-2)/ComCalc!E$37),2),"")</f>
        <v/>
      </c>
      <c r="F997" s="24" t="str">
        <f>IF(F177,-1*ROUND(NORMSINV('Create Composites'!$M$3/(ComCalc!F$37*2))*SQRT(ComCalc!F$45/(ComCalc!F$37*ComCalc!F$37)+F788*(ComCalc!F$37-2)/ComCalc!F$37),2),"")</f>
        <v/>
      </c>
      <c r="G997" s="24" t="str">
        <f>IF(G177,-1*ROUND(NORMSINV('Create Composites'!$M$3/(ComCalc!G$37*2))*SQRT(ComCalc!G$45/(ComCalc!G$37*ComCalc!G$37)+G788*(ComCalc!G$37-2)/ComCalc!G$37),2),"")</f>
        <v/>
      </c>
      <c r="H997" s="24" t="str">
        <f>IF(H177,-1*ROUND(NORMSINV('Create Composites'!$M$3/(ComCalc!H$37*2))*SQRT(ComCalc!H$45/(ComCalc!H$37*ComCalc!H$37)+H788*(ComCalc!H$37-2)/ComCalc!H$37),2),"")</f>
        <v/>
      </c>
      <c r="I997" s="24" t="str">
        <f>IF(I177,-1*ROUND(NORMSINV('Create Composites'!$M$3/(ComCalc!I$37*2))*SQRT(ComCalc!I$45/(ComCalc!I$37*ComCalc!I$37)+I788*(ComCalc!I$37-2)/ComCalc!I$37),2),"")</f>
        <v/>
      </c>
      <c r="J997" s="24" t="str">
        <f>IF(J177,-1*ROUND(NORMSINV('Create Composites'!$M$3/(ComCalc!J$37*2))*SQRT(ComCalc!J$45/(ComCalc!J$37*ComCalc!J$37)+J788*(ComCalc!J$37-2)/ComCalc!J$37),2),"")</f>
        <v/>
      </c>
      <c r="K997" s="24" t="str">
        <f>IF(K177,-1*ROUND(NORMSINV('Create Composites'!$M$3/(ComCalc!K$37*2))*SQRT(ComCalc!K$45/(ComCalc!K$37*ComCalc!K$37)+K788*(ComCalc!K$37-2)/ComCalc!K$37),2),"")</f>
        <v/>
      </c>
      <c r="L997" s="24" t="str">
        <f>IF(L177,-1*ROUND(NORMSINV('Create Composites'!$M$3/(ComCalc!L$37*2))*SQRT(ComCalc!L$45/(ComCalc!L$37*ComCalc!L$37)+L788*(ComCalc!L$37-2)/ComCalc!L$37),2),"")</f>
        <v/>
      </c>
      <c r="M997" s="24" t="str">
        <f>IF(M177,-1*ROUND(NORMSINV('Create Composites'!$M$3/(ComCalc!M$37*2))*SQRT(ComCalc!M$45/(ComCalc!M$37*ComCalc!M$37)+M788*(ComCalc!M$37-2)/ComCalc!M$37),2),"")</f>
        <v/>
      </c>
      <c r="N997" s="24" t="str">
        <f>IF(N177,-1*ROUND(NORMSINV('Create Composites'!$M$3/(ComCalc!N$37*2))*SQRT(ComCalc!N$45/(ComCalc!N$37*ComCalc!N$37)+N788*(ComCalc!N$37-2)/ComCalc!N$37),2),"")</f>
        <v/>
      </c>
      <c r="O997" s="24" t="str">
        <f>IF(O177,-1*ROUND(NORMSINV('Create Composites'!$M$3/(ComCalc!O$37*2))*SQRT(ComCalc!O$45/(ComCalc!O$37*ComCalc!O$37)+O788*(ComCalc!O$37-2)/ComCalc!O$37),2),"")</f>
        <v/>
      </c>
      <c r="P997" s="24" t="str">
        <f>IF(P177,-1*ROUND(NORMSINV('Create Composites'!$M$3/(ComCalc!P$37*2))*SQRT(ComCalc!P$45/(ComCalc!P$37*ComCalc!P$37)+P788*(ComCalc!P$37-2)/ComCalc!P$37),2),"")</f>
        <v/>
      </c>
      <c r="Q997" s="24" t="str">
        <f>IF(Q177,-1*ROUND(NORMSINV('Create Composites'!$M$3/(ComCalc!Q$37*2))*SQRT(ComCalc!Q$45/(ComCalc!Q$37*ComCalc!Q$37)+Q788*(ComCalc!Q$37-2)/ComCalc!Q$37),2),"")</f>
        <v/>
      </c>
      <c r="R997" s="24" t="str">
        <f>IF(R177,-1*ROUND(NORMSINV('Create Composites'!$M$3/(ComCalc!R$37*2))*SQRT(ComCalc!R$45/(ComCalc!R$37*ComCalc!R$37)+R788*(ComCalc!R$37-2)/ComCalc!R$37),2),"")</f>
        <v/>
      </c>
      <c r="S997" s="24" t="str">
        <f>IF(S177,-1*ROUND(NORMSINV('Create Composites'!$M$3/(ComCalc!S$37*2))*SQRT(ComCalc!S$45/(ComCalc!S$37*ComCalc!S$37)+S788*(ComCalc!S$37-2)/ComCalc!S$37),2),"")</f>
        <v/>
      </c>
      <c r="T997" s="24" t="str">
        <f>IF(T177,-1*ROUND(NORMSINV('Create Composites'!$M$3/(ComCalc!T$37*2))*SQRT(ComCalc!T$45/(ComCalc!T$37*ComCalc!T$37)+T788*(ComCalc!T$37-2)/ComCalc!T$37),2),"")</f>
        <v/>
      </c>
      <c r="U997" s="24" t="str">
        <f>IF(U177,-1*ROUND(NORMSINV('Create Composites'!$M$3/(ComCalc!U$37*2))*SQRT(ComCalc!U$45/(ComCalc!U$37*ComCalc!U$37)+U788*(ComCalc!U$37-2)/ComCalc!U$37),2),"")</f>
        <v/>
      </c>
    </row>
    <row r="998" spans="1:21" x14ac:dyDescent="0.15">
      <c r="A998" t="str">
        <f t="shared" si="664"/>
        <v>WRF</v>
      </c>
      <c r="B998" s="24" t="str">
        <f>IF(B178,-1*ROUND(NORMSINV('Create Composites'!$M$3/(ComCalc!B$37*2))*SQRT(ComCalc!B$45/(ComCalc!B$37*ComCalc!B$37)+B789*(ComCalc!B$37-2)/ComCalc!B$37),2),"")</f>
        <v/>
      </c>
      <c r="C998" s="24" t="str">
        <f>IF(C178,-1*ROUND(NORMSINV('Create Composites'!$M$3/(ComCalc!C$37*2))*SQRT(ComCalc!C$45/(ComCalc!C$37*ComCalc!C$37)+C789*(ComCalc!C$37-2)/ComCalc!C$37),2),"")</f>
        <v/>
      </c>
      <c r="D998" s="24" t="str">
        <f>IF(D178,-1*ROUND(NORMSINV('Create Composites'!$M$3/(ComCalc!D$37*2))*SQRT(ComCalc!D$45/(ComCalc!D$37*ComCalc!D$37)+D789*(ComCalc!D$37-2)/ComCalc!D$37),2),"")</f>
        <v/>
      </c>
      <c r="E998" s="24" t="str">
        <f>IF(E178,-1*ROUND(NORMSINV('Create Composites'!$M$3/(ComCalc!E$37*2))*SQRT(ComCalc!E$45/(ComCalc!E$37*ComCalc!E$37)+E789*(ComCalc!E$37-2)/ComCalc!E$37),2),"")</f>
        <v/>
      </c>
      <c r="F998" s="24" t="str">
        <f>IF(F178,-1*ROUND(NORMSINV('Create Composites'!$M$3/(ComCalc!F$37*2))*SQRT(ComCalc!F$45/(ComCalc!F$37*ComCalc!F$37)+F789*(ComCalc!F$37-2)/ComCalc!F$37),2),"")</f>
        <v/>
      </c>
      <c r="G998" s="24" t="str">
        <f>IF(G178,-1*ROUND(NORMSINV('Create Composites'!$M$3/(ComCalc!G$37*2))*SQRT(ComCalc!G$45/(ComCalc!G$37*ComCalc!G$37)+G789*(ComCalc!G$37-2)/ComCalc!G$37),2),"")</f>
        <v/>
      </c>
      <c r="H998" s="24" t="str">
        <f>IF(H178,-1*ROUND(NORMSINV('Create Composites'!$M$3/(ComCalc!H$37*2))*SQRT(ComCalc!H$45/(ComCalc!H$37*ComCalc!H$37)+H789*(ComCalc!H$37-2)/ComCalc!H$37),2),"")</f>
        <v/>
      </c>
      <c r="I998" s="24" t="str">
        <f>IF(I178,-1*ROUND(NORMSINV('Create Composites'!$M$3/(ComCalc!I$37*2))*SQRT(ComCalc!I$45/(ComCalc!I$37*ComCalc!I$37)+I789*(ComCalc!I$37-2)/ComCalc!I$37),2),"")</f>
        <v/>
      </c>
      <c r="J998" s="24" t="str">
        <f>IF(J178,-1*ROUND(NORMSINV('Create Composites'!$M$3/(ComCalc!J$37*2))*SQRT(ComCalc!J$45/(ComCalc!J$37*ComCalc!J$37)+J789*(ComCalc!J$37-2)/ComCalc!J$37),2),"")</f>
        <v/>
      </c>
      <c r="K998" s="24" t="str">
        <f>IF(K178,-1*ROUND(NORMSINV('Create Composites'!$M$3/(ComCalc!K$37*2))*SQRT(ComCalc!K$45/(ComCalc!K$37*ComCalc!K$37)+K789*(ComCalc!K$37-2)/ComCalc!K$37),2),"")</f>
        <v/>
      </c>
      <c r="L998" s="24" t="str">
        <f>IF(L178,-1*ROUND(NORMSINV('Create Composites'!$M$3/(ComCalc!L$37*2))*SQRT(ComCalc!L$45/(ComCalc!L$37*ComCalc!L$37)+L789*(ComCalc!L$37-2)/ComCalc!L$37),2),"")</f>
        <v/>
      </c>
      <c r="M998" s="24" t="str">
        <f>IF(M178,-1*ROUND(NORMSINV('Create Composites'!$M$3/(ComCalc!M$37*2))*SQRT(ComCalc!M$45/(ComCalc!M$37*ComCalc!M$37)+M789*(ComCalc!M$37-2)/ComCalc!M$37),2),"")</f>
        <v/>
      </c>
      <c r="N998" s="24" t="str">
        <f>IF(N178,-1*ROUND(NORMSINV('Create Composites'!$M$3/(ComCalc!N$37*2))*SQRT(ComCalc!N$45/(ComCalc!N$37*ComCalc!N$37)+N789*(ComCalc!N$37-2)/ComCalc!N$37),2),"")</f>
        <v/>
      </c>
      <c r="O998" s="24" t="str">
        <f>IF(O178,-1*ROUND(NORMSINV('Create Composites'!$M$3/(ComCalc!O$37*2))*SQRT(ComCalc!O$45/(ComCalc!O$37*ComCalc!O$37)+O789*(ComCalc!O$37-2)/ComCalc!O$37),2),"")</f>
        <v/>
      </c>
      <c r="P998" s="24" t="str">
        <f>IF(P178,-1*ROUND(NORMSINV('Create Composites'!$M$3/(ComCalc!P$37*2))*SQRT(ComCalc!P$45/(ComCalc!P$37*ComCalc!P$37)+P789*(ComCalc!P$37-2)/ComCalc!P$37),2),"")</f>
        <v/>
      </c>
      <c r="Q998" s="24" t="str">
        <f>IF(Q178,-1*ROUND(NORMSINV('Create Composites'!$M$3/(ComCalc!Q$37*2))*SQRT(ComCalc!Q$45/(ComCalc!Q$37*ComCalc!Q$37)+Q789*(ComCalc!Q$37-2)/ComCalc!Q$37),2),"")</f>
        <v/>
      </c>
      <c r="R998" s="24" t="str">
        <f>IF(R178,-1*ROUND(NORMSINV('Create Composites'!$M$3/(ComCalc!R$37*2))*SQRT(ComCalc!R$45/(ComCalc!R$37*ComCalc!R$37)+R789*(ComCalc!R$37-2)/ComCalc!R$37),2),"")</f>
        <v/>
      </c>
      <c r="S998" s="24" t="str">
        <f>IF(S178,-1*ROUND(NORMSINV('Create Composites'!$M$3/(ComCalc!S$37*2))*SQRT(ComCalc!S$45/(ComCalc!S$37*ComCalc!S$37)+S789*(ComCalc!S$37-2)/ComCalc!S$37),2),"")</f>
        <v/>
      </c>
      <c r="T998" s="24" t="str">
        <f>IF(T178,-1*ROUND(NORMSINV('Create Composites'!$M$3/(ComCalc!T$37*2))*SQRT(ComCalc!T$45/(ComCalc!T$37*ComCalc!T$37)+T789*(ComCalc!T$37-2)/ComCalc!T$37),2),"")</f>
        <v/>
      </c>
      <c r="U998" s="24" t="str">
        <f>IF(U178,-1*ROUND(NORMSINV('Create Composites'!$M$3/(ComCalc!U$37*2))*SQRT(ComCalc!U$45/(ComCalc!U$37*ComCalc!U$37)+U789*(ComCalc!U$37-2)/ComCalc!U$37),2),"")</f>
        <v/>
      </c>
    </row>
    <row r="999" spans="1:21" x14ac:dyDescent="0.15">
      <c r="A999" t="str">
        <f t="shared" si="664"/>
        <v>DF</v>
      </c>
      <c r="B999" s="24" t="str">
        <f>IF(B179,-1*ROUND(NORMSINV('Create Composites'!$M$3/(ComCalc!B$37*2))*SQRT(ComCalc!B$45/(ComCalc!B$37*ComCalc!B$37)+B790*(ComCalc!B$37-2)/ComCalc!B$37),2),"")</f>
        <v/>
      </c>
      <c r="C999" s="24" t="str">
        <f>IF(C179,-1*ROUND(NORMSINV('Create Composites'!$M$3/(ComCalc!C$37*2))*SQRT(ComCalc!C$45/(ComCalc!C$37*ComCalc!C$37)+C790*(ComCalc!C$37-2)/ComCalc!C$37),2),"")</f>
        <v/>
      </c>
      <c r="D999" s="24" t="str">
        <f>IF(D179,-1*ROUND(NORMSINV('Create Composites'!$M$3/(ComCalc!D$37*2))*SQRT(ComCalc!D$45/(ComCalc!D$37*ComCalc!D$37)+D790*(ComCalc!D$37-2)/ComCalc!D$37),2),"")</f>
        <v/>
      </c>
      <c r="E999" s="24" t="str">
        <f>IF(E179,-1*ROUND(NORMSINV('Create Composites'!$M$3/(ComCalc!E$37*2))*SQRT(ComCalc!E$45/(ComCalc!E$37*ComCalc!E$37)+E790*(ComCalc!E$37-2)/ComCalc!E$37),2),"")</f>
        <v/>
      </c>
      <c r="F999" s="24" t="str">
        <f>IF(F179,-1*ROUND(NORMSINV('Create Composites'!$M$3/(ComCalc!F$37*2))*SQRT(ComCalc!F$45/(ComCalc!F$37*ComCalc!F$37)+F790*(ComCalc!F$37-2)/ComCalc!F$37),2),"")</f>
        <v/>
      </c>
      <c r="G999" s="24" t="str">
        <f>IF(G179,-1*ROUND(NORMSINV('Create Composites'!$M$3/(ComCalc!G$37*2))*SQRT(ComCalc!G$45/(ComCalc!G$37*ComCalc!G$37)+G790*(ComCalc!G$37-2)/ComCalc!G$37),2),"")</f>
        <v/>
      </c>
      <c r="H999" s="24" t="str">
        <f>IF(H179,-1*ROUND(NORMSINV('Create Composites'!$M$3/(ComCalc!H$37*2))*SQRT(ComCalc!H$45/(ComCalc!H$37*ComCalc!H$37)+H790*(ComCalc!H$37-2)/ComCalc!H$37),2),"")</f>
        <v/>
      </c>
      <c r="I999" s="24" t="str">
        <f>IF(I179,-1*ROUND(NORMSINV('Create Composites'!$M$3/(ComCalc!I$37*2))*SQRT(ComCalc!I$45/(ComCalc!I$37*ComCalc!I$37)+I790*(ComCalc!I$37-2)/ComCalc!I$37),2),"")</f>
        <v/>
      </c>
      <c r="J999" s="24" t="str">
        <f>IF(J179,-1*ROUND(NORMSINV('Create Composites'!$M$3/(ComCalc!J$37*2))*SQRT(ComCalc!J$45/(ComCalc!J$37*ComCalc!J$37)+J790*(ComCalc!J$37-2)/ComCalc!J$37),2),"")</f>
        <v/>
      </c>
      <c r="K999" s="24" t="str">
        <f>IF(K179,-1*ROUND(NORMSINV('Create Composites'!$M$3/(ComCalc!K$37*2))*SQRT(ComCalc!K$45/(ComCalc!K$37*ComCalc!K$37)+K790*(ComCalc!K$37-2)/ComCalc!K$37),2),"")</f>
        <v/>
      </c>
      <c r="L999" s="24" t="str">
        <f>IF(L179,-1*ROUND(NORMSINV('Create Composites'!$M$3/(ComCalc!L$37*2))*SQRT(ComCalc!L$45/(ComCalc!L$37*ComCalc!L$37)+L790*(ComCalc!L$37-2)/ComCalc!L$37),2),"")</f>
        <v/>
      </c>
      <c r="M999" s="24" t="str">
        <f>IF(M179,-1*ROUND(NORMSINV('Create Composites'!$M$3/(ComCalc!M$37*2))*SQRT(ComCalc!M$45/(ComCalc!M$37*ComCalc!M$37)+M790*(ComCalc!M$37-2)/ComCalc!M$37),2),"")</f>
        <v/>
      </c>
      <c r="N999" s="24" t="str">
        <f>IF(N179,-1*ROUND(NORMSINV('Create Composites'!$M$3/(ComCalc!N$37*2))*SQRT(ComCalc!N$45/(ComCalc!N$37*ComCalc!N$37)+N790*(ComCalc!N$37-2)/ComCalc!N$37),2),"")</f>
        <v/>
      </c>
      <c r="O999" s="24" t="str">
        <f>IF(O179,-1*ROUND(NORMSINV('Create Composites'!$M$3/(ComCalc!O$37*2))*SQRT(ComCalc!O$45/(ComCalc!O$37*ComCalc!O$37)+O790*(ComCalc!O$37-2)/ComCalc!O$37),2),"")</f>
        <v/>
      </c>
      <c r="P999" s="24" t="str">
        <f>IF(P179,-1*ROUND(NORMSINV('Create Composites'!$M$3/(ComCalc!P$37*2))*SQRT(ComCalc!P$45/(ComCalc!P$37*ComCalc!P$37)+P790*(ComCalc!P$37-2)/ComCalc!P$37),2),"")</f>
        <v/>
      </c>
      <c r="Q999" s="24" t="str">
        <f>IF(Q179,-1*ROUND(NORMSINV('Create Composites'!$M$3/(ComCalc!Q$37*2))*SQRT(ComCalc!Q$45/(ComCalc!Q$37*ComCalc!Q$37)+Q790*(ComCalc!Q$37-2)/ComCalc!Q$37),2),"")</f>
        <v/>
      </c>
      <c r="R999" s="24" t="str">
        <f>IF(R179,-1*ROUND(NORMSINV('Create Composites'!$M$3/(ComCalc!R$37*2))*SQRT(ComCalc!R$45/(ComCalc!R$37*ComCalc!R$37)+R790*(ComCalc!R$37-2)/ComCalc!R$37),2),"")</f>
        <v/>
      </c>
      <c r="S999" s="24" t="str">
        <f>IF(S179,-1*ROUND(NORMSINV('Create Composites'!$M$3/(ComCalc!S$37*2))*SQRT(ComCalc!S$45/(ComCalc!S$37*ComCalc!S$37)+S790*(ComCalc!S$37-2)/ComCalc!S$37),2),"")</f>
        <v/>
      </c>
      <c r="T999" s="24" t="str">
        <f>IF(T179,-1*ROUND(NORMSINV('Create Composites'!$M$3/(ComCalc!T$37*2))*SQRT(ComCalc!T$45/(ComCalc!T$37*ComCalc!T$37)+T790*(ComCalc!T$37-2)/ComCalc!T$37),2),"")</f>
        <v/>
      </c>
      <c r="U999" s="24" t="str">
        <f>IF(U179,-1*ROUND(NORMSINV('Create Composites'!$M$3/(ComCalc!U$37*2))*SQRT(ComCalc!U$45/(ComCalc!U$37*ComCalc!U$37)+U790*(ComCalc!U$37-2)/ComCalc!U$37),2),"")</f>
        <v/>
      </c>
    </row>
    <row r="1000" spans="1:21" x14ac:dyDescent="0.15">
      <c r="A1000" t="str">
        <f t="shared" si="664"/>
        <v>SRF</v>
      </c>
      <c r="B1000" s="24" t="str">
        <f>IF(B180,-1*ROUND(NORMSINV('Create Composites'!$M$3/(ComCalc!B$37*2))*SQRT(ComCalc!B$45/(ComCalc!B$37*ComCalc!B$37)+B791*(ComCalc!B$37-2)/ComCalc!B$37),2),"")</f>
        <v/>
      </c>
      <c r="C1000" s="24" t="str">
        <f>IF(C180,-1*ROUND(NORMSINV('Create Composites'!$M$3/(ComCalc!C$37*2))*SQRT(ComCalc!C$45/(ComCalc!C$37*ComCalc!C$37)+C791*(ComCalc!C$37-2)/ComCalc!C$37),2),"")</f>
        <v/>
      </c>
      <c r="D1000" s="24" t="str">
        <f>IF(D180,-1*ROUND(NORMSINV('Create Composites'!$M$3/(ComCalc!D$37*2))*SQRT(ComCalc!D$45/(ComCalc!D$37*ComCalc!D$37)+D791*(ComCalc!D$37-2)/ComCalc!D$37),2),"")</f>
        <v/>
      </c>
      <c r="E1000" s="24" t="str">
        <f>IF(E180,-1*ROUND(NORMSINV('Create Composites'!$M$3/(ComCalc!E$37*2))*SQRT(ComCalc!E$45/(ComCalc!E$37*ComCalc!E$37)+E791*(ComCalc!E$37-2)/ComCalc!E$37),2),"")</f>
        <v/>
      </c>
      <c r="F1000" s="24" t="str">
        <f>IF(F180,-1*ROUND(NORMSINV('Create Composites'!$M$3/(ComCalc!F$37*2))*SQRT(ComCalc!F$45/(ComCalc!F$37*ComCalc!F$37)+F791*(ComCalc!F$37-2)/ComCalc!F$37),2),"")</f>
        <v/>
      </c>
      <c r="G1000" s="24" t="str">
        <f>IF(G180,-1*ROUND(NORMSINV('Create Composites'!$M$3/(ComCalc!G$37*2))*SQRT(ComCalc!G$45/(ComCalc!G$37*ComCalc!G$37)+G791*(ComCalc!G$37-2)/ComCalc!G$37),2),"")</f>
        <v/>
      </c>
      <c r="H1000" s="24" t="str">
        <f>IF(H180,-1*ROUND(NORMSINV('Create Composites'!$M$3/(ComCalc!H$37*2))*SQRT(ComCalc!H$45/(ComCalc!H$37*ComCalc!H$37)+H791*(ComCalc!H$37-2)/ComCalc!H$37),2),"")</f>
        <v/>
      </c>
      <c r="I1000" s="24" t="str">
        <f>IF(I180,-1*ROUND(NORMSINV('Create Composites'!$M$3/(ComCalc!I$37*2))*SQRT(ComCalc!I$45/(ComCalc!I$37*ComCalc!I$37)+I791*(ComCalc!I$37-2)/ComCalc!I$37),2),"")</f>
        <v/>
      </c>
      <c r="J1000" s="24" t="str">
        <f>IF(J180,-1*ROUND(NORMSINV('Create Composites'!$M$3/(ComCalc!J$37*2))*SQRT(ComCalc!J$45/(ComCalc!J$37*ComCalc!J$37)+J791*(ComCalc!J$37-2)/ComCalc!J$37),2),"")</f>
        <v/>
      </c>
      <c r="K1000" s="24" t="str">
        <f>IF(K180,-1*ROUND(NORMSINV('Create Composites'!$M$3/(ComCalc!K$37*2))*SQRT(ComCalc!K$45/(ComCalc!K$37*ComCalc!K$37)+K791*(ComCalc!K$37-2)/ComCalc!K$37),2),"")</f>
        <v/>
      </c>
      <c r="L1000" s="24" t="str">
        <f>IF(L180,-1*ROUND(NORMSINV('Create Composites'!$M$3/(ComCalc!L$37*2))*SQRT(ComCalc!L$45/(ComCalc!L$37*ComCalc!L$37)+L791*(ComCalc!L$37-2)/ComCalc!L$37),2),"")</f>
        <v/>
      </c>
      <c r="M1000" s="24" t="str">
        <f>IF(M180,-1*ROUND(NORMSINV('Create Composites'!$M$3/(ComCalc!M$37*2))*SQRT(ComCalc!M$45/(ComCalc!M$37*ComCalc!M$37)+M791*(ComCalc!M$37-2)/ComCalc!M$37),2),"")</f>
        <v/>
      </c>
      <c r="N1000" s="24" t="str">
        <f>IF(N180,-1*ROUND(NORMSINV('Create Composites'!$M$3/(ComCalc!N$37*2))*SQRT(ComCalc!N$45/(ComCalc!N$37*ComCalc!N$37)+N791*(ComCalc!N$37-2)/ComCalc!N$37),2),"")</f>
        <v/>
      </c>
      <c r="O1000" s="24" t="str">
        <f>IF(O180,-1*ROUND(NORMSINV('Create Composites'!$M$3/(ComCalc!O$37*2))*SQRT(ComCalc!O$45/(ComCalc!O$37*ComCalc!O$37)+O791*(ComCalc!O$37-2)/ComCalc!O$37),2),"")</f>
        <v/>
      </c>
      <c r="P1000" s="24" t="str">
        <f>IF(P180,-1*ROUND(NORMSINV('Create Composites'!$M$3/(ComCalc!P$37*2))*SQRT(ComCalc!P$45/(ComCalc!P$37*ComCalc!P$37)+P791*(ComCalc!P$37-2)/ComCalc!P$37),2),"")</f>
        <v/>
      </c>
      <c r="Q1000" s="24" t="str">
        <f>IF(Q180,-1*ROUND(NORMSINV('Create Composites'!$M$3/(ComCalc!Q$37*2))*SQRT(ComCalc!Q$45/(ComCalc!Q$37*ComCalc!Q$37)+Q791*(ComCalc!Q$37-2)/ComCalc!Q$37),2),"")</f>
        <v/>
      </c>
      <c r="R1000" s="24" t="str">
        <f>IF(R180,-1*ROUND(NORMSINV('Create Composites'!$M$3/(ComCalc!R$37*2))*SQRT(ComCalc!R$45/(ComCalc!R$37*ComCalc!R$37)+R791*(ComCalc!R$37-2)/ComCalc!R$37),2),"")</f>
        <v/>
      </c>
      <c r="S1000" s="24" t="str">
        <f>IF(S180,-1*ROUND(NORMSINV('Create Composites'!$M$3/(ComCalc!S$37*2))*SQRT(ComCalc!S$45/(ComCalc!S$37*ComCalc!S$37)+S791*(ComCalc!S$37-2)/ComCalc!S$37),2),"")</f>
        <v/>
      </c>
      <c r="T1000" s="24" t="str">
        <f>IF(T180,-1*ROUND(NORMSINV('Create Composites'!$M$3/(ComCalc!T$37*2))*SQRT(ComCalc!T$45/(ComCalc!T$37*ComCalc!T$37)+T791*(ComCalc!T$37-2)/ComCalc!T$37),2),"")</f>
        <v/>
      </c>
      <c r="U1000" s="24" t="str">
        <f>IF(U180,-1*ROUND(NORMSINV('Create Composites'!$M$3/(ComCalc!U$37*2))*SQRT(ComCalc!U$45/(ComCalc!U$37*ComCalc!U$37)+U791*(ComCalc!U$37-2)/ComCalc!U$37),2),"")</f>
        <v/>
      </c>
    </row>
    <row r="1001" spans="1:21" x14ac:dyDescent="0.15">
      <c r="A1001" t="str">
        <f t="shared" si="664"/>
        <v>RV</v>
      </c>
      <c r="B1001" s="24" t="str">
        <f>IF(B181,-1*ROUND(NORMSINV('Create Composites'!$M$3/(ComCalc!B$37*2))*SQRT(ComCalc!B$45/(ComCalc!B$37*ComCalc!B$37)+B792*(ComCalc!B$37-2)/ComCalc!B$37),2),"")</f>
        <v/>
      </c>
      <c r="C1001" s="24" t="str">
        <f>IF(C181,-1*ROUND(NORMSINV('Create Composites'!$M$3/(ComCalc!C$37*2))*SQRT(ComCalc!C$45/(ComCalc!C$37*ComCalc!C$37)+C792*(ComCalc!C$37-2)/ComCalc!C$37),2),"")</f>
        <v/>
      </c>
      <c r="D1001" s="24" t="str">
        <f>IF(D181,-1*ROUND(NORMSINV('Create Composites'!$M$3/(ComCalc!D$37*2))*SQRT(ComCalc!D$45/(ComCalc!D$37*ComCalc!D$37)+D792*(ComCalc!D$37-2)/ComCalc!D$37),2),"")</f>
        <v/>
      </c>
      <c r="E1001" s="24" t="str">
        <f>IF(E181,-1*ROUND(NORMSINV('Create Composites'!$M$3/(ComCalc!E$37*2))*SQRT(ComCalc!E$45/(ComCalc!E$37*ComCalc!E$37)+E792*(ComCalc!E$37-2)/ComCalc!E$37),2),"")</f>
        <v/>
      </c>
      <c r="F1001" s="24" t="str">
        <f>IF(F181,-1*ROUND(NORMSINV('Create Composites'!$M$3/(ComCalc!F$37*2))*SQRT(ComCalc!F$45/(ComCalc!F$37*ComCalc!F$37)+F792*(ComCalc!F$37-2)/ComCalc!F$37),2),"")</f>
        <v/>
      </c>
      <c r="G1001" s="24" t="str">
        <f>IF(G181,-1*ROUND(NORMSINV('Create Composites'!$M$3/(ComCalc!G$37*2))*SQRT(ComCalc!G$45/(ComCalc!G$37*ComCalc!G$37)+G792*(ComCalc!G$37-2)/ComCalc!G$37),2),"")</f>
        <v/>
      </c>
      <c r="H1001" s="24" t="str">
        <f>IF(H181,-1*ROUND(NORMSINV('Create Composites'!$M$3/(ComCalc!H$37*2))*SQRT(ComCalc!H$45/(ComCalc!H$37*ComCalc!H$37)+H792*(ComCalc!H$37-2)/ComCalc!H$37),2),"")</f>
        <v/>
      </c>
      <c r="I1001" s="24" t="str">
        <f>IF(I181,-1*ROUND(NORMSINV('Create Composites'!$M$3/(ComCalc!I$37*2))*SQRT(ComCalc!I$45/(ComCalc!I$37*ComCalc!I$37)+I792*(ComCalc!I$37-2)/ComCalc!I$37),2),"")</f>
        <v/>
      </c>
      <c r="J1001" s="24" t="str">
        <f>IF(J181,-1*ROUND(NORMSINV('Create Composites'!$M$3/(ComCalc!J$37*2))*SQRT(ComCalc!J$45/(ComCalc!J$37*ComCalc!J$37)+J792*(ComCalc!J$37-2)/ComCalc!J$37),2),"")</f>
        <v/>
      </c>
      <c r="K1001" s="24" t="str">
        <f>IF(K181,-1*ROUND(NORMSINV('Create Composites'!$M$3/(ComCalc!K$37*2))*SQRT(ComCalc!K$45/(ComCalc!K$37*ComCalc!K$37)+K792*(ComCalc!K$37-2)/ComCalc!K$37),2),"")</f>
        <v/>
      </c>
      <c r="L1001" s="24" t="str">
        <f>IF(L181,-1*ROUND(NORMSINV('Create Composites'!$M$3/(ComCalc!L$37*2))*SQRT(ComCalc!L$45/(ComCalc!L$37*ComCalc!L$37)+L792*(ComCalc!L$37-2)/ComCalc!L$37),2),"")</f>
        <v/>
      </c>
      <c r="M1001" s="24" t="str">
        <f>IF(M181,-1*ROUND(NORMSINV('Create Composites'!$M$3/(ComCalc!M$37*2))*SQRT(ComCalc!M$45/(ComCalc!M$37*ComCalc!M$37)+M792*(ComCalc!M$37-2)/ComCalc!M$37),2),"")</f>
        <v/>
      </c>
      <c r="N1001" s="24" t="str">
        <f>IF(N181,-1*ROUND(NORMSINV('Create Composites'!$M$3/(ComCalc!N$37*2))*SQRT(ComCalc!N$45/(ComCalc!N$37*ComCalc!N$37)+N792*(ComCalc!N$37-2)/ComCalc!N$37),2),"")</f>
        <v/>
      </c>
      <c r="O1001" s="24" t="str">
        <f>IF(O181,-1*ROUND(NORMSINV('Create Composites'!$M$3/(ComCalc!O$37*2))*SQRT(ComCalc!O$45/(ComCalc!O$37*ComCalc!O$37)+O792*(ComCalc!O$37-2)/ComCalc!O$37),2),"")</f>
        <v/>
      </c>
      <c r="P1001" s="24" t="str">
        <f>IF(P181,-1*ROUND(NORMSINV('Create Composites'!$M$3/(ComCalc!P$37*2))*SQRT(ComCalc!P$45/(ComCalc!P$37*ComCalc!P$37)+P792*(ComCalc!P$37-2)/ComCalc!P$37),2),"")</f>
        <v/>
      </c>
      <c r="Q1001" s="24" t="str">
        <f>IF(Q181,-1*ROUND(NORMSINV('Create Composites'!$M$3/(ComCalc!Q$37*2))*SQRT(ComCalc!Q$45/(ComCalc!Q$37*ComCalc!Q$37)+Q792*(ComCalc!Q$37-2)/ComCalc!Q$37),2),"")</f>
        <v/>
      </c>
      <c r="R1001" s="24" t="str">
        <f>IF(R181,-1*ROUND(NORMSINV('Create Composites'!$M$3/(ComCalc!R$37*2))*SQRT(ComCalc!R$45/(ComCalc!R$37*ComCalc!R$37)+R792*(ComCalc!R$37-2)/ComCalc!R$37),2),"")</f>
        <v/>
      </c>
      <c r="S1001" s="24" t="str">
        <f>IF(S181,-1*ROUND(NORMSINV('Create Composites'!$M$3/(ComCalc!S$37*2))*SQRT(ComCalc!S$45/(ComCalc!S$37*ComCalc!S$37)+S792*(ComCalc!S$37-2)/ComCalc!S$37),2),"")</f>
        <v/>
      </c>
      <c r="T1001" s="24" t="str">
        <f>IF(T181,-1*ROUND(NORMSINV('Create Composites'!$M$3/(ComCalc!T$37*2))*SQRT(ComCalc!T$45/(ComCalc!T$37*ComCalc!T$37)+T792*(ComCalc!T$37-2)/ComCalc!T$37),2),"")</f>
        <v/>
      </c>
      <c r="U1001" s="24" t="str">
        <f>IF(U181,-1*ROUND(NORMSINV('Create Composites'!$M$3/(ComCalc!U$37*2))*SQRT(ComCalc!U$45/(ComCalc!U$37*ComCalc!U$37)+U792*(ComCalc!U$37-2)/ComCalc!U$37),2),"")</f>
        <v/>
      </c>
    </row>
    <row r="1002" spans="1:21" x14ac:dyDescent="0.15">
      <c r="A1002" t="str">
        <f t="shared" si="664"/>
        <v>MCA</v>
      </c>
      <c r="B1002" s="24" t="str">
        <f>IF(B182,-1*ROUND(NORMSINV('Create Composites'!$M$3/(ComCalc!B$37*2))*SQRT(ComCalc!B$45/(ComCalc!B$37*ComCalc!B$37)+B793*(ComCalc!B$37-2)/ComCalc!B$37),2),"")</f>
        <v/>
      </c>
      <c r="C1002" s="24" t="str">
        <f>IF(C182,-1*ROUND(NORMSINV('Create Composites'!$M$3/(ComCalc!C$37*2))*SQRT(ComCalc!C$45/(ComCalc!C$37*ComCalc!C$37)+C793*(ComCalc!C$37-2)/ComCalc!C$37),2),"")</f>
        <v/>
      </c>
      <c r="D1002" s="24" t="str">
        <f>IF(D182,-1*ROUND(NORMSINV('Create Composites'!$M$3/(ComCalc!D$37*2))*SQRT(ComCalc!D$45/(ComCalc!D$37*ComCalc!D$37)+D793*(ComCalc!D$37-2)/ComCalc!D$37),2),"")</f>
        <v/>
      </c>
      <c r="E1002" s="24" t="str">
        <f>IF(E182,-1*ROUND(NORMSINV('Create Composites'!$M$3/(ComCalc!E$37*2))*SQRT(ComCalc!E$45/(ComCalc!E$37*ComCalc!E$37)+E793*(ComCalc!E$37-2)/ComCalc!E$37),2),"")</f>
        <v/>
      </c>
      <c r="F1002" s="24" t="str">
        <f>IF(F182,-1*ROUND(NORMSINV('Create Composites'!$M$3/(ComCalc!F$37*2))*SQRT(ComCalc!F$45/(ComCalc!F$37*ComCalc!F$37)+F793*(ComCalc!F$37-2)/ComCalc!F$37),2),"")</f>
        <v/>
      </c>
      <c r="G1002" s="24" t="str">
        <f>IF(G182,-1*ROUND(NORMSINV('Create Composites'!$M$3/(ComCalc!G$37*2))*SQRT(ComCalc!G$45/(ComCalc!G$37*ComCalc!G$37)+G793*(ComCalc!G$37-2)/ComCalc!G$37),2),"")</f>
        <v/>
      </c>
      <c r="H1002" s="24" t="str">
        <f>IF(H182,-1*ROUND(NORMSINV('Create Composites'!$M$3/(ComCalc!H$37*2))*SQRT(ComCalc!H$45/(ComCalc!H$37*ComCalc!H$37)+H793*(ComCalc!H$37-2)/ComCalc!H$37),2),"")</f>
        <v/>
      </c>
      <c r="I1002" s="24" t="str">
        <f>IF(I182,-1*ROUND(NORMSINV('Create Composites'!$M$3/(ComCalc!I$37*2))*SQRT(ComCalc!I$45/(ComCalc!I$37*ComCalc!I$37)+I793*(ComCalc!I$37-2)/ComCalc!I$37),2),"")</f>
        <v/>
      </c>
      <c r="J1002" s="24" t="str">
        <f>IF(J182,-1*ROUND(NORMSINV('Create Composites'!$M$3/(ComCalc!J$37*2))*SQRT(ComCalc!J$45/(ComCalc!J$37*ComCalc!J$37)+J793*(ComCalc!J$37-2)/ComCalc!J$37),2),"")</f>
        <v/>
      </c>
      <c r="K1002" s="24" t="str">
        <f>IF(K182,-1*ROUND(NORMSINV('Create Composites'!$M$3/(ComCalc!K$37*2))*SQRT(ComCalc!K$45/(ComCalc!K$37*ComCalc!K$37)+K793*(ComCalc!K$37-2)/ComCalc!K$37),2),"")</f>
        <v/>
      </c>
      <c r="L1002" s="24" t="str">
        <f>IF(L182,-1*ROUND(NORMSINV('Create Composites'!$M$3/(ComCalc!L$37*2))*SQRT(ComCalc!L$45/(ComCalc!L$37*ComCalc!L$37)+L793*(ComCalc!L$37-2)/ComCalc!L$37),2),"")</f>
        <v/>
      </c>
      <c r="M1002" s="24" t="str">
        <f>IF(M182,-1*ROUND(NORMSINV('Create Composites'!$M$3/(ComCalc!M$37*2))*SQRT(ComCalc!M$45/(ComCalc!M$37*ComCalc!M$37)+M793*(ComCalc!M$37-2)/ComCalc!M$37),2),"")</f>
        <v/>
      </c>
      <c r="N1002" s="24" t="str">
        <f>IF(N182,-1*ROUND(NORMSINV('Create Composites'!$M$3/(ComCalc!N$37*2))*SQRT(ComCalc!N$45/(ComCalc!N$37*ComCalc!N$37)+N793*(ComCalc!N$37-2)/ComCalc!N$37),2),"")</f>
        <v/>
      </c>
      <c r="O1002" s="24" t="str">
        <f>IF(O182,-1*ROUND(NORMSINV('Create Composites'!$M$3/(ComCalc!O$37*2))*SQRT(ComCalc!O$45/(ComCalc!O$37*ComCalc!O$37)+O793*(ComCalc!O$37-2)/ComCalc!O$37),2),"")</f>
        <v/>
      </c>
      <c r="P1002" s="24" t="str">
        <f>IF(P182,-1*ROUND(NORMSINV('Create Composites'!$M$3/(ComCalc!P$37*2))*SQRT(ComCalc!P$45/(ComCalc!P$37*ComCalc!P$37)+P793*(ComCalc!P$37-2)/ComCalc!P$37),2),"")</f>
        <v/>
      </c>
      <c r="Q1002" s="24" t="str">
        <f>IF(Q182,-1*ROUND(NORMSINV('Create Composites'!$M$3/(ComCalc!Q$37*2))*SQRT(ComCalc!Q$45/(ComCalc!Q$37*ComCalc!Q$37)+Q793*(ComCalc!Q$37-2)/ComCalc!Q$37),2),"")</f>
        <v/>
      </c>
      <c r="R1002" s="24" t="str">
        <f>IF(R182,-1*ROUND(NORMSINV('Create Composites'!$M$3/(ComCalc!R$37*2))*SQRT(ComCalc!R$45/(ComCalc!R$37*ComCalc!R$37)+R793*(ComCalc!R$37-2)/ComCalc!R$37),2),"")</f>
        <v/>
      </c>
      <c r="S1002" s="24" t="str">
        <f>IF(S182,-1*ROUND(NORMSINV('Create Composites'!$M$3/(ComCalc!S$37*2))*SQRT(ComCalc!S$45/(ComCalc!S$37*ComCalc!S$37)+S793*(ComCalc!S$37-2)/ComCalc!S$37),2),"")</f>
        <v/>
      </c>
      <c r="T1002" s="24" t="str">
        <f>IF(T182,-1*ROUND(NORMSINV('Create Composites'!$M$3/(ComCalc!T$37*2))*SQRT(ComCalc!T$45/(ComCalc!T$37*ComCalc!T$37)+T793*(ComCalc!T$37-2)/ComCalc!T$37),2),"")</f>
        <v/>
      </c>
      <c r="U1002" s="24" t="str">
        <f>IF(U182,-1*ROUND(NORMSINV('Create Composites'!$M$3/(ComCalc!U$37*2))*SQRT(ComCalc!U$45/(ComCalc!U$37*ComCalc!U$37)+U793*(ComCalc!U$37-2)/ComCalc!U$37),2),"")</f>
        <v/>
      </c>
    </row>
    <row r="1003" spans="1:21" x14ac:dyDescent="0.15">
      <c r="A1003" t="str">
        <f t="shared" si="664"/>
        <v>MC</v>
      </c>
      <c r="B1003" s="24" t="str">
        <f>IF(B183,-1*ROUND(NORMSINV('Create Composites'!$M$3/(ComCalc!B$37*2))*SQRT(ComCalc!B$45/(ComCalc!B$37*ComCalc!B$37)+B794*(ComCalc!B$37-2)/ComCalc!B$37),2),"")</f>
        <v/>
      </c>
      <c r="C1003" s="24" t="str">
        <f>IF(C183,-1*ROUND(NORMSINV('Create Composites'!$M$3/(ComCalc!C$37*2))*SQRT(ComCalc!C$45/(ComCalc!C$37*ComCalc!C$37)+C794*(ComCalc!C$37-2)/ComCalc!C$37),2),"")</f>
        <v/>
      </c>
      <c r="D1003" s="24" t="str">
        <f>IF(D183,-1*ROUND(NORMSINV('Create Composites'!$M$3/(ComCalc!D$37*2))*SQRT(ComCalc!D$45/(ComCalc!D$37*ComCalc!D$37)+D794*(ComCalc!D$37-2)/ComCalc!D$37),2),"")</f>
        <v/>
      </c>
      <c r="E1003" s="24" t="str">
        <f>IF(E183,-1*ROUND(NORMSINV('Create Composites'!$M$3/(ComCalc!E$37*2))*SQRT(ComCalc!E$45/(ComCalc!E$37*ComCalc!E$37)+E794*(ComCalc!E$37-2)/ComCalc!E$37),2),"")</f>
        <v/>
      </c>
      <c r="F1003" s="24" t="str">
        <f>IF(F183,-1*ROUND(NORMSINV('Create Composites'!$M$3/(ComCalc!F$37*2))*SQRT(ComCalc!F$45/(ComCalc!F$37*ComCalc!F$37)+F794*(ComCalc!F$37-2)/ComCalc!F$37),2),"")</f>
        <v/>
      </c>
      <c r="G1003" s="24" t="str">
        <f>IF(G183,-1*ROUND(NORMSINV('Create Composites'!$M$3/(ComCalc!G$37*2))*SQRT(ComCalc!G$45/(ComCalc!G$37*ComCalc!G$37)+G794*(ComCalc!G$37-2)/ComCalc!G$37),2),"")</f>
        <v/>
      </c>
      <c r="H1003" s="24" t="str">
        <f>IF(H183,-1*ROUND(NORMSINV('Create Composites'!$M$3/(ComCalc!H$37*2))*SQRT(ComCalc!H$45/(ComCalc!H$37*ComCalc!H$37)+H794*(ComCalc!H$37-2)/ComCalc!H$37),2),"")</f>
        <v/>
      </c>
      <c r="I1003" s="24" t="str">
        <f>IF(I183,-1*ROUND(NORMSINV('Create Composites'!$M$3/(ComCalc!I$37*2))*SQRT(ComCalc!I$45/(ComCalc!I$37*ComCalc!I$37)+I794*(ComCalc!I$37-2)/ComCalc!I$37),2),"")</f>
        <v/>
      </c>
      <c r="J1003" s="24" t="str">
        <f>IF(J183,-1*ROUND(NORMSINV('Create Composites'!$M$3/(ComCalc!J$37*2))*SQRT(ComCalc!J$45/(ComCalc!J$37*ComCalc!J$37)+J794*(ComCalc!J$37-2)/ComCalc!J$37),2),"")</f>
        <v/>
      </c>
      <c r="K1003" s="24" t="str">
        <f>IF(K183,-1*ROUND(NORMSINV('Create Composites'!$M$3/(ComCalc!K$37*2))*SQRT(ComCalc!K$45/(ComCalc!K$37*ComCalc!K$37)+K794*(ComCalc!K$37-2)/ComCalc!K$37),2),"")</f>
        <v/>
      </c>
      <c r="L1003" s="24" t="str">
        <f>IF(L183,-1*ROUND(NORMSINV('Create Composites'!$M$3/(ComCalc!L$37*2))*SQRT(ComCalc!L$45/(ComCalc!L$37*ComCalc!L$37)+L794*(ComCalc!L$37-2)/ComCalc!L$37),2),"")</f>
        <v/>
      </c>
      <c r="M1003" s="24" t="str">
        <f>IF(M183,-1*ROUND(NORMSINV('Create Composites'!$M$3/(ComCalc!M$37*2))*SQRT(ComCalc!M$45/(ComCalc!M$37*ComCalc!M$37)+M794*(ComCalc!M$37-2)/ComCalc!M$37),2),"")</f>
        <v/>
      </c>
      <c r="N1003" s="24" t="str">
        <f>IF(N183,-1*ROUND(NORMSINV('Create Composites'!$M$3/(ComCalc!N$37*2))*SQRT(ComCalc!N$45/(ComCalc!N$37*ComCalc!N$37)+N794*(ComCalc!N$37-2)/ComCalc!N$37),2),"")</f>
        <v/>
      </c>
      <c r="O1003" s="24" t="str">
        <f>IF(O183,-1*ROUND(NORMSINV('Create Composites'!$M$3/(ComCalc!O$37*2))*SQRT(ComCalc!O$45/(ComCalc!O$37*ComCalc!O$37)+O794*(ComCalc!O$37-2)/ComCalc!O$37),2),"")</f>
        <v/>
      </c>
      <c r="P1003" s="24" t="str">
        <f>IF(P183,-1*ROUND(NORMSINV('Create Composites'!$M$3/(ComCalc!P$37*2))*SQRT(ComCalc!P$45/(ComCalc!P$37*ComCalc!P$37)+P794*(ComCalc!P$37-2)/ComCalc!P$37),2),"")</f>
        <v/>
      </c>
      <c r="Q1003" s="24" t="str">
        <f>IF(Q183,-1*ROUND(NORMSINV('Create Composites'!$M$3/(ComCalc!Q$37*2))*SQRT(ComCalc!Q$45/(ComCalc!Q$37*ComCalc!Q$37)+Q794*(ComCalc!Q$37-2)/ComCalc!Q$37),2),"")</f>
        <v/>
      </c>
      <c r="R1003" s="24" t="str">
        <f>IF(R183,-1*ROUND(NORMSINV('Create Composites'!$M$3/(ComCalc!R$37*2))*SQRT(ComCalc!R$45/(ComCalc!R$37*ComCalc!R$37)+R794*(ComCalc!R$37-2)/ComCalc!R$37),2),"")</f>
        <v/>
      </c>
      <c r="S1003" s="24" t="str">
        <f>IF(S183,-1*ROUND(NORMSINV('Create Composites'!$M$3/(ComCalc!S$37*2))*SQRT(ComCalc!S$45/(ComCalc!S$37*ComCalc!S$37)+S794*(ComCalc!S$37-2)/ComCalc!S$37),2),"")</f>
        <v/>
      </c>
      <c r="T1003" s="24" t="str">
        <f>IF(T183,-1*ROUND(NORMSINV('Create Composites'!$M$3/(ComCalc!T$37*2))*SQRT(ComCalc!T$45/(ComCalc!T$37*ComCalc!T$37)+T794*(ComCalc!T$37-2)/ComCalc!T$37),2),"")</f>
        <v/>
      </c>
      <c r="U1003" s="24" t="str">
        <f>IF(U183,-1*ROUND(NORMSINV('Create Composites'!$M$3/(ComCalc!U$37*2))*SQRT(ComCalc!U$45/(ComCalc!U$37*ComCalc!U$37)+U794*(ComCalc!U$37-2)/ComCalc!U$37),2),"")</f>
        <v/>
      </c>
    </row>
    <row r="1004" spans="1:21" x14ac:dyDescent="0.15">
      <c r="A1004" t="str">
        <f t="shared" si="664"/>
        <v>MF</v>
      </c>
      <c r="B1004" s="24" t="str">
        <f>IF(B184,-1*ROUND(NORMSINV('Create Composites'!$M$3/(ComCalc!B$37*2))*SQRT(ComCalc!B$45/(ComCalc!B$37*ComCalc!B$37)+B795*(ComCalc!B$37-2)/ComCalc!B$37),2),"")</f>
        <v/>
      </c>
      <c r="C1004" s="24" t="str">
        <f>IF(C184,-1*ROUND(NORMSINV('Create Composites'!$M$3/(ComCalc!C$37*2))*SQRT(ComCalc!C$45/(ComCalc!C$37*ComCalc!C$37)+C795*(ComCalc!C$37-2)/ComCalc!C$37),2),"")</f>
        <v/>
      </c>
      <c r="D1004" s="24" t="str">
        <f>IF(D184,-1*ROUND(NORMSINV('Create Composites'!$M$3/(ComCalc!D$37*2))*SQRT(ComCalc!D$45/(ComCalc!D$37*ComCalc!D$37)+D795*(ComCalc!D$37-2)/ComCalc!D$37),2),"")</f>
        <v/>
      </c>
      <c r="E1004" s="24" t="str">
        <f>IF(E184,-1*ROUND(NORMSINV('Create Composites'!$M$3/(ComCalc!E$37*2))*SQRT(ComCalc!E$45/(ComCalc!E$37*ComCalc!E$37)+E795*(ComCalc!E$37-2)/ComCalc!E$37),2),"")</f>
        <v/>
      </c>
      <c r="F1004" s="24" t="str">
        <f>IF(F184,-1*ROUND(NORMSINV('Create Composites'!$M$3/(ComCalc!F$37*2))*SQRT(ComCalc!F$45/(ComCalc!F$37*ComCalc!F$37)+F795*(ComCalc!F$37-2)/ComCalc!F$37),2),"")</f>
        <v/>
      </c>
      <c r="G1004" s="24" t="str">
        <f>IF(G184,-1*ROUND(NORMSINV('Create Composites'!$M$3/(ComCalc!G$37*2))*SQRT(ComCalc!G$45/(ComCalc!G$37*ComCalc!G$37)+G795*(ComCalc!G$37-2)/ComCalc!G$37),2),"")</f>
        <v/>
      </c>
      <c r="H1004" s="24" t="str">
        <f>IF(H184,-1*ROUND(NORMSINV('Create Composites'!$M$3/(ComCalc!H$37*2))*SQRT(ComCalc!H$45/(ComCalc!H$37*ComCalc!H$37)+H795*(ComCalc!H$37-2)/ComCalc!H$37),2),"")</f>
        <v/>
      </c>
      <c r="I1004" s="24" t="str">
        <f>IF(I184,-1*ROUND(NORMSINV('Create Composites'!$M$3/(ComCalc!I$37*2))*SQRT(ComCalc!I$45/(ComCalc!I$37*ComCalc!I$37)+I795*(ComCalc!I$37-2)/ComCalc!I$37),2),"")</f>
        <v/>
      </c>
      <c r="J1004" s="24" t="str">
        <f>IF(J184,-1*ROUND(NORMSINV('Create Composites'!$M$3/(ComCalc!J$37*2))*SQRT(ComCalc!J$45/(ComCalc!J$37*ComCalc!J$37)+J795*(ComCalc!J$37-2)/ComCalc!J$37),2),"")</f>
        <v/>
      </c>
      <c r="K1004" s="24" t="str">
        <f>IF(K184,-1*ROUND(NORMSINV('Create Composites'!$M$3/(ComCalc!K$37*2))*SQRT(ComCalc!K$45/(ComCalc!K$37*ComCalc!K$37)+K795*(ComCalc!K$37-2)/ComCalc!K$37),2),"")</f>
        <v/>
      </c>
      <c r="L1004" s="24" t="str">
        <f>IF(L184,-1*ROUND(NORMSINV('Create Composites'!$M$3/(ComCalc!L$37*2))*SQRT(ComCalc!L$45/(ComCalc!L$37*ComCalc!L$37)+L795*(ComCalc!L$37-2)/ComCalc!L$37),2),"")</f>
        <v/>
      </c>
      <c r="M1004" s="24" t="str">
        <f>IF(M184,-1*ROUND(NORMSINV('Create Composites'!$M$3/(ComCalc!M$37*2))*SQRT(ComCalc!M$45/(ComCalc!M$37*ComCalc!M$37)+M795*(ComCalc!M$37-2)/ComCalc!M$37),2),"")</f>
        <v/>
      </c>
      <c r="N1004" s="24" t="str">
        <f>IF(N184,-1*ROUND(NORMSINV('Create Composites'!$M$3/(ComCalc!N$37*2))*SQRT(ComCalc!N$45/(ComCalc!N$37*ComCalc!N$37)+N795*(ComCalc!N$37-2)/ComCalc!N$37),2),"")</f>
        <v/>
      </c>
      <c r="O1004" s="24" t="str">
        <f>IF(O184,-1*ROUND(NORMSINV('Create Composites'!$M$3/(ComCalc!O$37*2))*SQRT(ComCalc!O$45/(ComCalc!O$37*ComCalc!O$37)+O795*(ComCalc!O$37-2)/ComCalc!O$37),2),"")</f>
        <v/>
      </c>
      <c r="P1004" s="24" t="str">
        <f>IF(P184,-1*ROUND(NORMSINV('Create Composites'!$M$3/(ComCalc!P$37*2))*SQRT(ComCalc!P$45/(ComCalc!P$37*ComCalc!P$37)+P795*(ComCalc!P$37-2)/ComCalc!P$37),2),"")</f>
        <v/>
      </c>
      <c r="Q1004" s="24" t="str">
        <f>IF(Q184,-1*ROUND(NORMSINV('Create Composites'!$M$3/(ComCalc!Q$37*2))*SQRT(ComCalc!Q$45/(ComCalc!Q$37*ComCalc!Q$37)+Q795*(ComCalc!Q$37-2)/ComCalc!Q$37),2),"")</f>
        <v/>
      </c>
      <c r="R1004" s="24" t="str">
        <f>IF(R184,-1*ROUND(NORMSINV('Create Composites'!$M$3/(ComCalc!R$37*2))*SQRT(ComCalc!R$45/(ComCalc!R$37*ComCalc!R$37)+R795*(ComCalc!R$37-2)/ComCalc!R$37),2),"")</f>
        <v/>
      </c>
      <c r="S1004" s="24" t="str">
        <f>IF(S184,-1*ROUND(NORMSINV('Create Composites'!$M$3/(ComCalc!S$37*2))*SQRT(ComCalc!S$45/(ComCalc!S$37*ComCalc!S$37)+S795*(ComCalc!S$37-2)/ComCalc!S$37),2),"")</f>
        <v/>
      </c>
      <c r="T1004" s="24" t="str">
        <f>IF(T184,-1*ROUND(NORMSINV('Create Composites'!$M$3/(ComCalc!T$37*2))*SQRT(ComCalc!T$45/(ComCalc!T$37*ComCalc!T$37)+T795*(ComCalc!T$37-2)/ComCalc!T$37),2),"")</f>
        <v/>
      </c>
      <c r="U1004" s="24" t="str">
        <f>IF(U184,-1*ROUND(NORMSINV('Create Composites'!$M$3/(ComCalc!U$37*2))*SQRT(ComCalc!U$45/(ComCalc!U$37*ComCalc!U$37)+U795*(ComCalc!U$37-2)/ComCalc!U$37),2),"")</f>
        <v/>
      </c>
    </row>
    <row r="1005" spans="1:21" x14ac:dyDescent="0.15">
      <c r="A1005" t="str">
        <f t="shared" si="664"/>
        <v>WE</v>
      </c>
      <c r="B1005" s="24" t="str">
        <f>IF(B185,-1*ROUND(NORMSINV('Create Composites'!$M$3/(ComCalc!B$37*2))*SQRT(ComCalc!B$45/(ComCalc!B$37*ComCalc!B$37)+B796*(ComCalc!B$37-2)/ComCalc!B$37),2),"")</f>
        <v/>
      </c>
      <c r="C1005" s="24" t="str">
        <f>IF(C185,-1*ROUND(NORMSINV('Create Composites'!$M$3/(ComCalc!C$37*2))*SQRT(ComCalc!C$45/(ComCalc!C$37*ComCalc!C$37)+C796*(ComCalc!C$37-2)/ComCalc!C$37),2),"")</f>
        <v/>
      </c>
      <c r="D1005" s="24" t="str">
        <f>IF(D185,-1*ROUND(NORMSINV('Create Composites'!$M$3/(ComCalc!D$37*2))*SQRT(ComCalc!D$45/(ComCalc!D$37*ComCalc!D$37)+D796*(ComCalc!D$37-2)/ComCalc!D$37),2),"")</f>
        <v/>
      </c>
      <c r="E1005" s="24" t="str">
        <f>IF(E185,-1*ROUND(NORMSINV('Create Composites'!$M$3/(ComCalc!E$37*2))*SQRT(ComCalc!E$45/(ComCalc!E$37*ComCalc!E$37)+E796*(ComCalc!E$37-2)/ComCalc!E$37),2),"")</f>
        <v/>
      </c>
      <c r="F1005" s="24" t="str">
        <f>IF(F185,-1*ROUND(NORMSINV('Create Composites'!$M$3/(ComCalc!F$37*2))*SQRT(ComCalc!F$45/(ComCalc!F$37*ComCalc!F$37)+F796*(ComCalc!F$37-2)/ComCalc!F$37),2),"")</f>
        <v/>
      </c>
      <c r="G1005" s="24" t="str">
        <f>IF(G185,-1*ROUND(NORMSINV('Create Composites'!$M$3/(ComCalc!G$37*2))*SQRT(ComCalc!G$45/(ComCalc!G$37*ComCalc!G$37)+G796*(ComCalc!G$37-2)/ComCalc!G$37),2),"")</f>
        <v/>
      </c>
      <c r="H1005" s="24" t="str">
        <f>IF(H185,-1*ROUND(NORMSINV('Create Composites'!$M$3/(ComCalc!H$37*2))*SQRT(ComCalc!H$45/(ComCalc!H$37*ComCalc!H$37)+H796*(ComCalc!H$37-2)/ComCalc!H$37),2),"")</f>
        <v/>
      </c>
      <c r="I1005" s="24" t="str">
        <f>IF(I185,-1*ROUND(NORMSINV('Create Composites'!$M$3/(ComCalc!I$37*2))*SQRT(ComCalc!I$45/(ComCalc!I$37*ComCalc!I$37)+I796*(ComCalc!I$37-2)/ComCalc!I$37),2),"")</f>
        <v/>
      </c>
      <c r="J1005" s="24" t="str">
        <f>IF(J185,-1*ROUND(NORMSINV('Create Composites'!$M$3/(ComCalc!J$37*2))*SQRT(ComCalc!J$45/(ComCalc!J$37*ComCalc!J$37)+J796*(ComCalc!J$37-2)/ComCalc!J$37),2),"")</f>
        <v/>
      </c>
      <c r="K1005" s="24" t="str">
        <f>IF(K185,-1*ROUND(NORMSINV('Create Composites'!$M$3/(ComCalc!K$37*2))*SQRT(ComCalc!K$45/(ComCalc!K$37*ComCalc!K$37)+K796*(ComCalc!K$37-2)/ComCalc!K$37),2),"")</f>
        <v/>
      </c>
      <c r="L1005" s="24" t="str">
        <f>IF(L185,-1*ROUND(NORMSINV('Create Composites'!$M$3/(ComCalc!L$37*2))*SQRT(ComCalc!L$45/(ComCalc!L$37*ComCalc!L$37)+L796*(ComCalc!L$37-2)/ComCalc!L$37),2),"")</f>
        <v/>
      </c>
      <c r="M1005" s="24" t="str">
        <f>IF(M185,-1*ROUND(NORMSINV('Create Composites'!$M$3/(ComCalc!M$37*2))*SQRT(ComCalc!M$45/(ComCalc!M$37*ComCalc!M$37)+M796*(ComCalc!M$37-2)/ComCalc!M$37),2),"")</f>
        <v/>
      </c>
      <c r="N1005" s="24" t="str">
        <f>IF(N185,-1*ROUND(NORMSINV('Create Composites'!$M$3/(ComCalc!N$37*2))*SQRT(ComCalc!N$45/(ComCalc!N$37*ComCalc!N$37)+N796*(ComCalc!N$37-2)/ComCalc!N$37),2),"")</f>
        <v/>
      </c>
      <c r="O1005" s="24" t="str">
        <f>IF(O185,-1*ROUND(NORMSINV('Create Composites'!$M$3/(ComCalc!O$37*2))*SQRT(ComCalc!O$45/(ComCalc!O$37*ComCalc!O$37)+O796*(ComCalc!O$37-2)/ComCalc!O$37),2),"")</f>
        <v/>
      </c>
      <c r="P1005" s="24" t="str">
        <f>IF(P185,-1*ROUND(NORMSINV('Create Composites'!$M$3/(ComCalc!P$37*2))*SQRT(ComCalc!P$45/(ComCalc!P$37*ComCalc!P$37)+P796*(ComCalc!P$37-2)/ComCalc!P$37),2),"")</f>
        <v/>
      </c>
      <c r="Q1005" s="24" t="str">
        <f>IF(Q185,-1*ROUND(NORMSINV('Create Composites'!$M$3/(ComCalc!Q$37*2))*SQRT(ComCalc!Q$45/(ComCalc!Q$37*ComCalc!Q$37)+Q796*(ComCalc!Q$37-2)/ComCalc!Q$37),2),"")</f>
        <v/>
      </c>
      <c r="R1005" s="24" t="str">
        <f>IF(R185,-1*ROUND(NORMSINV('Create Composites'!$M$3/(ComCalc!R$37*2))*SQRT(ComCalc!R$45/(ComCalc!R$37*ComCalc!R$37)+R796*(ComCalc!R$37-2)/ComCalc!R$37),2),"")</f>
        <v/>
      </c>
      <c r="S1005" s="24" t="str">
        <f>IF(S185,-1*ROUND(NORMSINV('Create Composites'!$M$3/(ComCalc!S$37*2))*SQRT(ComCalc!S$45/(ComCalc!S$37*ComCalc!S$37)+S796*(ComCalc!S$37-2)/ComCalc!S$37),2),"")</f>
        <v/>
      </c>
      <c r="T1005" s="24" t="str">
        <f>IF(T185,-1*ROUND(NORMSINV('Create Composites'!$M$3/(ComCalc!T$37*2))*SQRT(ComCalc!T$45/(ComCalc!T$37*ComCalc!T$37)+T796*(ComCalc!T$37-2)/ComCalc!T$37),2),"")</f>
        <v/>
      </c>
      <c r="U1005" s="24" t="str">
        <f>IF(U185,-1*ROUND(NORMSINV('Create Composites'!$M$3/(ComCalc!U$37*2))*SQRT(ComCalc!U$45/(ComCalc!U$37*ComCalc!U$37)+U796*(ComCalc!U$37-2)/ComCalc!U$37),2),"")</f>
        <v/>
      </c>
    </row>
    <row r="1006" spans="1:21" x14ac:dyDescent="0.15">
      <c r="A1006" t="str">
        <f t="shared" si="664"/>
        <v>SP</v>
      </c>
      <c r="B1006" s="24" t="str">
        <f>IF(B186,-1*ROUND(NORMSINV('Create Composites'!$M$3/(ComCalc!B$37*2))*SQRT(ComCalc!B$45/(ComCalc!B$37*ComCalc!B$37)+B797*(ComCalc!B$37-2)/ComCalc!B$37),2),"")</f>
        <v/>
      </c>
      <c r="C1006" s="24" t="str">
        <f>IF(C186,-1*ROUND(NORMSINV('Create Composites'!$M$3/(ComCalc!C$37*2))*SQRT(ComCalc!C$45/(ComCalc!C$37*ComCalc!C$37)+C797*(ComCalc!C$37-2)/ComCalc!C$37),2),"")</f>
        <v/>
      </c>
      <c r="D1006" s="24" t="str">
        <f>IF(D186,-1*ROUND(NORMSINV('Create Composites'!$M$3/(ComCalc!D$37*2))*SQRT(ComCalc!D$45/(ComCalc!D$37*ComCalc!D$37)+D797*(ComCalc!D$37-2)/ComCalc!D$37),2),"")</f>
        <v/>
      </c>
      <c r="E1006" s="24" t="str">
        <f>IF(E186,-1*ROUND(NORMSINV('Create Composites'!$M$3/(ComCalc!E$37*2))*SQRT(ComCalc!E$45/(ComCalc!E$37*ComCalc!E$37)+E797*(ComCalc!E$37-2)/ComCalc!E$37),2),"")</f>
        <v/>
      </c>
      <c r="F1006" s="24" t="str">
        <f>IF(F186,-1*ROUND(NORMSINV('Create Composites'!$M$3/(ComCalc!F$37*2))*SQRT(ComCalc!F$45/(ComCalc!F$37*ComCalc!F$37)+F797*(ComCalc!F$37-2)/ComCalc!F$37),2),"")</f>
        <v/>
      </c>
      <c r="G1006" s="24" t="str">
        <f>IF(G186,-1*ROUND(NORMSINV('Create Composites'!$M$3/(ComCalc!G$37*2))*SQRT(ComCalc!G$45/(ComCalc!G$37*ComCalc!G$37)+G797*(ComCalc!G$37-2)/ComCalc!G$37),2),"")</f>
        <v/>
      </c>
      <c r="H1006" s="24" t="str">
        <f>IF(H186,-1*ROUND(NORMSINV('Create Composites'!$M$3/(ComCalc!H$37*2))*SQRT(ComCalc!H$45/(ComCalc!H$37*ComCalc!H$37)+H797*(ComCalc!H$37-2)/ComCalc!H$37),2),"")</f>
        <v/>
      </c>
      <c r="I1006" s="24" t="str">
        <f>IF(I186,-1*ROUND(NORMSINV('Create Composites'!$M$3/(ComCalc!I$37*2))*SQRT(ComCalc!I$45/(ComCalc!I$37*ComCalc!I$37)+I797*(ComCalc!I$37-2)/ComCalc!I$37),2),"")</f>
        <v/>
      </c>
      <c r="J1006" s="24" t="str">
        <f>IF(J186,-1*ROUND(NORMSINV('Create Composites'!$M$3/(ComCalc!J$37*2))*SQRT(ComCalc!J$45/(ComCalc!J$37*ComCalc!J$37)+J797*(ComCalc!J$37-2)/ComCalc!J$37),2),"")</f>
        <v/>
      </c>
      <c r="K1006" s="24" t="str">
        <f>IF(K186,-1*ROUND(NORMSINV('Create Composites'!$M$3/(ComCalc!K$37*2))*SQRT(ComCalc!K$45/(ComCalc!K$37*ComCalc!K$37)+K797*(ComCalc!K$37-2)/ComCalc!K$37),2),"")</f>
        <v/>
      </c>
      <c r="L1006" s="24" t="str">
        <f>IF(L186,-1*ROUND(NORMSINV('Create Composites'!$M$3/(ComCalc!L$37*2))*SQRT(ComCalc!L$45/(ComCalc!L$37*ComCalc!L$37)+L797*(ComCalc!L$37-2)/ComCalc!L$37),2),"")</f>
        <v/>
      </c>
      <c r="M1006" s="24" t="str">
        <f>IF(M186,-1*ROUND(NORMSINV('Create Composites'!$M$3/(ComCalc!M$37*2))*SQRT(ComCalc!M$45/(ComCalc!M$37*ComCalc!M$37)+M797*(ComCalc!M$37-2)/ComCalc!M$37),2),"")</f>
        <v/>
      </c>
      <c r="N1006" s="24" t="str">
        <f>IF(N186,-1*ROUND(NORMSINV('Create Composites'!$M$3/(ComCalc!N$37*2))*SQRT(ComCalc!N$45/(ComCalc!N$37*ComCalc!N$37)+N797*(ComCalc!N$37-2)/ComCalc!N$37),2),"")</f>
        <v/>
      </c>
      <c r="O1006" s="24" t="str">
        <f>IF(O186,-1*ROUND(NORMSINV('Create Composites'!$M$3/(ComCalc!O$37*2))*SQRT(ComCalc!O$45/(ComCalc!O$37*ComCalc!O$37)+O797*(ComCalc!O$37-2)/ComCalc!O$37),2),"")</f>
        <v/>
      </c>
      <c r="P1006" s="24" t="str">
        <f>IF(P186,-1*ROUND(NORMSINV('Create Composites'!$M$3/(ComCalc!P$37*2))*SQRT(ComCalc!P$45/(ComCalc!P$37*ComCalc!P$37)+P797*(ComCalc!P$37-2)/ComCalc!P$37),2),"")</f>
        <v/>
      </c>
      <c r="Q1006" s="24" t="str">
        <f>IF(Q186,-1*ROUND(NORMSINV('Create Composites'!$M$3/(ComCalc!Q$37*2))*SQRT(ComCalc!Q$45/(ComCalc!Q$37*ComCalc!Q$37)+Q797*(ComCalc!Q$37-2)/ComCalc!Q$37),2),"")</f>
        <v/>
      </c>
      <c r="R1006" s="24" t="str">
        <f>IF(R186,-1*ROUND(NORMSINV('Create Composites'!$M$3/(ComCalc!R$37*2))*SQRT(ComCalc!R$45/(ComCalc!R$37*ComCalc!R$37)+R797*(ComCalc!R$37-2)/ComCalc!R$37),2),"")</f>
        <v/>
      </c>
      <c r="S1006" s="24" t="str">
        <f>IF(S186,-1*ROUND(NORMSINV('Create Composites'!$M$3/(ComCalc!S$37*2))*SQRT(ComCalc!S$45/(ComCalc!S$37*ComCalc!S$37)+S797*(ComCalc!S$37-2)/ComCalc!S$37),2),"")</f>
        <v/>
      </c>
      <c r="T1006" s="24" t="str">
        <f>IF(T186,-1*ROUND(NORMSINV('Create Composites'!$M$3/(ComCalc!T$37*2))*SQRT(ComCalc!T$45/(ComCalc!T$37*ComCalc!T$37)+T797*(ComCalc!T$37-2)/ComCalc!T$37),2),"")</f>
        <v/>
      </c>
      <c r="U1006" s="24" t="str">
        <f>IF(U186,-1*ROUND(NORMSINV('Create Composites'!$M$3/(ComCalc!U$37*2))*SQRT(ComCalc!U$45/(ComCalc!U$37*ComCalc!U$37)+U797*(ComCalc!U$37-2)/ComCalc!U$37),2),"")</f>
        <v/>
      </c>
    </row>
    <row r="1007" spans="1:21" x14ac:dyDescent="0.15">
      <c r="A1007" t="str">
        <f t="shared" si="664"/>
        <v>WF</v>
      </c>
      <c r="B1007" s="24" t="str">
        <f>IF(B187,-1*ROUND(NORMSINV('Create Composites'!$M$3/(ComCalc!B$37*2))*SQRT(ComCalc!B$45/(ComCalc!B$37*ComCalc!B$37)+B798*(ComCalc!B$37-2)/ComCalc!B$37),2),"")</f>
        <v/>
      </c>
      <c r="C1007" s="24" t="str">
        <f>IF(C187,-1*ROUND(NORMSINV('Create Composites'!$M$3/(ComCalc!C$37*2))*SQRT(ComCalc!C$45/(ComCalc!C$37*ComCalc!C$37)+C798*(ComCalc!C$37-2)/ComCalc!C$37),2),"")</f>
        <v/>
      </c>
      <c r="D1007" s="24" t="str">
        <f>IF(D187,-1*ROUND(NORMSINV('Create Composites'!$M$3/(ComCalc!D$37*2))*SQRT(ComCalc!D$45/(ComCalc!D$37*ComCalc!D$37)+D798*(ComCalc!D$37-2)/ComCalc!D$37),2),"")</f>
        <v/>
      </c>
      <c r="E1007" s="24" t="str">
        <f>IF(E187,-1*ROUND(NORMSINV('Create Composites'!$M$3/(ComCalc!E$37*2))*SQRT(ComCalc!E$45/(ComCalc!E$37*ComCalc!E$37)+E798*(ComCalc!E$37-2)/ComCalc!E$37),2),"")</f>
        <v/>
      </c>
      <c r="F1007" s="24" t="str">
        <f>IF(F187,-1*ROUND(NORMSINV('Create Composites'!$M$3/(ComCalc!F$37*2))*SQRT(ComCalc!F$45/(ComCalc!F$37*ComCalc!F$37)+F798*(ComCalc!F$37-2)/ComCalc!F$37),2),"")</f>
        <v/>
      </c>
      <c r="G1007" s="24" t="str">
        <f>IF(G187,-1*ROUND(NORMSINV('Create Composites'!$M$3/(ComCalc!G$37*2))*SQRT(ComCalc!G$45/(ComCalc!G$37*ComCalc!G$37)+G798*(ComCalc!G$37-2)/ComCalc!G$37),2),"")</f>
        <v/>
      </c>
      <c r="H1007" s="24" t="str">
        <f>IF(H187,-1*ROUND(NORMSINV('Create Composites'!$M$3/(ComCalc!H$37*2))*SQRT(ComCalc!H$45/(ComCalc!H$37*ComCalc!H$37)+H798*(ComCalc!H$37-2)/ComCalc!H$37),2),"")</f>
        <v/>
      </c>
      <c r="I1007" s="24" t="str">
        <f>IF(I187,-1*ROUND(NORMSINV('Create Composites'!$M$3/(ComCalc!I$37*2))*SQRT(ComCalc!I$45/(ComCalc!I$37*ComCalc!I$37)+I798*(ComCalc!I$37-2)/ComCalc!I$37),2),"")</f>
        <v/>
      </c>
      <c r="J1007" s="24" t="str">
        <f>IF(J187,-1*ROUND(NORMSINV('Create Composites'!$M$3/(ComCalc!J$37*2))*SQRT(ComCalc!J$45/(ComCalc!J$37*ComCalc!J$37)+J798*(ComCalc!J$37-2)/ComCalc!J$37),2),"")</f>
        <v/>
      </c>
      <c r="K1007" s="24" t="str">
        <f>IF(K187,-1*ROUND(NORMSINV('Create Composites'!$M$3/(ComCalc!K$37*2))*SQRT(ComCalc!K$45/(ComCalc!K$37*ComCalc!K$37)+K798*(ComCalc!K$37-2)/ComCalc!K$37),2),"")</f>
        <v/>
      </c>
      <c r="L1007" s="24" t="str">
        <f>IF(L187,-1*ROUND(NORMSINV('Create Composites'!$M$3/(ComCalc!L$37*2))*SQRT(ComCalc!L$45/(ComCalc!L$37*ComCalc!L$37)+L798*(ComCalc!L$37-2)/ComCalc!L$37),2),"")</f>
        <v/>
      </c>
      <c r="M1007" s="24" t="str">
        <f>IF(M187,-1*ROUND(NORMSINV('Create Composites'!$M$3/(ComCalc!M$37*2))*SQRT(ComCalc!M$45/(ComCalc!M$37*ComCalc!M$37)+M798*(ComCalc!M$37-2)/ComCalc!M$37),2),"")</f>
        <v/>
      </c>
      <c r="N1007" s="24" t="str">
        <f>IF(N187,-1*ROUND(NORMSINV('Create Composites'!$M$3/(ComCalc!N$37*2))*SQRT(ComCalc!N$45/(ComCalc!N$37*ComCalc!N$37)+N798*(ComCalc!N$37-2)/ComCalc!N$37),2),"")</f>
        <v/>
      </c>
      <c r="O1007" s="24" t="str">
        <f>IF(O187,-1*ROUND(NORMSINV('Create Composites'!$M$3/(ComCalc!O$37*2))*SQRT(ComCalc!O$45/(ComCalc!O$37*ComCalc!O$37)+O798*(ComCalc!O$37-2)/ComCalc!O$37),2),"")</f>
        <v/>
      </c>
      <c r="P1007" s="24" t="str">
        <f>IF(P187,-1*ROUND(NORMSINV('Create Composites'!$M$3/(ComCalc!P$37*2))*SQRT(ComCalc!P$45/(ComCalc!P$37*ComCalc!P$37)+P798*(ComCalc!P$37-2)/ComCalc!P$37),2),"")</f>
        <v/>
      </c>
      <c r="Q1007" s="24" t="str">
        <f>IF(Q187,-1*ROUND(NORMSINV('Create Composites'!$M$3/(ComCalc!Q$37*2))*SQRT(ComCalc!Q$45/(ComCalc!Q$37*ComCalc!Q$37)+Q798*(ComCalc!Q$37-2)/ComCalc!Q$37),2),"")</f>
        <v/>
      </c>
      <c r="R1007" s="24" t="str">
        <f>IF(R187,-1*ROUND(NORMSINV('Create Composites'!$M$3/(ComCalc!R$37*2))*SQRT(ComCalc!R$45/(ComCalc!R$37*ComCalc!R$37)+R798*(ComCalc!R$37-2)/ComCalc!R$37),2),"")</f>
        <v/>
      </c>
      <c r="S1007" s="24" t="str">
        <f>IF(S187,-1*ROUND(NORMSINV('Create Composites'!$M$3/(ComCalc!S$37*2))*SQRT(ComCalc!S$45/(ComCalc!S$37*ComCalc!S$37)+S798*(ComCalc!S$37-2)/ComCalc!S$37),2),"")</f>
        <v/>
      </c>
      <c r="T1007" s="24" t="str">
        <f>IF(T187,-1*ROUND(NORMSINV('Create Composites'!$M$3/(ComCalc!T$37*2))*SQRT(ComCalc!T$45/(ComCalc!T$37*ComCalc!T$37)+T798*(ComCalc!T$37-2)/ComCalc!T$37),2),"")</f>
        <v/>
      </c>
      <c r="U1007" s="24" t="str">
        <f>IF(U187,-1*ROUND(NORMSINV('Create Composites'!$M$3/(ComCalc!U$37*2))*SQRT(ComCalc!U$45/(ComCalc!U$37*ComCalc!U$37)+U798*(ComCalc!U$37-2)/ComCalc!U$37),2),"")</f>
        <v/>
      </c>
    </row>
    <row r="1008" spans="1:21" x14ac:dyDescent="0.15">
      <c r="A1008" t="str">
        <f t="shared" si="664"/>
        <v>LC</v>
      </c>
      <c r="B1008" s="24" t="str">
        <f>IF(B188,-1*ROUND(NORMSINV('Create Composites'!$M$3/(ComCalc!B$37*2))*SQRT(ComCalc!B$45/(ComCalc!B$37*ComCalc!B$37)+B799*(ComCalc!B$37-2)/ComCalc!B$37),2),"")</f>
        <v/>
      </c>
      <c r="C1008" s="24" t="str">
        <f>IF(C188,-1*ROUND(NORMSINV('Create Composites'!$M$3/(ComCalc!C$37*2))*SQRT(ComCalc!C$45/(ComCalc!C$37*ComCalc!C$37)+C799*(ComCalc!C$37-2)/ComCalc!C$37),2),"")</f>
        <v/>
      </c>
      <c r="D1008" s="24" t="str">
        <f>IF(D188,-1*ROUND(NORMSINV('Create Composites'!$M$3/(ComCalc!D$37*2))*SQRT(ComCalc!D$45/(ComCalc!D$37*ComCalc!D$37)+D799*(ComCalc!D$37-2)/ComCalc!D$37),2),"")</f>
        <v/>
      </c>
      <c r="E1008" s="24" t="str">
        <f>IF(E188,-1*ROUND(NORMSINV('Create Composites'!$M$3/(ComCalc!E$37*2))*SQRT(ComCalc!E$45/(ComCalc!E$37*ComCalc!E$37)+E799*(ComCalc!E$37-2)/ComCalc!E$37),2),"")</f>
        <v/>
      </c>
      <c r="F1008" s="24" t="str">
        <f>IF(F188,-1*ROUND(NORMSINV('Create Composites'!$M$3/(ComCalc!F$37*2))*SQRT(ComCalc!F$45/(ComCalc!F$37*ComCalc!F$37)+F799*(ComCalc!F$37-2)/ComCalc!F$37),2),"")</f>
        <v/>
      </c>
      <c r="G1008" s="24" t="str">
        <f>IF(G188,-1*ROUND(NORMSINV('Create Composites'!$M$3/(ComCalc!G$37*2))*SQRT(ComCalc!G$45/(ComCalc!G$37*ComCalc!G$37)+G799*(ComCalc!G$37-2)/ComCalc!G$37),2),"")</f>
        <v/>
      </c>
      <c r="H1008" s="24" t="str">
        <f>IF(H188,-1*ROUND(NORMSINV('Create Composites'!$M$3/(ComCalc!H$37*2))*SQRT(ComCalc!H$45/(ComCalc!H$37*ComCalc!H$37)+H799*(ComCalc!H$37-2)/ComCalc!H$37),2),"")</f>
        <v/>
      </c>
      <c r="I1008" s="24" t="str">
        <f>IF(I188,-1*ROUND(NORMSINV('Create Composites'!$M$3/(ComCalc!I$37*2))*SQRT(ComCalc!I$45/(ComCalc!I$37*ComCalc!I$37)+I799*(ComCalc!I$37-2)/ComCalc!I$37),2),"")</f>
        <v/>
      </c>
      <c r="J1008" s="24" t="str">
        <f>IF(J188,-1*ROUND(NORMSINV('Create Composites'!$M$3/(ComCalc!J$37*2))*SQRT(ComCalc!J$45/(ComCalc!J$37*ComCalc!J$37)+J799*(ComCalc!J$37-2)/ComCalc!J$37),2),"")</f>
        <v/>
      </c>
      <c r="K1008" s="24" t="str">
        <f>IF(K188,-1*ROUND(NORMSINV('Create Composites'!$M$3/(ComCalc!K$37*2))*SQRT(ComCalc!K$45/(ComCalc!K$37*ComCalc!K$37)+K799*(ComCalc!K$37-2)/ComCalc!K$37),2),"")</f>
        <v/>
      </c>
      <c r="L1008" s="24" t="str">
        <f>IF(L188,-1*ROUND(NORMSINV('Create Composites'!$M$3/(ComCalc!L$37*2))*SQRT(ComCalc!L$45/(ComCalc!L$37*ComCalc!L$37)+L799*(ComCalc!L$37-2)/ComCalc!L$37),2),"")</f>
        <v/>
      </c>
      <c r="M1008" s="24" t="str">
        <f>IF(M188,-1*ROUND(NORMSINV('Create Composites'!$M$3/(ComCalc!M$37*2))*SQRT(ComCalc!M$45/(ComCalc!M$37*ComCalc!M$37)+M799*(ComCalc!M$37-2)/ComCalc!M$37),2),"")</f>
        <v/>
      </c>
      <c r="N1008" s="24" t="str">
        <f>IF(N188,-1*ROUND(NORMSINV('Create Composites'!$M$3/(ComCalc!N$37*2))*SQRT(ComCalc!N$45/(ComCalc!N$37*ComCalc!N$37)+N799*(ComCalc!N$37-2)/ComCalc!N$37),2),"")</f>
        <v/>
      </c>
      <c r="O1008" s="24" t="str">
        <f>IF(O188,-1*ROUND(NORMSINV('Create Composites'!$M$3/(ComCalc!O$37*2))*SQRT(ComCalc!O$45/(ComCalc!O$37*ComCalc!O$37)+O799*(ComCalc!O$37-2)/ComCalc!O$37),2),"")</f>
        <v/>
      </c>
      <c r="P1008" s="24" t="str">
        <f>IF(P188,-1*ROUND(NORMSINV('Create Composites'!$M$3/(ComCalc!P$37*2))*SQRT(ComCalc!P$45/(ComCalc!P$37*ComCalc!P$37)+P799*(ComCalc!P$37-2)/ComCalc!P$37),2),"")</f>
        <v/>
      </c>
      <c r="Q1008" s="24" t="str">
        <f>IF(Q188,-1*ROUND(NORMSINV('Create Composites'!$M$3/(ComCalc!Q$37*2))*SQRT(ComCalc!Q$45/(ComCalc!Q$37*ComCalc!Q$37)+Q799*(ComCalc!Q$37-2)/ComCalc!Q$37),2),"")</f>
        <v/>
      </c>
      <c r="R1008" s="24" t="str">
        <f>IF(R188,-1*ROUND(NORMSINV('Create Composites'!$M$3/(ComCalc!R$37*2))*SQRT(ComCalc!R$45/(ComCalc!R$37*ComCalc!R$37)+R799*(ComCalc!R$37-2)/ComCalc!R$37),2),"")</f>
        <v/>
      </c>
      <c r="S1008" s="24" t="str">
        <f>IF(S188,-1*ROUND(NORMSINV('Create Composites'!$M$3/(ComCalc!S$37*2))*SQRT(ComCalc!S$45/(ComCalc!S$37*ComCalc!S$37)+S799*(ComCalc!S$37-2)/ComCalc!S$37),2),"")</f>
        <v/>
      </c>
      <c r="T1008" s="24" t="str">
        <f>IF(T188,-1*ROUND(NORMSINV('Create Composites'!$M$3/(ComCalc!T$37*2))*SQRT(ComCalc!T$45/(ComCalc!T$37*ComCalc!T$37)+T799*(ComCalc!T$37-2)/ComCalc!T$37),2),"")</f>
        <v/>
      </c>
      <c r="U1008" s="24" t="str">
        <f>IF(U188,-1*ROUND(NORMSINV('Create Composites'!$M$3/(ComCalc!U$37*2))*SQRT(ComCalc!U$45/(ComCalc!U$37*ComCalc!U$37)+U799*(ComCalc!U$37-2)/ComCalc!U$37),2),"")</f>
        <v/>
      </c>
    </row>
    <row r="1009" spans="1:21" x14ac:dyDescent="0.15">
      <c r="A1009" t="str">
        <f t="shared" si="664"/>
        <v>OE</v>
      </c>
      <c r="B1009" s="24" t="str">
        <f>IF(B189,-1*ROUND(NORMSINV('Create Composites'!$M$3/(ComCalc!B$37*2))*SQRT(ComCalc!B$45/(ComCalc!B$37*ComCalc!B$37)+B800*(ComCalc!B$37-2)/ComCalc!B$37),2),"")</f>
        <v/>
      </c>
      <c r="C1009" s="24" t="str">
        <f>IF(C189,-1*ROUND(NORMSINV('Create Composites'!$M$3/(ComCalc!C$37*2))*SQRT(ComCalc!C$45/(ComCalc!C$37*ComCalc!C$37)+C800*(ComCalc!C$37-2)/ComCalc!C$37),2),"")</f>
        <v/>
      </c>
      <c r="D1009" s="24" t="str">
        <f>IF(D189,-1*ROUND(NORMSINV('Create Composites'!$M$3/(ComCalc!D$37*2))*SQRT(ComCalc!D$45/(ComCalc!D$37*ComCalc!D$37)+D800*(ComCalc!D$37-2)/ComCalc!D$37),2),"")</f>
        <v/>
      </c>
      <c r="E1009" s="24" t="str">
        <f>IF(E189,-1*ROUND(NORMSINV('Create Composites'!$M$3/(ComCalc!E$37*2))*SQRT(ComCalc!E$45/(ComCalc!E$37*ComCalc!E$37)+E800*(ComCalc!E$37-2)/ComCalc!E$37),2),"")</f>
        <v/>
      </c>
      <c r="F1009" s="24" t="str">
        <f>IF(F189,-1*ROUND(NORMSINV('Create Composites'!$M$3/(ComCalc!F$37*2))*SQRT(ComCalc!F$45/(ComCalc!F$37*ComCalc!F$37)+F800*(ComCalc!F$37-2)/ComCalc!F$37),2),"")</f>
        <v/>
      </c>
      <c r="G1009" s="24" t="str">
        <f>IF(G189,-1*ROUND(NORMSINV('Create Composites'!$M$3/(ComCalc!G$37*2))*SQRT(ComCalc!G$45/(ComCalc!G$37*ComCalc!G$37)+G800*(ComCalc!G$37-2)/ComCalc!G$37),2),"")</f>
        <v/>
      </c>
      <c r="H1009" s="24" t="str">
        <f>IF(H189,-1*ROUND(NORMSINV('Create Composites'!$M$3/(ComCalc!H$37*2))*SQRT(ComCalc!H$45/(ComCalc!H$37*ComCalc!H$37)+H800*(ComCalc!H$37-2)/ComCalc!H$37),2),"")</f>
        <v/>
      </c>
      <c r="I1009" s="24" t="str">
        <f>IF(I189,-1*ROUND(NORMSINV('Create Composites'!$M$3/(ComCalc!I$37*2))*SQRT(ComCalc!I$45/(ComCalc!I$37*ComCalc!I$37)+I800*(ComCalc!I$37-2)/ComCalc!I$37),2),"")</f>
        <v/>
      </c>
      <c r="J1009" s="24" t="str">
        <f>IF(J189,-1*ROUND(NORMSINV('Create Composites'!$M$3/(ComCalc!J$37*2))*SQRT(ComCalc!J$45/(ComCalc!J$37*ComCalc!J$37)+J800*(ComCalc!J$37-2)/ComCalc!J$37),2),"")</f>
        <v/>
      </c>
      <c r="K1009" s="24" t="str">
        <f>IF(K189,-1*ROUND(NORMSINV('Create Composites'!$M$3/(ComCalc!K$37*2))*SQRT(ComCalc!K$45/(ComCalc!K$37*ComCalc!K$37)+K800*(ComCalc!K$37-2)/ComCalc!K$37),2),"")</f>
        <v/>
      </c>
      <c r="L1009" s="24" t="str">
        <f>IF(L189,-1*ROUND(NORMSINV('Create Composites'!$M$3/(ComCalc!L$37*2))*SQRT(ComCalc!L$45/(ComCalc!L$37*ComCalc!L$37)+L800*(ComCalc!L$37-2)/ComCalc!L$37),2),"")</f>
        <v/>
      </c>
      <c r="M1009" s="24" t="str">
        <f>IF(M189,-1*ROUND(NORMSINV('Create Composites'!$M$3/(ComCalc!M$37*2))*SQRT(ComCalc!M$45/(ComCalc!M$37*ComCalc!M$37)+M800*(ComCalc!M$37-2)/ComCalc!M$37),2),"")</f>
        <v/>
      </c>
      <c r="N1009" s="24" t="str">
        <f>IF(N189,-1*ROUND(NORMSINV('Create Composites'!$M$3/(ComCalc!N$37*2))*SQRT(ComCalc!N$45/(ComCalc!N$37*ComCalc!N$37)+N800*(ComCalc!N$37-2)/ComCalc!N$37),2),"")</f>
        <v/>
      </c>
      <c r="O1009" s="24" t="str">
        <f>IF(O189,-1*ROUND(NORMSINV('Create Composites'!$M$3/(ComCalc!O$37*2))*SQRT(ComCalc!O$45/(ComCalc!O$37*ComCalc!O$37)+O800*(ComCalc!O$37-2)/ComCalc!O$37),2),"")</f>
        <v/>
      </c>
      <c r="P1009" s="24" t="str">
        <f>IF(P189,-1*ROUND(NORMSINV('Create Composites'!$M$3/(ComCalc!P$37*2))*SQRT(ComCalc!P$45/(ComCalc!P$37*ComCalc!P$37)+P800*(ComCalc!P$37-2)/ComCalc!P$37),2),"")</f>
        <v/>
      </c>
      <c r="Q1009" s="24" t="str">
        <f>IF(Q189,-1*ROUND(NORMSINV('Create Composites'!$M$3/(ComCalc!Q$37*2))*SQRT(ComCalc!Q$45/(ComCalc!Q$37*ComCalc!Q$37)+Q800*(ComCalc!Q$37-2)/ComCalc!Q$37),2),"")</f>
        <v/>
      </c>
      <c r="R1009" s="24" t="str">
        <f>IF(R189,-1*ROUND(NORMSINV('Create Composites'!$M$3/(ComCalc!R$37*2))*SQRT(ComCalc!R$45/(ComCalc!R$37*ComCalc!R$37)+R800*(ComCalc!R$37-2)/ComCalc!R$37),2),"")</f>
        <v/>
      </c>
      <c r="S1009" s="24" t="str">
        <f>IF(S189,-1*ROUND(NORMSINV('Create Composites'!$M$3/(ComCalc!S$37*2))*SQRT(ComCalc!S$45/(ComCalc!S$37*ComCalc!S$37)+S800*(ComCalc!S$37-2)/ComCalc!S$37),2),"")</f>
        <v/>
      </c>
      <c r="T1009" s="24" t="str">
        <f>IF(T189,-1*ROUND(NORMSINV('Create Composites'!$M$3/(ComCalc!T$37*2))*SQRT(ComCalc!T$45/(ComCalc!T$37*ComCalc!T$37)+T800*(ComCalc!T$37-2)/ComCalc!T$37),2),"")</f>
        <v/>
      </c>
      <c r="U1009" s="24" t="str">
        <f>IF(U189,-1*ROUND(NORMSINV('Create Composites'!$M$3/(ComCalc!U$37*2))*SQRT(ComCalc!U$45/(ComCalc!U$37*ComCalc!U$37)+U800*(ComCalc!U$37-2)/ComCalc!U$37),2),"")</f>
        <v/>
      </c>
    </row>
    <row r="1010" spans="1:21" x14ac:dyDescent="0.15">
      <c r="A1010" t="str">
        <f t="shared" si="664"/>
        <v>AF</v>
      </c>
      <c r="B1010" s="24" t="str">
        <f>IF(B190,-1*ROUND(NORMSINV('Create Composites'!$M$3/(ComCalc!B$37*2))*SQRT(ComCalc!B$45/(ComCalc!B$37*ComCalc!B$37)+B801*(ComCalc!B$37-2)/ComCalc!B$37),2),"")</f>
        <v/>
      </c>
      <c r="C1010" s="24" t="str">
        <f>IF(C190,-1*ROUND(NORMSINV('Create Composites'!$M$3/(ComCalc!C$37*2))*SQRT(ComCalc!C$45/(ComCalc!C$37*ComCalc!C$37)+C801*(ComCalc!C$37-2)/ComCalc!C$37),2),"")</f>
        <v/>
      </c>
      <c r="D1010" s="24" t="str">
        <f>IF(D190,-1*ROUND(NORMSINV('Create Composites'!$M$3/(ComCalc!D$37*2))*SQRT(ComCalc!D$45/(ComCalc!D$37*ComCalc!D$37)+D801*(ComCalc!D$37-2)/ComCalc!D$37),2),"")</f>
        <v/>
      </c>
      <c r="E1010" s="24" t="str">
        <f>IF(E190,-1*ROUND(NORMSINV('Create Composites'!$M$3/(ComCalc!E$37*2))*SQRT(ComCalc!E$45/(ComCalc!E$37*ComCalc!E$37)+E801*(ComCalc!E$37-2)/ComCalc!E$37),2),"")</f>
        <v/>
      </c>
      <c r="F1010" s="24" t="str">
        <f>IF(F190,-1*ROUND(NORMSINV('Create Composites'!$M$3/(ComCalc!F$37*2))*SQRT(ComCalc!F$45/(ComCalc!F$37*ComCalc!F$37)+F801*(ComCalc!F$37-2)/ComCalc!F$37),2),"")</f>
        <v/>
      </c>
      <c r="G1010" s="24" t="str">
        <f>IF(G190,-1*ROUND(NORMSINV('Create Composites'!$M$3/(ComCalc!G$37*2))*SQRT(ComCalc!G$45/(ComCalc!G$37*ComCalc!G$37)+G801*(ComCalc!G$37-2)/ComCalc!G$37),2),"")</f>
        <v/>
      </c>
      <c r="H1010" s="24" t="str">
        <f>IF(H190,-1*ROUND(NORMSINV('Create Composites'!$M$3/(ComCalc!H$37*2))*SQRT(ComCalc!H$45/(ComCalc!H$37*ComCalc!H$37)+H801*(ComCalc!H$37-2)/ComCalc!H$37),2),"")</f>
        <v/>
      </c>
      <c r="I1010" s="24" t="str">
        <f>IF(I190,-1*ROUND(NORMSINV('Create Composites'!$M$3/(ComCalc!I$37*2))*SQRT(ComCalc!I$45/(ComCalc!I$37*ComCalc!I$37)+I801*(ComCalc!I$37-2)/ComCalc!I$37),2),"")</f>
        <v/>
      </c>
      <c r="J1010" s="24" t="str">
        <f>IF(J190,-1*ROUND(NORMSINV('Create Composites'!$M$3/(ComCalc!J$37*2))*SQRT(ComCalc!J$45/(ComCalc!J$37*ComCalc!J$37)+J801*(ComCalc!J$37-2)/ComCalc!J$37),2),"")</f>
        <v/>
      </c>
      <c r="K1010" s="24" t="str">
        <f>IF(K190,-1*ROUND(NORMSINV('Create Composites'!$M$3/(ComCalc!K$37*2))*SQRT(ComCalc!K$45/(ComCalc!K$37*ComCalc!K$37)+K801*(ComCalc!K$37-2)/ComCalc!K$37),2),"")</f>
        <v/>
      </c>
      <c r="L1010" s="24" t="str">
        <f>IF(L190,-1*ROUND(NORMSINV('Create Composites'!$M$3/(ComCalc!L$37*2))*SQRT(ComCalc!L$45/(ComCalc!L$37*ComCalc!L$37)+L801*(ComCalc!L$37-2)/ComCalc!L$37),2),"")</f>
        <v/>
      </c>
      <c r="M1010" s="24" t="str">
        <f>IF(M190,-1*ROUND(NORMSINV('Create Composites'!$M$3/(ComCalc!M$37*2))*SQRT(ComCalc!M$45/(ComCalc!M$37*ComCalc!M$37)+M801*(ComCalc!M$37-2)/ComCalc!M$37),2),"")</f>
        <v/>
      </c>
      <c r="N1010" s="24" t="str">
        <f>IF(N190,-1*ROUND(NORMSINV('Create Composites'!$M$3/(ComCalc!N$37*2))*SQRT(ComCalc!N$45/(ComCalc!N$37*ComCalc!N$37)+N801*(ComCalc!N$37-2)/ComCalc!N$37),2),"")</f>
        <v/>
      </c>
      <c r="O1010" s="24" t="str">
        <f>IF(O190,-1*ROUND(NORMSINV('Create Composites'!$M$3/(ComCalc!O$37*2))*SQRT(ComCalc!O$45/(ComCalc!O$37*ComCalc!O$37)+O801*(ComCalc!O$37-2)/ComCalc!O$37),2),"")</f>
        <v/>
      </c>
      <c r="P1010" s="24" t="str">
        <f>IF(P190,-1*ROUND(NORMSINV('Create Composites'!$M$3/(ComCalc!P$37*2))*SQRT(ComCalc!P$45/(ComCalc!P$37*ComCalc!P$37)+P801*(ComCalc!P$37-2)/ComCalc!P$37),2),"")</f>
        <v/>
      </c>
      <c r="Q1010" s="24" t="str">
        <f>IF(Q190,-1*ROUND(NORMSINV('Create Composites'!$M$3/(ComCalc!Q$37*2))*SQRT(ComCalc!Q$45/(ComCalc!Q$37*ComCalc!Q$37)+Q801*(ComCalc!Q$37-2)/ComCalc!Q$37),2),"")</f>
        <v/>
      </c>
      <c r="R1010" s="24" t="str">
        <f>IF(R190,-1*ROUND(NORMSINV('Create Composites'!$M$3/(ComCalc!R$37*2))*SQRT(ComCalc!R$45/(ComCalc!R$37*ComCalc!R$37)+R801*(ComCalc!R$37-2)/ComCalc!R$37),2),"")</f>
        <v/>
      </c>
      <c r="S1010" s="24" t="str">
        <f>IF(S190,-1*ROUND(NORMSINV('Create Composites'!$M$3/(ComCalc!S$37*2))*SQRT(ComCalc!S$45/(ComCalc!S$37*ComCalc!S$37)+S801*(ComCalc!S$37-2)/ComCalc!S$37),2),"")</f>
        <v/>
      </c>
      <c r="T1010" s="24" t="str">
        <f>IF(T190,-1*ROUND(NORMSINV('Create Composites'!$M$3/(ComCalc!T$37*2))*SQRT(ComCalc!T$45/(ComCalc!T$37*ComCalc!T$37)+T801*(ComCalc!T$37-2)/ComCalc!T$37),2),"")</f>
        <v/>
      </c>
      <c r="U1010" s="24" t="str">
        <f>IF(U190,-1*ROUND(NORMSINV('Create Composites'!$M$3/(ComCalc!U$37*2))*SQRT(ComCalc!U$45/(ComCalc!U$37*ComCalc!U$37)+U801*(ComCalc!U$37-2)/ComCalc!U$37),2),"")</f>
        <v/>
      </c>
    </row>
    <row r="1011" spans="1:21" x14ac:dyDescent="0.15">
      <c r="A1011" t="str">
        <f t="shared" si="664"/>
        <v>ONF</v>
      </c>
      <c r="B1011" s="24" t="str">
        <f>IF(B191,-1*ROUND(NORMSINV('Create Composites'!$M$3/(ComCalc!B$37*2))*SQRT(ComCalc!B$45/(ComCalc!B$37*ComCalc!B$37)+B802*(ComCalc!B$37-2)/ComCalc!B$37),2),"")</f>
        <v/>
      </c>
      <c r="C1011" s="24" t="str">
        <f>IF(C191,-1*ROUND(NORMSINV('Create Composites'!$M$3/(ComCalc!C$37*2))*SQRT(ComCalc!C$45/(ComCalc!C$37*ComCalc!C$37)+C802*(ComCalc!C$37-2)/ComCalc!C$37),2),"")</f>
        <v/>
      </c>
      <c r="D1011" s="24" t="str">
        <f>IF(D191,-1*ROUND(NORMSINV('Create Composites'!$M$3/(ComCalc!D$37*2))*SQRT(ComCalc!D$45/(ComCalc!D$37*ComCalc!D$37)+D802*(ComCalc!D$37-2)/ComCalc!D$37),2),"")</f>
        <v/>
      </c>
      <c r="E1011" s="24" t="str">
        <f>IF(E191,-1*ROUND(NORMSINV('Create Composites'!$M$3/(ComCalc!E$37*2))*SQRT(ComCalc!E$45/(ComCalc!E$37*ComCalc!E$37)+E802*(ComCalc!E$37-2)/ComCalc!E$37),2),"")</f>
        <v/>
      </c>
      <c r="F1011" s="24" t="str">
        <f>IF(F191,-1*ROUND(NORMSINV('Create Composites'!$M$3/(ComCalc!F$37*2))*SQRT(ComCalc!F$45/(ComCalc!F$37*ComCalc!F$37)+F802*(ComCalc!F$37-2)/ComCalc!F$37),2),"")</f>
        <v/>
      </c>
      <c r="G1011" s="24" t="str">
        <f>IF(G191,-1*ROUND(NORMSINV('Create Composites'!$M$3/(ComCalc!G$37*2))*SQRT(ComCalc!G$45/(ComCalc!G$37*ComCalc!G$37)+G802*(ComCalc!G$37-2)/ComCalc!G$37),2),"")</f>
        <v/>
      </c>
      <c r="H1011" s="24" t="str">
        <f>IF(H191,-1*ROUND(NORMSINV('Create Composites'!$M$3/(ComCalc!H$37*2))*SQRT(ComCalc!H$45/(ComCalc!H$37*ComCalc!H$37)+H802*(ComCalc!H$37-2)/ComCalc!H$37),2),"")</f>
        <v/>
      </c>
      <c r="I1011" s="24" t="str">
        <f>IF(I191,-1*ROUND(NORMSINV('Create Composites'!$M$3/(ComCalc!I$37*2))*SQRT(ComCalc!I$45/(ComCalc!I$37*ComCalc!I$37)+I802*(ComCalc!I$37-2)/ComCalc!I$37),2),"")</f>
        <v/>
      </c>
      <c r="J1011" s="24" t="str">
        <f>IF(J191,-1*ROUND(NORMSINV('Create Composites'!$M$3/(ComCalc!J$37*2))*SQRT(ComCalc!J$45/(ComCalc!J$37*ComCalc!J$37)+J802*(ComCalc!J$37-2)/ComCalc!J$37),2),"")</f>
        <v/>
      </c>
      <c r="K1011" s="24" t="str">
        <f>IF(K191,-1*ROUND(NORMSINV('Create Composites'!$M$3/(ComCalc!K$37*2))*SQRT(ComCalc!K$45/(ComCalc!K$37*ComCalc!K$37)+K802*(ComCalc!K$37-2)/ComCalc!K$37),2),"")</f>
        <v/>
      </c>
      <c r="L1011" s="24" t="str">
        <f>IF(L191,-1*ROUND(NORMSINV('Create Composites'!$M$3/(ComCalc!L$37*2))*SQRT(ComCalc!L$45/(ComCalc!L$37*ComCalc!L$37)+L802*(ComCalc!L$37-2)/ComCalc!L$37),2),"")</f>
        <v/>
      </c>
      <c r="M1011" s="24" t="str">
        <f>IF(M191,-1*ROUND(NORMSINV('Create Composites'!$M$3/(ComCalc!M$37*2))*SQRT(ComCalc!M$45/(ComCalc!M$37*ComCalc!M$37)+M802*(ComCalc!M$37-2)/ComCalc!M$37),2),"")</f>
        <v/>
      </c>
      <c r="N1011" s="24" t="str">
        <f>IF(N191,-1*ROUND(NORMSINV('Create Composites'!$M$3/(ComCalc!N$37*2))*SQRT(ComCalc!N$45/(ComCalc!N$37*ComCalc!N$37)+N802*(ComCalc!N$37-2)/ComCalc!N$37),2),"")</f>
        <v/>
      </c>
      <c r="O1011" s="24" t="str">
        <f>IF(O191,-1*ROUND(NORMSINV('Create Composites'!$M$3/(ComCalc!O$37*2))*SQRT(ComCalc!O$45/(ComCalc!O$37*ComCalc!O$37)+O802*(ComCalc!O$37-2)/ComCalc!O$37),2),"")</f>
        <v/>
      </c>
      <c r="P1011" s="24" t="str">
        <f>IF(P191,-1*ROUND(NORMSINV('Create Composites'!$M$3/(ComCalc!P$37*2))*SQRT(ComCalc!P$45/(ComCalc!P$37*ComCalc!P$37)+P802*(ComCalc!P$37-2)/ComCalc!P$37),2),"")</f>
        <v/>
      </c>
      <c r="Q1011" s="24" t="str">
        <f>IF(Q191,-1*ROUND(NORMSINV('Create Composites'!$M$3/(ComCalc!Q$37*2))*SQRT(ComCalc!Q$45/(ComCalc!Q$37*ComCalc!Q$37)+Q802*(ComCalc!Q$37-2)/ComCalc!Q$37),2),"")</f>
        <v/>
      </c>
      <c r="R1011" s="24" t="str">
        <f>IF(R191,-1*ROUND(NORMSINV('Create Composites'!$M$3/(ComCalc!R$37*2))*SQRT(ComCalc!R$45/(ComCalc!R$37*ComCalc!R$37)+R802*(ComCalc!R$37-2)/ComCalc!R$37),2),"")</f>
        <v/>
      </c>
      <c r="S1011" s="24" t="str">
        <f>IF(S191,-1*ROUND(NORMSINV('Create Composites'!$M$3/(ComCalc!S$37*2))*SQRT(ComCalc!S$45/(ComCalc!S$37*ComCalc!S$37)+S802*(ComCalc!S$37-2)/ComCalc!S$37),2),"")</f>
        <v/>
      </c>
      <c r="T1011" s="24" t="str">
        <f>IF(T191,-1*ROUND(NORMSINV('Create Composites'!$M$3/(ComCalc!T$37*2))*SQRT(ComCalc!T$45/(ComCalc!T$37*ComCalc!T$37)+T802*(ComCalc!T$37-2)/ComCalc!T$37),2),"")</f>
        <v/>
      </c>
      <c r="U1011" s="24" t="str">
        <f>IF(U191,-1*ROUND(NORMSINV('Create Composites'!$M$3/(ComCalc!U$37*2))*SQRT(ComCalc!U$45/(ComCalc!U$37*ComCalc!U$37)+U802*(ComCalc!U$37-2)/ComCalc!U$37),2),"")</f>
        <v/>
      </c>
    </row>
    <row r="1012" spans="1:21" x14ac:dyDescent="0.15">
      <c r="A1012" t="str">
        <f t="shared" si="664"/>
        <v>LNF</v>
      </c>
      <c r="B1012" s="24" t="str">
        <f>IF(B192,-1*ROUND(NORMSINV('Create Composites'!$M$3/(ComCalc!B$37*2))*SQRT(ComCalc!B$45/(ComCalc!B$37*ComCalc!B$37)+B803*(ComCalc!B$37-2)/ComCalc!B$37),2),"")</f>
        <v/>
      </c>
      <c r="C1012" s="24" t="str">
        <f>IF(C192,-1*ROUND(NORMSINV('Create Composites'!$M$3/(ComCalc!C$37*2))*SQRT(ComCalc!C$45/(ComCalc!C$37*ComCalc!C$37)+C803*(ComCalc!C$37-2)/ComCalc!C$37),2),"")</f>
        <v/>
      </c>
      <c r="D1012" s="24" t="str">
        <f>IF(D192,-1*ROUND(NORMSINV('Create Composites'!$M$3/(ComCalc!D$37*2))*SQRT(ComCalc!D$45/(ComCalc!D$37*ComCalc!D$37)+D803*(ComCalc!D$37-2)/ComCalc!D$37),2),"")</f>
        <v/>
      </c>
      <c r="E1012" s="24" t="str">
        <f>IF(E192,-1*ROUND(NORMSINV('Create Composites'!$M$3/(ComCalc!E$37*2))*SQRT(ComCalc!E$45/(ComCalc!E$37*ComCalc!E$37)+E803*(ComCalc!E$37-2)/ComCalc!E$37),2),"")</f>
        <v/>
      </c>
      <c r="F1012" s="24" t="str">
        <f>IF(F192,-1*ROUND(NORMSINV('Create Composites'!$M$3/(ComCalc!F$37*2))*SQRT(ComCalc!F$45/(ComCalc!F$37*ComCalc!F$37)+F803*(ComCalc!F$37-2)/ComCalc!F$37),2),"")</f>
        <v/>
      </c>
      <c r="G1012" s="24" t="str">
        <f>IF(G192,-1*ROUND(NORMSINV('Create Composites'!$M$3/(ComCalc!G$37*2))*SQRT(ComCalc!G$45/(ComCalc!G$37*ComCalc!G$37)+G803*(ComCalc!G$37-2)/ComCalc!G$37),2),"")</f>
        <v/>
      </c>
      <c r="H1012" s="24" t="str">
        <f>IF(H192,-1*ROUND(NORMSINV('Create Composites'!$M$3/(ComCalc!H$37*2))*SQRT(ComCalc!H$45/(ComCalc!H$37*ComCalc!H$37)+H803*(ComCalc!H$37-2)/ComCalc!H$37),2),"")</f>
        <v/>
      </c>
      <c r="I1012" s="24" t="str">
        <f>IF(I192,-1*ROUND(NORMSINV('Create Composites'!$M$3/(ComCalc!I$37*2))*SQRT(ComCalc!I$45/(ComCalc!I$37*ComCalc!I$37)+I803*(ComCalc!I$37-2)/ComCalc!I$37),2),"")</f>
        <v/>
      </c>
      <c r="J1012" s="24" t="str">
        <f>IF(J192,-1*ROUND(NORMSINV('Create Composites'!$M$3/(ComCalc!J$37*2))*SQRT(ComCalc!J$45/(ComCalc!J$37*ComCalc!J$37)+J803*(ComCalc!J$37-2)/ComCalc!J$37),2),"")</f>
        <v/>
      </c>
      <c r="K1012" s="24" t="str">
        <f>IF(K192,-1*ROUND(NORMSINV('Create Composites'!$M$3/(ComCalc!K$37*2))*SQRT(ComCalc!K$45/(ComCalc!K$37*ComCalc!K$37)+K803*(ComCalc!K$37-2)/ComCalc!K$37),2),"")</f>
        <v/>
      </c>
      <c r="L1012" s="24" t="str">
        <f>IF(L192,-1*ROUND(NORMSINV('Create Composites'!$M$3/(ComCalc!L$37*2))*SQRT(ComCalc!L$45/(ComCalc!L$37*ComCalc!L$37)+L803*(ComCalc!L$37-2)/ComCalc!L$37),2),"")</f>
        <v/>
      </c>
      <c r="M1012" s="24" t="str">
        <f>IF(M192,-1*ROUND(NORMSINV('Create Composites'!$M$3/(ComCalc!M$37*2))*SQRT(ComCalc!M$45/(ComCalc!M$37*ComCalc!M$37)+M803*(ComCalc!M$37-2)/ComCalc!M$37),2),"")</f>
        <v/>
      </c>
      <c r="N1012" s="24" t="str">
        <f>IF(N192,-1*ROUND(NORMSINV('Create Composites'!$M$3/(ComCalc!N$37*2))*SQRT(ComCalc!N$45/(ComCalc!N$37*ComCalc!N$37)+N803*(ComCalc!N$37-2)/ComCalc!N$37),2),"")</f>
        <v/>
      </c>
      <c r="O1012" s="24" t="str">
        <f>IF(O192,-1*ROUND(NORMSINV('Create Composites'!$M$3/(ComCalc!O$37*2))*SQRT(ComCalc!O$45/(ComCalc!O$37*ComCalc!O$37)+O803*(ComCalc!O$37-2)/ComCalc!O$37),2),"")</f>
        <v/>
      </c>
      <c r="P1012" s="24" t="str">
        <f>IF(P192,-1*ROUND(NORMSINV('Create Composites'!$M$3/(ComCalc!P$37*2))*SQRT(ComCalc!P$45/(ComCalc!P$37*ComCalc!P$37)+P803*(ComCalc!P$37-2)/ComCalc!P$37),2),"")</f>
        <v/>
      </c>
      <c r="Q1012" s="24" t="str">
        <f>IF(Q192,-1*ROUND(NORMSINV('Create Composites'!$M$3/(ComCalc!Q$37*2))*SQRT(ComCalc!Q$45/(ComCalc!Q$37*ComCalc!Q$37)+Q803*(ComCalc!Q$37-2)/ComCalc!Q$37),2),"")</f>
        <v/>
      </c>
      <c r="R1012" s="24" t="str">
        <f>IF(R192,-1*ROUND(NORMSINV('Create Composites'!$M$3/(ComCalc!R$37*2))*SQRT(ComCalc!R$45/(ComCalc!R$37*ComCalc!R$37)+R803*(ComCalc!R$37-2)/ComCalc!R$37),2),"")</f>
        <v/>
      </c>
      <c r="S1012" s="24" t="str">
        <f>IF(S192,-1*ROUND(NORMSINV('Create Composites'!$M$3/(ComCalc!S$37*2))*SQRT(ComCalc!S$45/(ComCalc!S$37*ComCalc!S$37)+S803*(ComCalc!S$37-2)/ComCalc!S$37),2),"")</f>
        <v/>
      </c>
      <c r="T1012" s="24" t="str">
        <f>IF(T192,-1*ROUND(NORMSINV('Create Composites'!$M$3/(ComCalc!T$37*2))*SQRT(ComCalc!T$45/(ComCalc!T$37*ComCalc!T$37)+T803*(ComCalc!T$37-2)/ComCalc!T$37),2),"")</f>
        <v/>
      </c>
      <c r="U1012" s="24" t="str">
        <f>IF(U192,-1*ROUND(NORMSINV('Create Composites'!$M$3/(ComCalc!U$37*2))*SQRT(ComCalc!U$45/(ComCalc!U$37*ComCalc!U$37)+U803*(ComCalc!U$37-2)/ComCalc!U$37),2),"")</f>
        <v/>
      </c>
    </row>
    <row r="1013" spans="1:21" x14ac:dyDescent="0.15">
      <c r="A1013" t="str">
        <f t="shared" si="664"/>
        <v>RD</v>
      </c>
      <c r="B1013" s="24" t="str">
        <f>IF(B193,-1*ROUND(NORMSINV('Create Composites'!$M$3/(ComCalc!B$37*2))*SQRT(ComCalc!B$45/(ComCalc!B$37*ComCalc!B$37)+B804*(ComCalc!B$37-2)/ComCalc!B$37),2),"")</f>
        <v/>
      </c>
      <c r="C1013" s="24" t="str">
        <f>IF(C193,-1*ROUND(NORMSINV('Create Composites'!$M$3/(ComCalc!C$37*2))*SQRT(ComCalc!C$45/(ComCalc!C$37*ComCalc!C$37)+C804*(ComCalc!C$37-2)/ComCalc!C$37),2),"")</f>
        <v/>
      </c>
      <c r="D1013" s="24" t="str">
        <f>IF(D193,-1*ROUND(NORMSINV('Create Composites'!$M$3/(ComCalc!D$37*2))*SQRT(ComCalc!D$45/(ComCalc!D$37*ComCalc!D$37)+D804*(ComCalc!D$37-2)/ComCalc!D$37),2),"")</f>
        <v/>
      </c>
      <c r="E1013" s="24" t="str">
        <f>IF(E193,-1*ROUND(NORMSINV('Create Composites'!$M$3/(ComCalc!E$37*2))*SQRT(ComCalc!E$45/(ComCalc!E$37*ComCalc!E$37)+E804*(ComCalc!E$37-2)/ComCalc!E$37),2),"")</f>
        <v/>
      </c>
      <c r="F1013" s="24" t="str">
        <f>IF(F193,-1*ROUND(NORMSINV('Create Composites'!$M$3/(ComCalc!F$37*2))*SQRT(ComCalc!F$45/(ComCalc!F$37*ComCalc!F$37)+F804*(ComCalc!F$37-2)/ComCalc!F$37),2),"")</f>
        <v/>
      </c>
      <c r="G1013" s="24" t="str">
        <f>IF(G193,-1*ROUND(NORMSINV('Create Composites'!$M$3/(ComCalc!G$37*2))*SQRT(ComCalc!G$45/(ComCalc!G$37*ComCalc!G$37)+G804*(ComCalc!G$37-2)/ComCalc!G$37),2),"")</f>
        <v/>
      </c>
      <c r="H1013" s="24" t="str">
        <f>IF(H193,-1*ROUND(NORMSINV('Create Composites'!$M$3/(ComCalc!H$37*2))*SQRT(ComCalc!H$45/(ComCalc!H$37*ComCalc!H$37)+H804*(ComCalc!H$37-2)/ComCalc!H$37),2),"")</f>
        <v/>
      </c>
      <c r="I1013" s="24" t="str">
        <f>IF(I193,-1*ROUND(NORMSINV('Create Composites'!$M$3/(ComCalc!I$37*2))*SQRT(ComCalc!I$45/(ComCalc!I$37*ComCalc!I$37)+I804*(ComCalc!I$37-2)/ComCalc!I$37),2),"")</f>
        <v/>
      </c>
      <c r="J1013" s="24" t="str">
        <f>IF(J193,-1*ROUND(NORMSINV('Create Composites'!$M$3/(ComCalc!J$37*2))*SQRT(ComCalc!J$45/(ComCalc!J$37*ComCalc!J$37)+J804*(ComCalc!J$37-2)/ComCalc!J$37),2),"")</f>
        <v/>
      </c>
      <c r="K1013" s="24" t="str">
        <f>IF(K193,-1*ROUND(NORMSINV('Create Composites'!$M$3/(ComCalc!K$37*2))*SQRT(ComCalc!K$45/(ComCalc!K$37*ComCalc!K$37)+K804*(ComCalc!K$37-2)/ComCalc!K$37),2),"")</f>
        <v/>
      </c>
      <c r="L1013" s="24" t="str">
        <f>IF(L193,-1*ROUND(NORMSINV('Create Composites'!$M$3/(ComCalc!L$37*2))*SQRT(ComCalc!L$45/(ComCalc!L$37*ComCalc!L$37)+L804*(ComCalc!L$37-2)/ComCalc!L$37),2),"")</f>
        <v/>
      </c>
      <c r="M1013" s="24" t="str">
        <f>IF(M193,-1*ROUND(NORMSINV('Create Composites'!$M$3/(ComCalc!M$37*2))*SQRT(ComCalc!M$45/(ComCalc!M$37*ComCalc!M$37)+M804*(ComCalc!M$37-2)/ComCalc!M$37),2),"")</f>
        <v/>
      </c>
      <c r="N1013" s="24" t="str">
        <f>IF(N193,-1*ROUND(NORMSINV('Create Composites'!$M$3/(ComCalc!N$37*2))*SQRT(ComCalc!N$45/(ComCalc!N$37*ComCalc!N$37)+N804*(ComCalc!N$37-2)/ComCalc!N$37),2),"")</f>
        <v/>
      </c>
      <c r="O1013" s="24" t="str">
        <f>IF(O193,-1*ROUND(NORMSINV('Create Composites'!$M$3/(ComCalc!O$37*2))*SQRT(ComCalc!O$45/(ComCalc!O$37*ComCalc!O$37)+O804*(ComCalc!O$37-2)/ComCalc!O$37),2),"")</f>
        <v/>
      </c>
      <c r="P1013" s="24" t="str">
        <f>IF(P193,-1*ROUND(NORMSINV('Create Composites'!$M$3/(ComCalc!P$37*2))*SQRT(ComCalc!P$45/(ComCalc!P$37*ComCalc!P$37)+P804*(ComCalc!P$37-2)/ComCalc!P$37),2),"")</f>
        <v/>
      </c>
      <c r="Q1013" s="24" t="str">
        <f>IF(Q193,-1*ROUND(NORMSINV('Create Composites'!$M$3/(ComCalc!Q$37*2))*SQRT(ComCalc!Q$45/(ComCalc!Q$37*ComCalc!Q$37)+Q804*(ComCalc!Q$37-2)/ComCalc!Q$37),2),"")</f>
        <v/>
      </c>
      <c r="R1013" s="24" t="str">
        <f>IF(R193,-1*ROUND(NORMSINV('Create Composites'!$M$3/(ComCalc!R$37*2))*SQRT(ComCalc!R$45/(ComCalc!R$37*ComCalc!R$37)+R804*(ComCalc!R$37-2)/ComCalc!R$37),2),"")</f>
        <v/>
      </c>
      <c r="S1013" s="24" t="str">
        <f>IF(S193,-1*ROUND(NORMSINV('Create Composites'!$M$3/(ComCalc!S$37*2))*SQRT(ComCalc!S$45/(ComCalc!S$37*ComCalc!S$37)+S804*(ComCalc!S$37-2)/ComCalc!S$37),2),"")</f>
        <v/>
      </c>
      <c r="T1013" s="24" t="str">
        <f>IF(T193,-1*ROUND(NORMSINV('Create Composites'!$M$3/(ComCalc!T$37*2))*SQRT(ComCalc!T$45/(ComCalc!T$37*ComCalc!T$37)+T804*(ComCalc!T$37-2)/ComCalc!T$37),2),"")</f>
        <v/>
      </c>
      <c r="U1013" s="24" t="str">
        <f>IF(U193,-1*ROUND(NORMSINV('Create Composites'!$M$3/(ComCalc!U$37*2))*SQRT(ComCalc!U$45/(ComCalc!U$37*ComCalc!U$37)+U804*(ComCalc!U$37-2)/ComCalc!U$37),2),"")</f>
        <v/>
      </c>
    </row>
    <row r="1014" spans="1:21" x14ac:dyDescent="0.15">
      <c r="A1014" t="str">
        <f t="shared" si="664"/>
        <v>MA</v>
      </c>
      <c r="B1014" s="24" t="str">
        <f>IF(B194,-1*ROUND(NORMSINV('Create Composites'!$M$3/(ComCalc!B$37*2))*SQRT(ComCalc!B$45/(ComCalc!B$37*ComCalc!B$37)+B805*(ComCalc!B$37-2)/ComCalc!B$37),2),"")</f>
        <v/>
      </c>
      <c r="C1014" s="24" t="str">
        <f>IF(C194,-1*ROUND(NORMSINV('Create Composites'!$M$3/(ComCalc!C$37*2))*SQRT(ComCalc!C$45/(ComCalc!C$37*ComCalc!C$37)+C805*(ComCalc!C$37-2)/ComCalc!C$37),2),"")</f>
        <v/>
      </c>
      <c r="D1014" s="24" t="str">
        <f>IF(D194,-1*ROUND(NORMSINV('Create Composites'!$M$3/(ComCalc!D$37*2))*SQRT(ComCalc!D$45/(ComCalc!D$37*ComCalc!D$37)+D805*(ComCalc!D$37-2)/ComCalc!D$37),2),"")</f>
        <v/>
      </c>
      <c r="E1014" s="24" t="str">
        <f>IF(E194,-1*ROUND(NORMSINV('Create Composites'!$M$3/(ComCalc!E$37*2))*SQRT(ComCalc!E$45/(ComCalc!E$37*ComCalc!E$37)+E805*(ComCalc!E$37-2)/ComCalc!E$37),2),"")</f>
        <v/>
      </c>
      <c r="F1014" s="24" t="str">
        <f>IF(F194,-1*ROUND(NORMSINV('Create Composites'!$M$3/(ComCalc!F$37*2))*SQRT(ComCalc!F$45/(ComCalc!F$37*ComCalc!F$37)+F805*(ComCalc!F$37-2)/ComCalc!F$37),2),"")</f>
        <v/>
      </c>
      <c r="G1014" s="24" t="str">
        <f>IF(G194,-1*ROUND(NORMSINV('Create Composites'!$M$3/(ComCalc!G$37*2))*SQRT(ComCalc!G$45/(ComCalc!G$37*ComCalc!G$37)+G805*(ComCalc!G$37-2)/ComCalc!G$37),2),"")</f>
        <v/>
      </c>
      <c r="H1014" s="24" t="str">
        <f>IF(H194,-1*ROUND(NORMSINV('Create Composites'!$M$3/(ComCalc!H$37*2))*SQRT(ComCalc!H$45/(ComCalc!H$37*ComCalc!H$37)+H805*(ComCalc!H$37-2)/ComCalc!H$37),2),"")</f>
        <v/>
      </c>
      <c r="I1014" s="24" t="str">
        <f>IF(I194,-1*ROUND(NORMSINV('Create Composites'!$M$3/(ComCalc!I$37*2))*SQRT(ComCalc!I$45/(ComCalc!I$37*ComCalc!I$37)+I805*(ComCalc!I$37-2)/ComCalc!I$37),2),"")</f>
        <v/>
      </c>
      <c r="J1014" s="24" t="str">
        <f>IF(J194,-1*ROUND(NORMSINV('Create Composites'!$M$3/(ComCalc!J$37*2))*SQRT(ComCalc!J$45/(ComCalc!J$37*ComCalc!J$37)+J805*(ComCalc!J$37-2)/ComCalc!J$37),2),"")</f>
        <v/>
      </c>
      <c r="K1014" s="24" t="str">
        <f>IF(K194,-1*ROUND(NORMSINV('Create Composites'!$M$3/(ComCalc!K$37*2))*SQRT(ComCalc!K$45/(ComCalc!K$37*ComCalc!K$37)+K805*(ComCalc!K$37-2)/ComCalc!K$37),2),"")</f>
        <v/>
      </c>
      <c r="L1014" s="24" t="str">
        <f>IF(L194,-1*ROUND(NORMSINV('Create Composites'!$M$3/(ComCalc!L$37*2))*SQRT(ComCalc!L$45/(ComCalc!L$37*ComCalc!L$37)+L805*(ComCalc!L$37-2)/ComCalc!L$37),2),"")</f>
        <v/>
      </c>
      <c r="M1014" s="24" t="str">
        <f>IF(M194,-1*ROUND(NORMSINV('Create Composites'!$M$3/(ComCalc!M$37*2))*SQRT(ComCalc!M$45/(ComCalc!M$37*ComCalc!M$37)+M805*(ComCalc!M$37-2)/ComCalc!M$37),2),"")</f>
        <v/>
      </c>
      <c r="N1014" s="24" t="str">
        <f>IF(N194,-1*ROUND(NORMSINV('Create Composites'!$M$3/(ComCalc!N$37*2))*SQRT(ComCalc!N$45/(ComCalc!N$37*ComCalc!N$37)+N805*(ComCalc!N$37-2)/ComCalc!N$37),2),"")</f>
        <v/>
      </c>
      <c r="O1014" s="24" t="str">
        <f>IF(O194,-1*ROUND(NORMSINV('Create Composites'!$M$3/(ComCalc!O$37*2))*SQRT(ComCalc!O$45/(ComCalc!O$37*ComCalc!O$37)+O805*(ComCalc!O$37-2)/ComCalc!O$37),2),"")</f>
        <v/>
      </c>
      <c r="P1014" s="24" t="str">
        <f>IF(P194,-1*ROUND(NORMSINV('Create Composites'!$M$3/(ComCalc!P$37*2))*SQRT(ComCalc!P$45/(ComCalc!P$37*ComCalc!P$37)+P805*(ComCalc!P$37-2)/ComCalc!P$37),2),"")</f>
        <v/>
      </c>
      <c r="Q1014" s="24" t="str">
        <f>IF(Q194,-1*ROUND(NORMSINV('Create Composites'!$M$3/(ComCalc!Q$37*2))*SQRT(ComCalc!Q$45/(ComCalc!Q$37*ComCalc!Q$37)+Q805*(ComCalc!Q$37-2)/ComCalc!Q$37),2),"")</f>
        <v/>
      </c>
      <c r="R1014" s="24" t="str">
        <f>IF(R194,-1*ROUND(NORMSINV('Create Composites'!$M$3/(ComCalc!R$37*2))*SQRT(ComCalc!R$45/(ComCalc!R$37*ComCalc!R$37)+R805*(ComCalc!R$37-2)/ComCalc!R$37),2),"")</f>
        <v/>
      </c>
      <c r="S1014" s="24" t="str">
        <f>IF(S194,-1*ROUND(NORMSINV('Create Composites'!$M$3/(ComCalc!S$37*2))*SQRT(ComCalc!S$45/(ComCalc!S$37*ComCalc!S$37)+S805*(ComCalc!S$37-2)/ComCalc!S$37),2),"")</f>
        <v/>
      </c>
      <c r="T1014" s="24" t="str">
        <f>IF(T194,-1*ROUND(NORMSINV('Create Composites'!$M$3/(ComCalc!T$37*2))*SQRT(ComCalc!T$45/(ComCalc!T$37*ComCalc!T$37)+T805*(ComCalc!T$37-2)/ComCalc!T$37),2),"")</f>
        <v/>
      </c>
      <c r="U1014" s="24" t="str">
        <f>IF(U194,-1*ROUND(NORMSINV('Create Composites'!$M$3/(ComCalc!U$37*2))*SQRT(ComCalc!U$45/(ComCalc!U$37*ComCalc!U$37)+U805*(ComCalc!U$37-2)/ComCalc!U$37),2),"")</f>
        <v/>
      </c>
    </row>
    <row r="1015" spans="1:21" x14ac:dyDescent="0.15">
      <c r="A1015" t="str">
        <f t="shared" si="664"/>
        <v>WL</v>
      </c>
      <c r="B1015" s="24" t="str">
        <f>IF(B195,-1*ROUND(NORMSINV('Create Composites'!$M$3/(ComCalc!B$37*2))*SQRT(ComCalc!B$45/(ComCalc!B$37*ComCalc!B$37)+B806*(ComCalc!B$37-2)/ComCalc!B$37),2),"")</f>
        <v/>
      </c>
      <c r="C1015" s="24" t="str">
        <f>IF(C195,-1*ROUND(NORMSINV('Create Composites'!$M$3/(ComCalc!C$37*2))*SQRT(ComCalc!C$45/(ComCalc!C$37*ComCalc!C$37)+C806*(ComCalc!C$37-2)/ComCalc!C$37),2),"")</f>
        <v/>
      </c>
      <c r="D1015" s="24" t="str">
        <f>IF(D195,-1*ROUND(NORMSINV('Create Composites'!$M$3/(ComCalc!D$37*2))*SQRT(ComCalc!D$45/(ComCalc!D$37*ComCalc!D$37)+D806*(ComCalc!D$37-2)/ComCalc!D$37),2),"")</f>
        <v/>
      </c>
      <c r="E1015" s="24" t="str">
        <f>IF(E195,-1*ROUND(NORMSINV('Create Composites'!$M$3/(ComCalc!E$37*2))*SQRT(ComCalc!E$45/(ComCalc!E$37*ComCalc!E$37)+E806*(ComCalc!E$37-2)/ComCalc!E$37),2),"")</f>
        <v/>
      </c>
      <c r="F1015" s="24" t="str">
        <f>IF(F195,-1*ROUND(NORMSINV('Create Composites'!$M$3/(ComCalc!F$37*2))*SQRT(ComCalc!F$45/(ComCalc!F$37*ComCalc!F$37)+F806*(ComCalc!F$37-2)/ComCalc!F$37),2),"")</f>
        <v/>
      </c>
      <c r="G1015" s="24" t="str">
        <f>IF(G195,-1*ROUND(NORMSINV('Create Composites'!$M$3/(ComCalc!G$37*2))*SQRT(ComCalc!G$45/(ComCalc!G$37*ComCalc!G$37)+G806*(ComCalc!G$37-2)/ComCalc!G$37),2),"")</f>
        <v/>
      </c>
      <c r="H1015" s="24" t="str">
        <f>IF(H195,-1*ROUND(NORMSINV('Create Composites'!$M$3/(ComCalc!H$37*2))*SQRT(ComCalc!H$45/(ComCalc!H$37*ComCalc!H$37)+H806*(ComCalc!H$37-2)/ComCalc!H$37),2),"")</f>
        <v/>
      </c>
      <c r="I1015" s="24" t="str">
        <f>IF(I195,-1*ROUND(NORMSINV('Create Composites'!$M$3/(ComCalc!I$37*2))*SQRT(ComCalc!I$45/(ComCalc!I$37*ComCalc!I$37)+I806*(ComCalc!I$37-2)/ComCalc!I$37),2),"")</f>
        <v/>
      </c>
      <c r="J1015" s="24" t="str">
        <f>IF(J195,-1*ROUND(NORMSINV('Create Composites'!$M$3/(ComCalc!J$37*2))*SQRT(ComCalc!J$45/(ComCalc!J$37*ComCalc!J$37)+J806*(ComCalc!J$37-2)/ComCalc!J$37),2),"")</f>
        <v/>
      </c>
      <c r="K1015" s="24" t="str">
        <f>IF(K195,-1*ROUND(NORMSINV('Create Composites'!$M$3/(ComCalc!K$37*2))*SQRT(ComCalc!K$45/(ComCalc!K$37*ComCalc!K$37)+K806*(ComCalc!K$37-2)/ComCalc!K$37),2),"")</f>
        <v/>
      </c>
      <c r="L1015" s="24" t="str">
        <f>IF(L195,-1*ROUND(NORMSINV('Create Composites'!$M$3/(ComCalc!L$37*2))*SQRT(ComCalc!L$45/(ComCalc!L$37*ComCalc!L$37)+L806*(ComCalc!L$37-2)/ComCalc!L$37),2),"")</f>
        <v/>
      </c>
      <c r="M1015" s="24" t="str">
        <f>IF(M195,-1*ROUND(NORMSINV('Create Composites'!$M$3/(ComCalc!M$37*2))*SQRT(ComCalc!M$45/(ComCalc!M$37*ComCalc!M$37)+M806*(ComCalc!M$37-2)/ComCalc!M$37),2),"")</f>
        <v/>
      </c>
      <c r="N1015" s="24" t="str">
        <f>IF(N195,-1*ROUND(NORMSINV('Create Composites'!$M$3/(ComCalc!N$37*2))*SQRT(ComCalc!N$45/(ComCalc!N$37*ComCalc!N$37)+N806*(ComCalc!N$37-2)/ComCalc!N$37),2),"")</f>
        <v/>
      </c>
      <c r="O1015" s="24" t="str">
        <f>IF(O195,-1*ROUND(NORMSINV('Create Composites'!$M$3/(ComCalc!O$37*2))*SQRT(ComCalc!O$45/(ComCalc!O$37*ComCalc!O$37)+O806*(ComCalc!O$37-2)/ComCalc!O$37),2),"")</f>
        <v/>
      </c>
      <c r="P1015" s="24" t="str">
        <f>IF(P195,-1*ROUND(NORMSINV('Create Composites'!$M$3/(ComCalc!P$37*2))*SQRT(ComCalc!P$45/(ComCalc!P$37*ComCalc!P$37)+P806*(ComCalc!P$37-2)/ComCalc!P$37),2),"")</f>
        <v/>
      </c>
      <c r="Q1015" s="24" t="str">
        <f>IF(Q195,-1*ROUND(NORMSINV('Create Composites'!$M$3/(ComCalc!Q$37*2))*SQRT(ComCalc!Q$45/(ComCalc!Q$37*ComCalc!Q$37)+Q806*(ComCalc!Q$37-2)/ComCalc!Q$37),2),"")</f>
        <v/>
      </c>
      <c r="R1015" s="24" t="str">
        <f>IF(R195,-1*ROUND(NORMSINV('Create Composites'!$M$3/(ComCalc!R$37*2))*SQRT(ComCalc!R$45/(ComCalc!R$37*ComCalc!R$37)+R806*(ComCalc!R$37-2)/ComCalc!R$37),2),"")</f>
        <v/>
      </c>
      <c r="S1015" s="24" t="str">
        <f>IF(S195,-1*ROUND(NORMSINV('Create Composites'!$M$3/(ComCalc!S$37*2))*SQRT(ComCalc!S$45/(ComCalc!S$37*ComCalc!S$37)+S806*(ComCalc!S$37-2)/ComCalc!S$37),2),"")</f>
        <v/>
      </c>
      <c r="T1015" s="24" t="str">
        <f>IF(T195,-1*ROUND(NORMSINV('Create Composites'!$M$3/(ComCalc!T$37*2))*SQRT(ComCalc!T$45/(ComCalc!T$37*ComCalc!T$37)+T806*(ComCalc!T$37-2)/ComCalc!T$37),2),"")</f>
        <v/>
      </c>
      <c r="U1015" s="24" t="str">
        <f>IF(U195,-1*ROUND(NORMSINV('Create Composites'!$M$3/(ComCalc!U$37*2))*SQRT(ComCalc!U$45/(ComCalc!U$37*ComCalc!U$37)+U806*(ComCalc!U$37-2)/ComCalc!U$37),2),"")</f>
        <v/>
      </c>
    </row>
    <row r="1016" spans="1:21" x14ac:dyDescent="0.15">
      <c r="A1016" t="str">
        <f t="shared" si="664"/>
        <v>ASB</v>
      </c>
      <c r="B1016" s="24" t="str">
        <f>IF(B196,-1*ROUND(NORMSINV('Create Composites'!$M$3/(ComCalc!B$37*2))*SQRT(ComCalc!B$45/(ComCalc!B$37*ComCalc!B$37)+B807*(ComCalc!B$37-2)/ComCalc!B$37),2),"")</f>
        <v/>
      </c>
      <c r="C1016" s="24" t="str">
        <f>IF(C196,-1*ROUND(NORMSINV('Create Composites'!$M$3/(ComCalc!C$37*2))*SQRT(ComCalc!C$45/(ComCalc!C$37*ComCalc!C$37)+C807*(ComCalc!C$37-2)/ComCalc!C$37),2),"")</f>
        <v/>
      </c>
      <c r="D1016" s="24" t="str">
        <f>IF(D196,-1*ROUND(NORMSINV('Create Composites'!$M$3/(ComCalc!D$37*2))*SQRT(ComCalc!D$45/(ComCalc!D$37*ComCalc!D$37)+D807*(ComCalc!D$37-2)/ComCalc!D$37),2),"")</f>
        <v/>
      </c>
      <c r="E1016" s="24" t="str">
        <f>IF(E196,-1*ROUND(NORMSINV('Create Composites'!$M$3/(ComCalc!E$37*2))*SQRT(ComCalc!E$45/(ComCalc!E$37*ComCalc!E$37)+E807*(ComCalc!E$37-2)/ComCalc!E$37),2),"")</f>
        <v/>
      </c>
      <c r="F1016" s="24" t="str">
        <f>IF(F196,-1*ROUND(NORMSINV('Create Composites'!$M$3/(ComCalc!F$37*2))*SQRT(ComCalc!F$45/(ComCalc!F$37*ComCalc!F$37)+F807*(ComCalc!F$37-2)/ComCalc!F$37),2),"")</f>
        <v/>
      </c>
      <c r="G1016" s="24" t="str">
        <f>IF(G196,-1*ROUND(NORMSINV('Create Composites'!$M$3/(ComCalc!G$37*2))*SQRT(ComCalc!G$45/(ComCalc!G$37*ComCalc!G$37)+G807*(ComCalc!G$37-2)/ComCalc!G$37),2),"")</f>
        <v/>
      </c>
      <c r="H1016" s="24" t="str">
        <f>IF(H196,-1*ROUND(NORMSINV('Create Composites'!$M$3/(ComCalc!H$37*2))*SQRT(ComCalc!H$45/(ComCalc!H$37*ComCalc!H$37)+H807*(ComCalc!H$37-2)/ComCalc!H$37),2),"")</f>
        <v/>
      </c>
      <c r="I1016" s="24" t="str">
        <f>IF(I196,-1*ROUND(NORMSINV('Create Composites'!$M$3/(ComCalc!I$37*2))*SQRT(ComCalc!I$45/(ComCalc!I$37*ComCalc!I$37)+I807*(ComCalc!I$37-2)/ComCalc!I$37),2),"")</f>
        <v/>
      </c>
      <c r="J1016" s="24" t="str">
        <f>IF(J196,-1*ROUND(NORMSINV('Create Composites'!$M$3/(ComCalc!J$37*2))*SQRT(ComCalc!J$45/(ComCalc!J$37*ComCalc!J$37)+J807*(ComCalc!J$37-2)/ComCalc!J$37),2),"")</f>
        <v/>
      </c>
      <c r="K1016" s="24" t="str">
        <f>IF(K196,-1*ROUND(NORMSINV('Create Composites'!$M$3/(ComCalc!K$37*2))*SQRT(ComCalc!K$45/(ComCalc!K$37*ComCalc!K$37)+K807*(ComCalc!K$37-2)/ComCalc!K$37),2),"")</f>
        <v/>
      </c>
      <c r="L1016" s="24" t="str">
        <f>IF(L196,-1*ROUND(NORMSINV('Create Composites'!$M$3/(ComCalc!L$37*2))*SQRT(ComCalc!L$45/(ComCalc!L$37*ComCalc!L$37)+L807*(ComCalc!L$37-2)/ComCalc!L$37),2),"")</f>
        <v/>
      </c>
      <c r="M1016" s="24" t="str">
        <f>IF(M196,-1*ROUND(NORMSINV('Create Composites'!$M$3/(ComCalc!M$37*2))*SQRT(ComCalc!M$45/(ComCalc!M$37*ComCalc!M$37)+M807*(ComCalc!M$37-2)/ComCalc!M$37),2),"")</f>
        <v/>
      </c>
      <c r="N1016" s="24" t="str">
        <f>IF(N196,-1*ROUND(NORMSINV('Create Composites'!$M$3/(ComCalc!N$37*2))*SQRT(ComCalc!N$45/(ComCalc!N$37*ComCalc!N$37)+N807*(ComCalc!N$37-2)/ComCalc!N$37),2),"")</f>
        <v/>
      </c>
      <c r="O1016" s="24" t="str">
        <f>IF(O196,-1*ROUND(NORMSINV('Create Composites'!$M$3/(ComCalc!O$37*2))*SQRT(ComCalc!O$45/(ComCalc!O$37*ComCalc!O$37)+O807*(ComCalc!O$37-2)/ComCalc!O$37),2),"")</f>
        <v/>
      </c>
      <c r="P1016" s="24" t="str">
        <f>IF(P196,-1*ROUND(NORMSINV('Create Composites'!$M$3/(ComCalc!P$37*2))*SQRT(ComCalc!P$45/(ComCalc!P$37*ComCalc!P$37)+P807*(ComCalc!P$37-2)/ComCalc!P$37),2),"")</f>
        <v/>
      </c>
      <c r="Q1016" s="24" t="str">
        <f>IF(Q196,-1*ROUND(NORMSINV('Create Composites'!$M$3/(ComCalc!Q$37*2))*SQRT(ComCalc!Q$45/(ComCalc!Q$37*ComCalc!Q$37)+Q807*(ComCalc!Q$37-2)/ComCalc!Q$37),2),"")</f>
        <v/>
      </c>
      <c r="R1016" s="24" t="str">
        <f>IF(R196,-1*ROUND(NORMSINV('Create Composites'!$M$3/(ComCalc!R$37*2))*SQRT(ComCalc!R$45/(ComCalc!R$37*ComCalc!R$37)+R807*(ComCalc!R$37-2)/ComCalc!R$37),2),"")</f>
        <v/>
      </c>
      <c r="S1016" s="24" t="str">
        <f>IF(S196,-1*ROUND(NORMSINV('Create Composites'!$M$3/(ComCalc!S$37*2))*SQRT(ComCalc!S$45/(ComCalc!S$37*ComCalc!S$37)+S807*(ComCalc!S$37-2)/ComCalc!S$37),2),"")</f>
        <v/>
      </c>
      <c r="T1016" s="24" t="str">
        <f>IF(T196,-1*ROUND(NORMSINV('Create Composites'!$M$3/(ComCalc!T$37*2))*SQRT(ComCalc!T$45/(ComCalc!T$37*ComCalc!T$37)+T807*(ComCalc!T$37-2)/ComCalc!T$37),2),"")</f>
        <v/>
      </c>
      <c r="U1016" s="24" t="str">
        <f>IF(U196,-1*ROUND(NORMSINV('Create Composites'!$M$3/(ComCalc!U$37*2))*SQRT(ComCalc!U$45/(ComCalc!U$37*ComCalc!U$37)+U807*(ComCalc!U$37-2)/ComCalc!U$37),2),"")</f>
        <v/>
      </c>
    </row>
    <row r="1017" spans="1:21" x14ac:dyDescent="0.15">
      <c r="A1017" t="str">
        <f t="shared" si="664"/>
        <v>SY</v>
      </c>
      <c r="B1017" s="24" t="str">
        <f>IF(B197,-1*ROUND(NORMSINV('Create Composites'!$M$3/(ComCalc!B$37*2))*SQRT(ComCalc!B$45/(ComCalc!B$37*ComCalc!B$37)+B808*(ComCalc!B$37-2)/ComCalc!B$37),2),"")</f>
        <v/>
      </c>
      <c r="C1017" s="24" t="str">
        <f>IF(C197,-1*ROUND(NORMSINV('Create Composites'!$M$3/(ComCalc!C$37*2))*SQRT(ComCalc!C$45/(ComCalc!C$37*ComCalc!C$37)+C808*(ComCalc!C$37-2)/ComCalc!C$37),2),"")</f>
        <v/>
      </c>
      <c r="D1017" s="24" t="str">
        <f>IF(D197,-1*ROUND(NORMSINV('Create Composites'!$M$3/(ComCalc!D$37*2))*SQRT(ComCalc!D$45/(ComCalc!D$37*ComCalc!D$37)+D808*(ComCalc!D$37-2)/ComCalc!D$37),2),"")</f>
        <v/>
      </c>
      <c r="E1017" s="24" t="str">
        <f>IF(E197,-1*ROUND(NORMSINV('Create Composites'!$M$3/(ComCalc!E$37*2))*SQRT(ComCalc!E$45/(ComCalc!E$37*ComCalc!E$37)+E808*(ComCalc!E$37-2)/ComCalc!E$37),2),"")</f>
        <v/>
      </c>
      <c r="F1017" s="24" t="str">
        <f>IF(F197,-1*ROUND(NORMSINV('Create Composites'!$M$3/(ComCalc!F$37*2))*SQRT(ComCalc!F$45/(ComCalc!F$37*ComCalc!F$37)+F808*(ComCalc!F$37-2)/ComCalc!F$37),2),"")</f>
        <v/>
      </c>
      <c r="G1017" s="24" t="str">
        <f>IF(G197,-1*ROUND(NORMSINV('Create Composites'!$M$3/(ComCalc!G$37*2))*SQRT(ComCalc!G$45/(ComCalc!G$37*ComCalc!G$37)+G808*(ComCalc!G$37-2)/ComCalc!G$37),2),"")</f>
        <v/>
      </c>
      <c r="H1017" s="24" t="str">
        <f>IF(H197,-1*ROUND(NORMSINV('Create Composites'!$M$3/(ComCalc!H$37*2))*SQRT(ComCalc!H$45/(ComCalc!H$37*ComCalc!H$37)+H808*(ComCalc!H$37-2)/ComCalc!H$37),2),"")</f>
        <v/>
      </c>
      <c r="I1017" s="24" t="str">
        <f>IF(I197,-1*ROUND(NORMSINV('Create Composites'!$M$3/(ComCalc!I$37*2))*SQRT(ComCalc!I$45/(ComCalc!I$37*ComCalc!I$37)+I808*(ComCalc!I$37-2)/ComCalc!I$37),2),"")</f>
        <v/>
      </c>
      <c r="J1017" s="24" t="str">
        <f>IF(J197,-1*ROUND(NORMSINV('Create Composites'!$M$3/(ComCalc!J$37*2))*SQRT(ComCalc!J$45/(ComCalc!J$37*ComCalc!J$37)+J808*(ComCalc!J$37-2)/ComCalc!J$37),2),"")</f>
        <v/>
      </c>
      <c r="K1017" s="24" t="str">
        <f>IF(K197,-1*ROUND(NORMSINV('Create Composites'!$M$3/(ComCalc!K$37*2))*SQRT(ComCalc!K$45/(ComCalc!K$37*ComCalc!K$37)+K808*(ComCalc!K$37-2)/ComCalc!K$37),2),"")</f>
        <v/>
      </c>
      <c r="L1017" s="24" t="str">
        <f>IF(L197,-1*ROUND(NORMSINV('Create Composites'!$M$3/(ComCalc!L$37*2))*SQRT(ComCalc!L$45/(ComCalc!L$37*ComCalc!L$37)+L808*(ComCalc!L$37-2)/ComCalc!L$37),2),"")</f>
        <v/>
      </c>
      <c r="M1017" s="24" t="str">
        <f>IF(M197,-1*ROUND(NORMSINV('Create Composites'!$M$3/(ComCalc!M$37*2))*SQRT(ComCalc!M$45/(ComCalc!M$37*ComCalc!M$37)+M808*(ComCalc!M$37-2)/ComCalc!M$37),2),"")</f>
        <v/>
      </c>
      <c r="N1017" s="24" t="str">
        <f>IF(N197,-1*ROUND(NORMSINV('Create Composites'!$M$3/(ComCalc!N$37*2))*SQRT(ComCalc!N$45/(ComCalc!N$37*ComCalc!N$37)+N808*(ComCalc!N$37-2)/ComCalc!N$37),2),"")</f>
        <v/>
      </c>
      <c r="O1017" s="24" t="str">
        <f>IF(O197,-1*ROUND(NORMSINV('Create Composites'!$M$3/(ComCalc!O$37*2))*SQRT(ComCalc!O$45/(ComCalc!O$37*ComCalc!O$37)+O808*(ComCalc!O$37-2)/ComCalc!O$37),2),"")</f>
        <v/>
      </c>
      <c r="P1017" s="24" t="str">
        <f>IF(P197,-1*ROUND(NORMSINV('Create Composites'!$M$3/(ComCalc!P$37*2))*SQRT(ComCalc!P$45/(ComCalc!P$37*ComCalc!P$37)+P808*(ComCalc!P$37-2)/ComCalc!P$37),2),"")</f>
        <v/>
      </c>
      <c r="Q1017" s="24" t="str">
        <f>IF(Q197,-1*ROUND(NORMSINV('Create Composites'!$M$3/(ComCalc!Q$37*2))*SQRT(ComCalc!Q$45/(ComCalc!Q$37*ComCalc!Q$37)+Q808*(ComCalc!Q$37-2)/ComCalc!Q$37),2),"")</f>
        <v/>
      </c>
      <c r="R1017" s="24" t="str">
        <f>IF(R197,-1*ROUND(NORMSINV('Create Composites'!$M$3/(ComCalc!R$37*2))*SQRT(ComCalc!R$45/(ComCalc!R$37*ComCalc!R$37)+R808*(ComCalc!R$37-2)/ComCalc!R$37),2),"")</f>
        <v/>
      </c>
      <c r="S1017" s="24" t="str">
        <f>IF(S197,-1*ROUND(NORMSINV('Create Composites'!$M$3/(ComCalc!S$37*2))*SQRT(ComCalc!S$45/(ComCalc!S$37*ComCalc!S$37)+S808*(ComCalc!S$37-2)/ComCalc!S$37),2),"")</f>
        <v/>
      </c>
      <c r="T1017" s="24" t="str">
        <f>IF(T197,-1*ROUND(NORMSINV('Create Composites'!$M$3/(ComCalc!T$37*2))*SQRT(ComCalc!T$45/(ComCalc!T$37*ComCalc!T$37)+T808*(ComCalc!T$37-2)/ComCalc!T$37),2),"")</f>
        <v/>
      </c>
      <c r="U1017" s="24" t="str">
        <f>IF(U197,-1*ROUND(NORMSINV('Create Composites'!$M$3/(ComCalc!U$37*2))*SQRT(ComCalc!U$45/(ComCalc!U$37*ComCalc!U$37)+U808*(ComCalc!U$37-2)/ComCalc!U$37),2),"")</f>
        <v/>
      </c>
    </row>
    <row r="1018" spans="1:21" x14ac:dyDescent="0.15">
      <c r="A1018" t="str">
        <f t="shared" si="664"/>
        <v>DC</v>
      </c>
      <c r="B1018" s="24" t="str">
        <f>IF(B198,-1*ROUND(NORMSINV('Create Composites'!$M$3/(ComCalc!B$37*2))*SQRT(ComCalc!B$45/(ComCalc!B$37*ComCalc!B$37)+B809*(ComCalc!B$37-2)/ComCalc!B$37),2),"")</f>
        <v/>
      </c>
      <c r="C1018" s="24" t="str">
        <f>IF(C198,-1*ROUND(NORMSINV('Create Composites'!$M$3/(ComCalc!C$37*2))*SQRT(ComCalc!C$45/(ComCalc!C$37*ComCalc!C$37)+C809*(ComCalc!C$37-2)/ComCalc!C$37),2),"")</f>
        <v/>
      </c>
      <c r="D1018" s="24" t="str">
        <f>IF(D198,-1*ROUND(NORMSINV('Create Composites'!$M$3/(ComCalc!D$37*2))*SQRT(ComCalc!D$45/(ComCalc!D$37*ComCalc!D$37)+D809*(ComCalc!D$37-2)/ComCalc!D$37),2),"")</f>
        <v/>
      </c>
      <c r="E1018" s="24" t="str">
        <f>IF(E198,-1*ROUND(NORMSINV('Create Composites'!$M$3/(ComCalc!E$37*2))*SQRT(ComCalc!E$45/(ComCalc!E$37*ComCalc!E$37)+E809*(ComCalc!E$37-2)/ComCalc!E$37),2),"")</f>
        <v/>
      </c>
      <c r="F1018" s="24" t="str">
        <f>IF(F198,-1*ROUND(NORMSINV('Create Composites'!$M$3/(ComCalc!F$37*2))*SQRT(ComCalc!F$45/(ComCalc!F$37*ComCalc!F$37)+F809*(ComCalc!F$37-2)/ComCalc!F$37),2),"")</f>
        <v/>
      </c>
      <c r="G1018" s="24" t="str">
        <f>IF(G198,-1*ROUND(NORMSINV('Create Composites'!$M$3/(ComCalc!G$37*2))*SQRT(ComCalc!G$45/(ComCalc!G$37*ComCalc!G$37)+G809*(ComCalc!G$37-2)/ComCalc!G$37),2),"")</f>
        <v/>
      </c>
      <c r="H1018" s="24" t="str">
        <f>IF(H198,-1*ROUND(NORMSINV('Create Composites'!$M$3/(ComCalc!H$37*2))*SQRT(ComCalc!H$45/(ComCalc!H$37*ComCalc!H$37)+H809*(ComCalc!H$37-2)/ComCalc!H$37),2),"")</f>
        <v/>
      </c>
      <c r="I1018" s="24" t="str">
        <f>IF(I198,-1*ROUND(NORMSINV('Create Composites'!$M$3/(ComCalc!I$37*2))*SQRT(ComCalc!I$45/(ComCalc!I$37*ComCalc!I$37)+I809*(ComCalc!I$37-2)/ComCalc!I$37),2),"")</f>
        <v/>
      </c>
      <c r="J1018" s="24" t="str">
        <f>IF(J198,-1*ROUND(NORMSINV('Create Composites'!$M$3/(ComCalc!J$37*2))*SQRT(ComCalc!J$45/(ComCalc!J$37*ComCalc!J$37)+J809*(ComCalc!J$37-2)/ComCalc!J$37),2),"")</f>
        <v/>
      </c>
      <c r="K1018" s="24" t="str">
        <f>IF(K198,-1*ROUND(NORMSINV('Create Composites'!$M$3/(ComCalc!K$37*2))*SQRT(ComCalc!K$45/(ComCalc!K$37*ComCalc!K$37)+K809*(ComCalc!K$37-2)/ComCalc!K$37),2),"")</f>
        <v/>
      </c>
      <c r="L1018" s="24" t="str">
        <f>IF(L198,-1*ROUND(NORMSINV('Create Composites'!$M$3/(ComCalc!L$37*2))*SQRT(ComCalc!L$45/(ComCalc!L$37*ComCalc!L$37)+L809*(ComCalc!L$37-2)/ComCalc!L$37),2),"")</f>
        <v/>
      </c>
      <c r="M1018" s="24" t="str">
        <f>IF(M198,-1*ROUND(NORMSINV('Create Composites'!$M$3/(ComCalc!M$37*2))*SQRT(ComCalc!M$45/(ComCalc!M$37*ComCalc!M$37)+M809*(ComCalc!M$37-2)/ComCalc!M$37),2),"")</f>
        <v/>
      </c>
      <c r="N1018" s="24" t="str">
        <f>IF(N198,-1*ROUND(NORMSINV('Create Composites'!$M$3/(ComCalc!N$37*2))*SQRT(ComCalc!N$45/(ComCalc!N$37*ComCalc!N$37)+N809*(ComCalc!N$37-2)/ComCalc!N$37),2),"")</f>
        <v/>
      </c>
      <c r="O1018" s="24" t="str">
        <f>IF(O198,-1*ROUND(NORMSINV('Create Composites'!$M$3/(ComCalc!O$37*2))*SQRT(ComCalc!O$45/(ComCalc!O$37*ComCalc!O$37)+O809*(ComCalc!O$37-2)/ComCalc!O$37),2),"")</f>
        <v/>
      </c>
      <c r="P1018" s="24" t="str">
        <f>IF(P198,-1*ROUND(NORMSINV('Create Composites'!$M$3/(ComCalc!P$37*2))*SQRT(ComCalc!P$45/(ComCalc!P$37*ComCalc!P$37)+P809*(ComCalc!P$37-2)/ComCalc!P$37),2),"")</f>
        <v/>
      </c>
      <c r="Q1018" s="24" t="str">
        <f>IF(Q198,-1*ROUND(NORMSINV('Create Composites'!$M$3/(ComCalc!Q$37*2))*SQRT(ComCalc!Q$45/(ComCalc!Q$37*ComCalc!Q$37)+Q809*(ComCalc!Q$37-2)/ComCalc!Q$37),2),"")</f>
        <v/>
      </c>
      <c r="R1018" s="24" t="str">
        <f>IF(R198,-1*ROUND(NORMSINV('Create Composites'!$M$3/(ComCalc!R$37*2))*SQRT(ComCalc!R$45/(ComCalc!R$37*ComCalc!R$37)+R809*(ComCalc!R$37-2)/ComCalc!R$37),2),"")</f>
        <v/>
      </c>
      <c r="S1018" s="24" t="str">
        <f>IF(S198,-1*ROUND(NORMSINV('Create Composites'!$M$3/(ComCalc!S$37*2))*SQRT(ComCalc!S$45/(ComCalc!S$37*ComCalc!S$37)+S809*(ComCalc!S$37-2)/ComCalc!S$37),2),"")</f>
        <v/>
      </c>
      <c r="T1018" s="24" t="str">
        <f>IF(T198,-1*ROUND(NORMSINV('Create Composites'!$M$3/(ComCalc!T$37*2))*SQRT(ComCalc!T$45/(ComCalc!T$37*ComCalc!T$37)+T809*(ComCalc!T$37-2)/ComCalc!T$37),2),"")</f>
        <v/>
      </c>
      <c r="U1018" s="24" t="str">
        <f>IF(U198,-1*ROUND(NORMSINV('Create Composites'!$M$3/(ComCalc!U$37*2))*SQRT(ComCalc!U$45/(ComCalc!U$37*ComCalc!U$37)+U809*(ComCalc!U$37-2)/ComCalc!U$37),2),"")</f>
        <v/>
      </c>
    </row>
    <row r="1019" spans="1:21" x14ac:dyDescent="0.15">
      <c r="A1019" t="str">
        <f t="shared" si="664"/>
        <v>RF</v>
      </c>
      <c r="B1019" s="24" t="str">
        <f>IF(B199,-1*ROUND(NORMSINV('Create Composites'!$M$3/(ComCalc!B$37*2))*SQRT(ComCalc!B$45/(ComCalc!B$37*ComCalc!B$37)+B810*(ComCalc!B$37-2)/ComCalc!B$37),2),"")</f>
        <v/>
      </c>
      <c r="C1019" s="24" t="str">
        <f>IF(C199,-1*ROUND(NORMSINV('Create Composites'!$M$3/(ComCalc!C$37*2))*SQRT(ComCalc!C$45/(ComCalc!C$37*ComCalc!C$37)+C810*(ComCalc!C$37-2)/ComCalc!C$37),2),"")</f>
        <v/>
      </c>
      <c r="D1019" s="24" t="str">
        <f>IF(D199,-1*ROUND(NORMSINV('Create Composites'!$M$3/(ComCalc!D$37*2))*SQRT(ComCalc!D$45/(ComCalc!D$37*ComCalc!D$37)+D810*(ComCalc!D$37-2)/ComCalc!D$37),2),"")</f>
        <v/>
      </c>
      <c r="E1019" s="24" t="str">
        <f>IF(E199,-1*ROUND(NORMSINV('Create Composites'!$M$3/(ComCalc!E$37*2))*SQRT(ComCalc!E$45/(ComCalc!E$37*ComCalc!E$37)+E810*(ComCalc!E$37-2)/ComCalc!E$37),2),"")</f>
        <v/>
      </c>
      <c r="F1019" s="24" t="str">
        <f>IF(F199,-1*ROUND(NORMSINV('Create Composites'!$M$3/(ComCalc!F$37*2))*SQRT(ComCalc!F$45/(ComCalc!F$37*ComCalc!F$37)+F810*(ComCalc!F$37-2)/ComCalc!F$37),2),"")</f>
        <v/>
      </c>
      <c r="G1019" s="24" t="str">
        <f>IF(G199,-1*ROUND(NORMSINV('Create Composites'!$M$3/(ComCalc!G$37*2))*SQRT(ComCalc!G$45/(ComCalc!G$37*ComCalc!G$37)+G810*(ComCalc!G$37-2)/ComCalc!G$37),2),"")</f>
        <v/>
      </c>
      <c r="H1019" s="24" t="str">
        <f>IF(H199,-1*ROUND(NORMSINV('Create Composites'!$M$3/(ComCalc!H$37*2))*SQRT(ComCalc!H$45/(ComCalc!H$37*ComCalc!H$37)+H810*(ComCalc!H$37-2)/ComCalc!H$37),2),"")</f>
        <v/>
      </c>
      <c r="I1019" s="24" t="str">
        <f>IF(I199,-1*ROUND(NORMSINV('Create Composites'!$M$3/(ComCalc!I$37*2))*SQRT(ComCalc!I$45/(ComCalc!I$37*ComCalc!I$37)+I810*(ComCalc!I$37-2)/ComCalc!I$37),2),"")</f>
        <v/>
      </c>
      <c r="J1019" s="24" t="str">
        <f>IF(J199,-1*ROUND(NORMSINV('Create Composites'!$M$3/(ComCalc!J$37*2))*SQRT(ComCalc!J$45/(ComCalc!J$37*ComCalc!J$37)+J810*(ComCalc!J$37-2)/ComCalc!J$37),2),"")</f>
        <v/>
      </c>
      <c r="K1019" s="24" t="str">
        <f>IF(K199,-1*ROUND(NORMSINV('Create Composites'!$M$3/(ComCalc!K$37*2))*SQRT(ComCalc!K$45/(ComCalc!K$37*ComCalc!K$37)+K810*(ComCalc!K$37-2)/ComCalc!K$37),2),"")</f>
        <v/>
      </c>
      <c r="L1019" s="24" t="str">
        <f>IF(L199,-1*ROUND(NORMSINV('Create Composites'!$M$3/(ComCalc!L$37*2))*SQRT(ComCalc!L$45/(ComCalc!L$37*ComCalc!L$37)+L810*(ComCalc!L$37-2)/ComCalc!L$37),2),"")</f>
        <v/>
      </c>
      <c r="M1019" s="24" t="str">
        <f>IF(M199,-1*ROUND(NORMSINV('Create Composites'!$M$3/(ComCalc!M$37*2))*SQRT(ComCalc!M$45/(ComCalc!M$37*ComCalc!M$37)+M810*(ComCalc!M$37-2)/ComCalc!M$37),2),"")</f>
        <v/>
      </c>
      <c r="N1019" s="24" t="str">
        <f>IF(N199,-1*ROUND(NORMSINV('Create Composites'!$M$3/(ComCalc!N$37*2))*SQRT(ComCalc!N$45/(ComCalc!N$37*ComCalc!N$37)+N810*(ComCalc!N$37-2)/ComCalc!N$37),2),"")</f>
        <v/>
      </c>
      <c r="O1019" s="24" t="str">
        <f>IF(O199,-1*ROUND(NORMSINV('Create Composites'!$M$3/(ComCalc!O$37*2))*SQRT(ComCalc!O$45/(ComCalc!O$37*ComCalc!O$37)+O810*(ComCalc!O$37-2)/ComCalc!O$37),2),"")</f>
        <v/>
      </c>
      <c r="P1019" s="24" t="str">
        <f>IF(P199,-1*ROUND(NORMSINV('Create Composites'!$M$3/(ComCalc!P$37*2))*SQRT(ComCalc!P$45/(ComCalc!P$37*ComCalc!P$37)+P810*(ComCalc!P$37-2)/ComCalc!P$37),2),"")</f>
        <v/>
      </c>
      <c r="Q1019" s="24" t="str">
        <f>IF(Q199,-1*ROUND(NORMSINV('Create Composites'!$M$3/(ComCalc!Q$37*2))*SQRT(ComCalc!Q$45/(ComCalc!Q$37*ComCalc!Q$37)+Q810*(ComCalc!Q$37-2)/ComCalc!Q$37),2),"")</f>
        <v/>
      </c>
      <c r="R1019" s="24" t="str">
        <f>IF(R199,-1*ROUND(NORMSINV('Create Composites'!$M$3/(ComCalc!R$37*2))*SQRT(ComCalc!R$45/(ComCalc!R$37*ComCalc!R$37)+R810*(ComCalc!R$37-2)/ComCalc!R$37),2),"")</f>
        <v/>
      </c>
      <c r="S1019" s="24" t="str">
        <f>IF(S199,-1*ROUND(NORMSINV('Create Composites'!$M$3/(ComCalc!S$37*2))*SQRT(ComCalc!S$45/(ComCalc!S$37*ComCalc!S$37)+S810*(ComCalc!S$37-2)/ComCalc!S$37),2),"")</f>
        <v/>
      </c>
      <c r="T1019" s="24" t="str">
        <f>IF(T199,-1*ROUND(NORMSINV('Create Composites'!$M$3/(ComCalc!T$37*2))*SQRT(ComCalc!T$45/(ComCalc!T$37*ComCalc!T$37)+T810*(ComCalc!T$37-2)/ComCalc!T$37),2),"")</f>
        <v/>
      </c>
      <c r="U1019" s="24" t="str">
        <f>IF(U199,-1*ROUND(NORMSINV('Create Composites'!$M$3/(ComCalc!U$37*2))*SQRT(ComCalc!U$45/(ComCalc!U$37*ComCalc!U$37)+U810*(ComCalc!U$37-2)/ComCalc!U$37),2),"")</f>
        <v/>
      </c>
    </row>
    <row r="1020" spans="1:21" x14ac:dyDescent="0.15">
      <c r="A1020" t="str">
        <f t="shared" si="664"/>
        <v>RU</v>
      </c>
      <c r="B1020" s="24" t="str">
        <f>IF(B200,-1*ROUND(NORMSINV('Create Composites'!$M$3/(ComCalc!B$37*2))*SQRT(ComCalc!B$45/(ComCalc!B$37*ComCalc!B$37)+B811*(ComCalc!B$37-2)/ComCalc!B$37),2),"")</f>
        <v/>
      </c>
      <c r="C1020" s="24" t="str">
        <f>IF(C200,-1*ROUND(NORMSINV('Create Composites'!$M$3/(ComCalc!C$37*2))*SQRT(ComCalc!C$45/(ComCalc!C$37*ComCalc!C$37)+C811*(ComCalc!C$37-2)/ComCalc!C$37),2),"")</f>
        <v/>
      </c>
      <c r="D1020" s="24" t="str">
        <f>IF(D200,-1*ROUND(NORMSINV('Create Composites'!$M$3/(ComCalc!D$37*2))*SQRT(ComCalc!D$45/(ComCalc!D$37*ComCalc!D$37)+D811*(ComCalc!D$37-2)/ComCalc!D$37),2),"")</f>
        <v/>
      </c>
      <c r="E1020" s="24" t="str">
        <f>IF(E200,-1*ROUND(NORMSINV('Create Composites'!$M$3/(ComCalc!E$37*2))*SQRT(ComCalc!E$45/(ComCalc!E$37*ComCalc!E$37)+E811*(ComCalc!E$37-2)/ComCalc!E$37),2),"")</f>
        <v/>
      </c>
      <c r="F1020" s="24" t="str">
        <f>IF(F200,-1*ROUND(NORMSINV('Create Composites'!$M$3/(ComCalc!F$37*2))*SQRT(ComCalc!F$45/(ComCalc!F$37*ComCalc!F$37)+F811*(ComCalc!F$37-2)/ComCalc!F$37),2),"")</f>
        <v/>
      </c>
      <c r="G1020" s="24" t="str">
        <f>IF(G200,-1*ROUND(NORMSINV('Create Composites'!$M$3/(ComCalc!G$37*2))*SQRT(ComCalc!G$45/(ComCalc!G$37*ComCalc!G$37)+G811*(ComCalc!G$37-2)/ComCalc!G$37),2),"")</f>
        <v/>
      </c>
      <c r="H1020" s="24" t="str">
        <f>IF(H200,-1*ROUND(NORMSINV('Create Composites'!$M$3/(ComCalc!H$37*2))*SQRT(ComCalc!H$45/(ComCalc!H$37*ComCalc!H$37)+H811*(ComCalc!H$37-2)/ComCalc!H$37),2),"")</f>
        <v/>
      </c>
      <c r="I1020" s="24" t="str">
        <f>IF(I200,-1*ROUND(NORMSINV('Create Composites'!$M$3/(ComCalc!I$37*2))*SQRT(ComCalc!I$45/(ComCalc!I$37*ComCalc!I$37)+I811*(ComCalc!I$37-2)/ComCalc!I$37),2),"")</f>
        <v/>
      </c>
      <c r="J1020" s="24" t="str">
        <f>IF(J200,-1*ROUND(NORMSINV('Create Composites'!$M$3/(ComCalc!J$37*2))*SQRT(ComCalc!J$45/(ComCalc!J$37*ComCalc!J$37)+J811*(ComCalc!J$37-2)/ComCalc!J$37),2),"")</f>
        <v/>
      </c>
      <c r="K1020" s="24" t="str">
        <f>IF(K200,-1*ROUND(NORMSINV('Create Composites'!$M$3/(ComCalc!K$37*2))*SQRT(ComCalc!K$45/(ComCalc!K$37*ComCalc!K$37)+K811*(ComCalc!K$37-2)/ComCalc!K$37),2),"")</f>
        <v/>
      </c>
      <c r="L1020" s="24" t="str">
        <f>IF(L200,-1*ROUND(NORMSINV('Create Composites'!$M$3/(ComCalc!L$37*2))*SQRT(ComCalc!L$45/(ComCalc!L$37*ComCalc!L$37)+L811*(ComCalc!L$37-2)/ComCalc!L$37),2),"")</f>
        <v/>
      </c>
      <c r="M1020" s="24" t="str">
        <f>IF(M200,-1*ROUND(NORMSINV('Create Composites'!$M$3/(ComCalc!M$37*2))*SQRT(ComCalc!M$45/(ComCalc!M$37*ComCalc!M$37)+M811*(ComCalc!M$37-2)/ComCalc!M$37),2),"")</f>
        <v/>
      </c>
      <c r="N1020" s="24" t="str">
        <f>IF(N200,-1*ROUND(NORMSINV('Create Composites'!$M$3/(ComCalc!N$37*2))*SQRT(ComCalc!N$45/(ComCalc!N$37*ComCalc!N$37)+N811*(ComCalc!N$37-2)/ComCalc!N$37),2),"")</f>
        <v/>
      </c>
      <c r="O1020" s="24" t="str">
        <f>IF(O200,-1*ROUND(NORMSINV('Create Composites'!$M$3/(ComCalc!O$37*2))*SQRT(ComCalc!O$45/(ComCalc!O$37*ComCalc!O$37)+O811*(ComCalc!O$37-2)/ComCalc!O$37),2),"")</f>
        <v/>
      </c>
      <c r="P1020" s="24" t="str">
        <f>IF(P200,-1*ROUND(NORMSINV('Create Composites'!$M$3/(ComCalc!P$37*2))*SQRT(ComCalc!P$45/(ComCalc!P$37*ComCalc!P$37)+P811*(ComCalc!P$37-2)/ComCalc!P$37),2),"")</f>
        <v/>
      </c>
      <c r="Q1020" s="24" t="str">
        <f>IF(Q200,-1*ROUND(NORMSINV('Create Composites'!$M$3/(ComCalc!Q$37*2))*SQRT(ComCalc!Q$45/(ComCalc!Q$37*ComCalc!Q$37)+Q811*(ComCalc!Q$37-2)/ComCalc!Q$37),2),"")</f>
        <v/>
      </c>
      <c r="R1020" s="24" t="str">
        <f>IF(R200,-1*ROUND(NORMSINV('Create Composites'!$M$3/(ComCalc!R$37*2))*SQRT(ComCalc!R$45/(ComCalc!R$37*ComCalc!R$37)+R811*(ComCalc!R$37-2)/ComCalc!R$37),2),"")</f>
        <v/>
      </c>
      <c r="S1020" s="24" t="str">
        <f>IF(S200,-1*ROUND(NORMSINV('Create Composites'!$M$3/(ComCalc!S$37*2))*SQRT(ComCalc!S$45/(ComCalc!S$37*ComCalc!S$37)+S811*(ComCalc!S$37-2)/ComCalc!S$37),2),"")</f>
        <v/>
      </c>
      <c r="T1020" s="24" t="str">
        <f>IF(T200,-1*ROUND(NORMSINV('Create Composites'!$M$3/(ComCalc!T$37*2))*SQRT(ComCalc!T$45/(ComCalc!T$37*ComCalc!T$37)+T811*(ComCalc!T$37-2)/ComCalc!T$37),2),"")</f>
        <v/>
      </c>
      <c r="U1020" s="24" t="str">
        <f>IF(U200,-1*ROUND(NORMSINV('Create Composites'!$M$3/(ComCalc!U$37*2))*SQRT(ComCalc!U$45/(ComCalc!U$37*ComCalc!U$37)+U811*(ComCalc!U$37-2)/ComCalc!U$37),2),"")</f>
        <v/>
      </c>
    </row>
    <row r="1021" spans="1:21" x14ac:dyDescent="0.15">
      <c r="A1021" t="str">
        <f t="shared" si="664"/>
        <v>OL</v>
      </c>
      <c r="B1021" s="24" t="str">
        <f>IF(B201,-1*ROUND(NORMSINV('Create Composites'!$M$3/(ComCalc!B$37*2))*SQRT(ComCalc!B$45/(ComCalc!B$37*ComCalc!B$37)+B812*(ComCalc!B$37-2)/ComCalc!B$37),2),"")</f>
        <v/>
      </c>
      <c r="C1021" s="24" t="str">
        <f>IF(C201,-1*ROUND(NORMSINV('Create Composites'!$M$3/(ComCalc!C$37*2))*SQRT(ComCalc!C$45/(ComCalc!C$37*ComCalc!C$37)+C812*(ComCalc!C$37-2)/ComCalc!C$37),2),"")</f>
        <v/>
      </c>
      <c r="D1021" s="24" t="str">
        <f>IF(D201,-1*ROUND(NORMSINV('Create Composites'!$M$3/(ComCalc!D$37*2))*SQRT(ComCalc!D$45/(ComCalc!D$37*ComCalc!D$37)+D812*(ComCalc!D$37-2)/ComCalc!D$37),2),"")</f>
        <v/>
      </c>
      <c r="E1021" s="24" t="str">
        <f>IF(E201,-1*ROUND(NORMSINV('Create Composites'!$M$3/(ComCalc!E$37*2))*SQRT(ComCalc!E$45/(ComCalc!E$37*ComCalc!E$37)+E812*(ComCalc!E$37-2)/ComCalc!E$37),2),"")</f>
        <v/>
      </c>
      <c r="F1021" s="24" t="str">
        <f>IF(F201,-1*ROUND(NORMSINV('Create Composites'!$M$3/(ComCalc!F$37*2))*SQRT(ComCalc!F$45/(ComCalc!F$37*ComCalc!F$37)+F812*(ComCalc!F$37-2)/ComCalc!F$37),2),"")</f>
        <v/>
      </c>
      <c r="G1021" s="24" t="str">
        <f>IF(G201,-1*ROUND(NORMSINV('Create Composites'!$M$3/(ComCalc!G$37*2))*SQRT(ComCalc!G$45/(ComCalc!G$37*ComCalc!G$37)+G812*(ComCalc!G$37-2)/ComCalc!G$37),2),"")</f>
        <v/>
      </c>
      <c r="H1021" s="24" t="str">
        <f>IF(H201,-1*ROUND(NORMSINV('Create Composites'!$M$3/(ComCalc!H$37*2))*SQRT(ComCalc!H$45/(ComCalc!H$37*ComCalc!H$37)+H812*(ComCalc!H$37-2)/ComCalc!H$37),2),"")</f>
        <v/>
      </c>
      <c r="I1021" s="24" t="str">
        <f>IF(I201,-1*ROUND(NORMSINV('Create Composites'!$M$3/(ComCalc!I$37*2))*SQRT(ComCalc!I$45/(ComCalc!I$37*ComCalc!I$37)+I812*(ComCalc!I$37-2)/ComCalc!I$37),2),"")</f>
        <v/>
      </c>
      <c r="J1021" s="24" t="str">
        <f>IF(J201,-1*ROUND(NORMSINV('Create Composites'!$M$3/(ComCalc!J$37*2))*SQRT(ComCalc!J$45/(ComCalc!J$37*ComCalc!J$37)+J812*(ComCalc!J$37-2)/ComCalc!J$37),2),"")</f>
        <v/>
      </c>
      <c r="K1021" s="24" t="str">
        <f>IF(K201,-1*ROUND(NORMSINV('Create Composites'!$M$3/(ComCalc!K$37*2))*SQRT(ComCalc!K$45/(ComCalc!K$37*ComCalc!K$37)+K812*(ComCalc!K$37-2)/ComCalc!K$37),2),"")</f>
        <v/>
      </c>
      <c r="L1021" s="24" t="str">
        <f>IF(L201,-1*ROUND(NORMSINV('Create Composites'!$M$3/(ComCalc!L$37*2))*SQRT(ComCalc!L$45/(ComCalc!L$37*ComCalc!L$37)+L812*(ComCalc!L$37-2)/ComCalc!L$37),2),"")</f>
        <v/>
      </c>
      <c r="M1021" s="24" t="str">
        <f>IF(M201,-1*ROUND(NORMSINV('Create Composites'!$M$3/(ComCalc!M$37*2))*SQRT(ComCalc!M$45/(ComCalc!M$37*ComCalc!M$37)+M812*(ComCalc!M$37-2)/ComCalc!M$37),2),"")</f>
        <v/>
      </c>
      <c r="N1021" s="24" t="str">
        <f>IF(N201,-1*ROUND(NORMSINV('Create Composites'!$M$3/(ComCalc!N$37*2))*SQRT(ComCalc!N$45/(ComCalc!N$37*ComCalc!N$37)+N812*(ComCalc!N$37-2)/ComCalc!N$37),2),"")</f>
        <v/>
      </c>
      <c r="O1021" s="24" t="str">
        <f>IF(O201,-1*ROUND(NORMSINV('Create Composites'!$M$3/(ComCalc!O$37*2))*SQRT(ComCalc!O$45/(ComCalc!O$37*ComCalc!O$37)+O812*(ComCalc!O$37-2)/ComCalc!O$37),2),"")</f>
        <v/>
      </c>
      <c r="P1021" s="24" t="str">
        <f>IF(P201,-1*ROUND(NORMSINV('Create Composites'!$M$3/(ComCalc!P$37*2))*SQRT(ComCalc!P$45/(ComCalc!P$37*ComCalc!P$37)+P812*(ComCalc!P$37-2)/ComCalc!P$37),2),"")</f>
        <v/>
      </c>
      <c r="Q1021" s="24" t="str">
        <f>IF(Q201,-1*ROUND(NORMSINV('Create Composites'!$M$3/(ComCalc!Q$37*2))*SQRT(ComCalc!Q$45/(ComCalc!Q$37*ComCalc!Q$37)+Q812*(ComCalc!Q$37-2)/ComCalc!Q$37),2),"")</f>
        <v/>
      </c>
      <c r="R1021" s="24" t="str">
        <f>IF(R201,-1*ROUND(NORMSINV('Create Composites'!$M$3/(ComCalc!R$37*2))*SQRT(ComCalc!R$45/(ComCalc!R$37*ComCalc!R$37)+R812*(ComCalc!R$37-2)/ComCalc!R$37),2),"")</f>
        <v/>
      </c>
      <c r="S1021" s="24" t="str">
        <f>IF(S201,-1*ROUND(NORMSINV('Create Composites'!$M$3/(ComCalc!S$37*2))*SQRT(ComCalc!S$45/(ComCalc!S$37*ComCalc!S$37)+S812*(ComCalc!S$37-2)/ComCalc!S$37),2),"")</f>
        <v/>
      </c>
      <c r="T1021" s="24" t="str">
        <f>IF(T201,-1*ROUND(NORMSINV('Create Composites'!$M$3/(ComCalc!T$37*2))*SQRT(ComCalc!T$45/(ComCalc!T$37*ComCalc!T$37)+T812*(ComCalc!T$37-2)/ComCalc!T$37),2),"")</f>
        <v/>
      </c>
      <c r="U1021" s="24" t="str">
        <f>IF(U201,-1*ROUND(NORMSINV('Create Composites'!$M$3/(ComCalc!U$37*2))*SQRT(ComCalc!U$45/(ComCalc!U$37*ComCalc!U$37)+U812*(ComCalc!U$37-2)/ComCalc!U$37),2),"")</f>
        <v/>
      </c>
    </row>
    <row r="1022" spans="1:21" x14ac:dyDescent="0.15">
      <c r="A1022" t="str">
        <f t="shared" si="664"/>
        <v>OF</v>
      </c>
      <c r="B1022" s="24" t="str">
        <f>IF(B202,-1*ROUND(NORMSINV('Create Composites'!$M$3/(ComCalc!B$37*2))*SQRT(ComCalc!B$45/(ComCalc!B$37*ComCalc!B$37)+B813*(ComCalc!B$37-2)/ComCalc!B$37),2),"")</f>
        <v/>
      </c>
      <c r="C1022" s="24" t="str">
        <f>IF(C202,-1*ROUND(NORMSINV('Create Composites'!$M$3/(ComCalc!C$37*2))*SQRT(ComCalc!C$45/(ComCalc!C$37*ComCalc!C$37)+C813*(ComCalc!C$37-2)/ComCalc!C$37),2),"")</f>
        <v/>
      </c>
      <c r="D1022" s="24" t="str">
        <f>IF(D202,-1*ROUND(NORMSINV('Create Composites'!$M$3/(ComCalc!D$37*2))*SQRT(ComCalc!D$45/(ComCalc!D$37*ComCalc!D$37)+D813*(ComCalc!D$37-2)/ComCalc!D$37),2),"")</f>
        <v/>
      </c>
      <c r="E1022" s="24" t="str">
        <f>IF(E202,-1*ROUND(NORMSINV('Create Composites'!$M$3/(ComCalc!E$37*2))*SQRT(ComCalc!E$45/(ComCalc!E$37*ComCalc!E$37)+E813*(ComCalc!E$37-2)/ComCalc!E$37),2),"")</f>
        <v/>
      </c>
      <c r="F1022" s="24" t="str">
        <f>IF(F202,-1*ROUND(NORMSINV('Create Composites'!$M$3/(ComCalc!F$37*2))*SQRT(ComCalc!F$45/(ComCalc!F$37*ComCalc!F$37)+F813*(ComCalc!F$37-2)/ComCalc!F$37),2),"")</f>
        <v/>
      </c>
      <c r="G1022" s="24" t="str">
        <f>IF(G202,-1*ROUND(NORMSINV('Create Composites'!$M$3/(ComCalc!G$37*2))*SQRT(ComCalc!G$45/(ComCalc!G$37*ComCalc!G$37)+G813*(ComCalc!G$37-2)/ComCalc!G$37),2),"")</f>
        <v/>
      </c>
      <c r="H1022" s="24" t="str">
        <f>IF(H202,-1*ROUND(NORMSINV('Create Composites'!$M$3/(ComCalc!H$37*2))*SQRT(ComCalc!H$45/(ComCalc!H$37*ComCalc!H$37)+H813*(ComCalc!H$37-2)/ComCalc!H$37),2),"")</f>
        <v/>
      </c>
      <c r="I1022" s="24" t="str">
        <f>IF(I202,-1*ROUND(NORMSINV('Create Composites'!$M$3/(ComCalc!I$37*2))*SQRT(ComCalc!I$45/(ComCalc!I$37*ComCalc!I$37)+I813*(ComCalc!I$37-2)/ComCalc!I$37),2),"")</f>
        <v/>
      </c>
      <c r="J1022" s="24" t="str">
        <f>IF(J202,-1*ROUND(NORMSINV('Create Composites'!$M$3/(ComCalc!J$37*2))*SQRT(ComCalc!J$45/(ComCalc!J$37*ComCalc!J$37)+J813*(ComCalc!J$37-2)/ComCalc!J$37),2),"")</f>
        <v/>
      </c>
      <c r="K1022" s="24" t="str">
        <f>IF(K202,-1*ROUND(NORMSINV('Create Composites'!$M$3/(ComCalc!K$37*2))*SQRT(ComCalc!K$45/(ComCalc!K$37*ComCalc!K$37)+K813*(ComCalc!K$37-2)/ComCalc!K$37),2),"")</f>
        <v/>
      </c>
      <c r="L1022" s="24" t="str">
        <f>IF(L202,-1*ROUND(NORMSINV('Create Composites'!$M$3/(ComCalc!L$37*2))*SQRT(ComCalc!L$45/(ComCalc!L$37*ComCalc!L$37)+L813*(ComCalc!L$37-2)/ComCalc!L$37),2),"")</f>
        <v/>
      </c>
      <c r="M1022" s="24" t="str">
        <f>IF(M202,-1*ROUND(NORMSINV('Create Composites'!$M$3/(ComCalc!M$37*2))*SQRT(ComCalc!M$45/(ComCalc!M$37*ComCalc!M$37)+M813*(ComCalc!M$37-2)/ComCalc!M$37),2),"")</f>
        <v/>
      </c>
      <c r="N1022" s="24" t="str">
        <f>IF(N202,-1*ROUND(NORMSINV('Create Composites'!$M$3/(ComCalc!N$37*2))*SQRT(ComCalc!N$45/(ComCalc!N$37*ComCalc!N$37)+N813*(ComCalc!N$37-2)/ComCalc!N$37),2),"")</f>
        <v/>
      </c>
      <c r="O1022" s="24" t="str">
        <f>IF(O202,-1*ROUND(NORMSINV('Create Composites'!$M$3/(ComCalc!O$37*2))*SQRT(ComCalc!O$45/(ComCalc!O$37*ComCalc!O$37)+O813*(ComCalc!O$37-2)/ComCalc!O$37),2),"")</f>
        <v/>
      </c>
      <c r="P1022" s="24" t="str">
        <f>IF(P202,-1*ROUND(NORMSINV('Create Composites'!$M$3/(ComCalc!P$37*2))*SQRT(ComCalc!P$45/(ComCalc!P$37*ComCalc!P$37)+P813*(ComCalc!P$37-2)/ComCalc!P$37),2),"")</f>
        <v/>
      </c>
      <c r="Q1022" s="24" t="str">
        <f>IF(Q202,-1*ROUND(NORMSINV('Create Composites'!$M$3/(ComCalc!Q$37*2))*SQRT(ComCalc!Q$45/(ComCalc!Q$37*ComCalc!Q$37)+Q813*(ComCalc!Q$37-2)/ComCalc!Q$37),2),"")</f>
        <v/>
      </c>
      <c r="R1022" s="24" t="str">
        <f>IF(R202,-1*ROUND(NORMSINV('Create Composites'!$M$3/(ComCalc!R$37*2))*SQRT(ComCalc!R$45/(ComCalc!R$37*ComCalc!R$37)+R813*(ComCalc!R$37-2)/ComCalc!R$37),2),"")</f>
        <v/>
      </c>
      <c r="S1022" s="24" t="str">
        <f>IF(S202,-1*ROUND(NORMSINV('Create Composites'!$M$3/(ComCalc!S$37*2))*SQRT(ComCalc!S$45/(ComCalc!S$37*ComCalc!S$37)+S813*(ComCalc!S$37-2)/ComCalc!S$37),2),"")</f>
        <v/>
      </c>
      <c r="T1022" s="24" t="str">
        <f>IF(T202,-1*ROUND(NORMSINV('Create Composites'!$M$3/(ComCalc!T$37*2))*SQRT(ComCalc!T$45/(ComCalc!T$37*ComCalc!T$37)+T813*(ComCalc!T$37-2)/ComCalc!T$37),2),"")</f>
        <v/>
      </c>
      <c r="U1022" s="24" t="str">
        <f>IF(U202,-1*ROUND(NORMSINV('Create Composites'!$M$3/(ComCalc!U$37*2))*SQRT(ComCalc!U$45/(ComCalc!U$37*ComCalc!U$37)+U813*(ComCalc!U$37-2)/ComCalc!U$37),2),"")</f>
        <v/>
      </c>
    </row>
    <row r="1023" spans="1:21" x14ac:dyDescent="0.15">
      <c r="A1023" t="str">
        <f t="shared" si="664"/>
        <v>CM</v>
      </c>
      <c r="B1023" s="24" t="str">
        <f>IF(B203,-1*ROUND(NORMSINV('Create Composites'!$M$3/(ComCalc!B$37*2))*SQRT(ComCalc!B$45/(ComCalc!B$37*ComCalc!B$37)+B814*(ComCalc!B$37-2)/ComCalc!B$37),2),"")</f>
        <v/>
      </c>
      <c r="C1023" s="24" t="str">
        <f>IF(C203,-1*ROUND(NORMSINV('Create Composites'!$M$3/(ComCalc!C$37*2))*SQRT(ComCalc!C$45/(ComCalc!C$37*ComCalc!C$37)+C814*(ComCalc!C$37-2)/ComCalc!C$37),2),"")</f>
        <v/>
      </c>
      <c r="D1023" s="24" t="str">
        <f>IF(D203,-1*ROUND(NORMSINV('Create Composites'!$M$3/(ComCalc!D$37*2))*SQRT(ComCalc!D$45/(ComCalc!D$37*ComCalc!D$37)+D814*(ComCalc!D$37-2)/ComCalc!D$37),2),"")</f>
        <v/>
      </c>
      <c r="E1023" s="24" t="str">
        <f>IF(E203,-1*ROUND(NORMSINV('Create Composites'!$M$3/(ComCalc!E$37*2))*SQRT(ComCalc!E$45/(ComCalc!E$37*ComCalc!E$37)+E814*(ComCalc!E$37-2)/ComCalc!E$37),2),"")</f>
        <v/>
      </c>
      <c r="F1023" s="24" t="str">
        <f>IF(F203,-1*ROUND(NORMSINV('Create Composites'!$M$3/(ComCalc!F$37*2))*SQRT(ComCalc!F$45/(ComCalc!F$37*ComCalc!F$37)+F814*(ComCalc!F$37-2)/ComCalc!F$37),2),"")</f>
        <v/>
      </c>
      <c r="G1023" s="24" t="str">
        <f>IF(G203,-1*ROUND(NORMSINV('Create Composites'!$M$3/(ComCalc!G$37*2))*SQRT(ComCalc!G$45/(ComCalc!G$37*ComCalc!G$37)+G814*(ComCalc!G$37-2)/ComCalc!G$37),2),"")</f>
        <v/>
      </c>
      <c r="H1023" s="24" t="str">
        <f>IF(H203,-1*ROUND(NORMSINV('Create Composites'!$M$3/(ComCalc!H$37*2))*SQRT(ComCalc!H$45/(ComCalc!H$37*ComCalc!H$37)+H814*(ComCalc!H$37-2)/ComCalc!H$37),2),"")</f>
        <v/>
      </c>
      <c r="I1023" s="24" t="str">
        <f>IF(I203,-1*ROUND(NORMSINV('Create Composites'!$M$3/(ComCalc!I$37*2))*SQRT(ComCalc!I$45/(ComCalc!I$37*ComCalc!I$37)+I814*(ComCalc!I$37-2)/ComCalc!I$37),2),"")</f>
        <v/>
      </c>
      <c r="J1023" s="24" t="str">
        <f>IF(J203,-1*ROUND(NORMSINV('Create Composites'!$M$3/(ComCalc!J$37*2))*SQRT(ComCalc!J$45/(ComCalc!J$37*ComCalc!J$37)+J814*(ComCalc!J$37-2)/ComCalc!J$37),2),"")</f>
        <v/>
      </c>
      <c r="K1023" s="24" t="str">
        <f>IF(K203,-1*ROUND(NORMSINV('Create Composites'!$M$3/(ComCalc!K$37*2))*SQRT(ComCalc!K$45/(ComCalc!K$37*ComCalc!K$37)+K814*(ComCalc!K$37-2)/ComCalc!K$37),2),"")</f>
        <v/>
      </c>
      <c r="L1023" s="24" t="str">
        <f>IF(L203,-1*ROUND(NORMSINV('Create Composites'!$M$3/(ComCalc!L$37*2))*SQRT(ComCalc!L$45/(ComCalc!L$37*ComCalc!L$37)+L814*(ComCalc!L$37-2)/ComCalc!L$37),2),"")</f>
        <v/>
      </c>
      <c r="M1023" s="24" t="str">
        <f>IF(M203,-1*ROUND(NORMSINV('Create Composites'!$M$3/(ComCalc!M$37*2))*SQRT(ComCalc!M$45/(ComCalc!M$37*ComCalc!M$37)+M814*(ComCalc!M$37-2)/ComCalc!M$37),2),"")</f>
        <v/>
      </c>
      <c r="N1023" s="24" t="str">
        <f>IF(N203,-1*ROUND(NORMSINV('Create Composites'!$M$3/(ComCalc!N$37*2))*SQRT(ComCalc!N$45/(ComCalc!N$37*ComCalc!N$37)+N814*(ComCalc!N$37-2)/ComCalc!N$37),2),"")</f>
        <v/>
      </c>
      <c r="O1023" s="24" t="str">
        <f>IF(O203,-1*ROUND(NORMSINV('Create Composites'!$M$3/(ComCalc!O$37*2))*SQRT(ComCalc!O$45/(ComCalc!O$37*ComCalc!O$37)+O814*(ComCalc!O$37-2)/ComCalc!O$37),2),"")</f>
        <v/>
      </c>
      <c r="P1023" s="24" t="str">
        <f>IF(P203,-1*ROUND(NORMSINV('Create Composites'!$M$3/(ComCalc!P$37*2))*SQRT(ComCalc!P$45/(ComCalc!P$37*ComCalc!P$37)+P814*(ComCalc!P$37-2)/ComCalc!P$37),2),"")</f>
        <v/>
      </c>
      <c r="Q1023" s="24" t="str">
        <f>IF(Q203,-1*ROUND(NORMSINV('Create Composites'!$M$3/(ComCalc!Q$37*2))*SQRT(ComCalc!Q$45/(ComCalc!Q$37*ComCalc!Q$37)+Q814*(ComCalc!Q$37-2)/ComCalc!Q$37),2),"")</f>
        <v/>
      </c>
      <c r="R1023" s="24" t="str">
        <f>IF(R203,-1*ROUND(NORMSINV('Create Composites'!$M$3/(ComCalc!R$37*2))*SQRT(ComCalc!R$45/(ComCalc!R$37*ComCalc!R$37)+R814*(ComCalc!R$37-2)/ComCalc!R$37),2),"")</f>
        <v/>
      </c>
      <c r="S1023" s="24" t="str">
        <f>IF(S203,-1*ROUND(NORMSINV('Create Composites'!$M$3/(ComCalc!S$37*2))*SQRT(ComCalc!S$45/(ComCalc!S$37*ComCalc!S$37)+S814*(ComCalc!S$37-2)/ComCalc!S$37),2),"")</f>
        <v/>
      </c>
      <c r="T1023" s="24" t="str">
        <f>IF(T203,-1*ROUND(NORMSINV('Create Composites'!$M$3/(ComCalc!T$37*2))*SQRT(ComCalc!T$45/(ComCalc!T$37*ComCalc!T$37)+T814*(ComCalc!T$37-2)/ComCalc!T$37),2),"")</f>
        <v/>
      </c>
      <c r="U1023" s="24" t="str">
        <f>IF(U203,-1*ROUND(NORMSINV('Create Composites'!$M$3/(ComCalc!U$37*2))*SQRT(ComCalc!U$45/(ComCalc!U$37*ComCalc!U$37)+U814*(ComCalc!U$37-2)/ComCalc!U$37),2),"")</f>
        <v/>
      </c>
    </row>
    <row r="1025" spans="1:21" x14ac:dyDescent="0.15">
      <c r="A1025" t="s">
        <v>248</v>
      </c>
    </row>
    <row r="1026" spans="1:21" x14ac:dyDescent="0.15">
      <c r="B1026" t="s">
        <v>134</v>
      </c>
      <c r="C1026" t="s">
        <v>135</v>
      </c>
      <c r="D1026" t="s">
        <v>136</v>
      </c>
      <c r="E1026" t="s">
        <v>137</v>
      </c>
      <c r="F1026" t="s">
        <v>138</v>
      </c>
      <c r="G1026" t="s">
        <v>139</v>
      </c>
      <c r="H1026" t="s">
        <v>140</v>
      </c>
      <c r="I1026" t="s">
        <v>141</v>
      </c>
      <c r="J1026" t="s">
        <v>142</v>
      </c>
      <c r="K1026" t="s">
        <v>143</v>
      </c>
      <c r="L1026" t="s">
        <v>279</v>
      </c>
      <c r="M1026" t="s">
        <v>280</v>
      </c>
      <c r="N1026" t="s">
        <v>281</v>
      </c>
      <c r="O1026" t="s">
        <v>282</v>
      </c>
      <c r="P1026" t="s">
        <v>283</v>
      </c>
      <c r="Q1026" t="s">
        <v>284</v>
      </c>
      <c r="R1026" t="s">
        <v>285</v>
      </c>
      <c r="S1026" t="s">
        <v>286</v>
      </c>
      <c r="T1026" t="s">
        <v>287</v>
      </c>
      <c r="U1026" t="s">
        <v>288</v>
      </c>
    </row>
    <row r="1027" spans="1:21" x14ac:dyDescent="0.15">
      <c r="A1027" t="str">
        <f>A924</f>
        <v>Similarities</v>
      </c>
      <c r="B1027">
        <f t="array" ref="B1027">IF(B104,SUM(SqCor!$B2:$CW2*TRANSPOSE(B$104:B$203))/ComCalc!B$37,0)</f>
        <v>0</v>
      </c>
      <c r="C1027">
        <f t="array" ref="C1027">IF(C104,SUM(SqCor!$B2:$CW2*TRANSPOSE(C$104:C$203))/ComCalc!C$37,0)</f>
        <v>0</v>
      </c>
      <c r="D1027">
        <f t="array" ref="D1027">IF(D104,SUM(SqCor!$B2:$CW2*TRANSPOSE(D$104:D$203))/ComCalc!D$37,0)</f>
        <v>0</v>
      </c>
      <c r="E1027">
        <f t="array" ref="E1027">IF(E104,SUM(SqCor!$B2:$CW2*TRANSPOSE(E$104:E$203))/ComCalc!E$37,0)</f>
        <v>0</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15">
      <c r="A1028" t="str">
        <f t="shared" ref="A1028:A1091" si="665">A925</f>
        <v>Vocabulary</v>
      </c>
      <c r="B1028">
        <f t="array" ref="B1028">IF(B105,SUM(SqCor!$B3:$CW3*TRANSPOSE(B$104:B$203))/ComCalc!B$37,0)</f>
        <v>0</v>
      </c>
      <c r="C1028">
        <f t="array" ref="C1028">IF(C105,SUM(SqCor!$B3:$CW3*TRANSPOSE(C$104:C$203))/ComCalc!C$37,0)</f>
        <v>0</v>
      </c>
      <c r="D1028">
        <f t="array" ref="D1028">IF(D105,SUM(SqCor!$B3:$CW3*TRANSPOSE(D$104:D$203))/ComCalc!D$37,0)</f>
        <v>0</v>
      </c>
      <c r="E1028">
        <f t="array" ref="E1028">IF(E105,SUM(SqCor!$B3:$CW3*TRANSPOSE(E$104:E$203))/ComCalc!E$37,0)</f>
        <v>0</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15">
      <c r="A1029" t="str">
        <f t="shared" si="665"/>
        <v>Information</v>
      </c>
      <c r="B1029">
        <f t="array" ref="B1029">IF(B106,SUM(SqCor!$B4:$CW4*TRANSPOSE(B$104:B$203))/ComCalc!B$37,0)</f>
        <v>0</v>
      </c>
      <c r="C1029">
        <f t="array" ref="C1029">IF(C106,SUM(SqCor!$B4:$CW4*TRANSPOSE(C$104:C$203))/ComCalc!C$37,0)</f>
        <v>0</v>
      </c>
      <c r="D1029">
        <f t="array" ref="D1029">IF(D106,SUM(SqCor!$B4:$CW4*TRANSPOSE(D$104:D$203))/ComCalc!D$37,0)</f>
        <v>0</v>
      </c>
      <c r="E1029">
        <f t="array" ref="E1029">IF(E106,SUM(SqCor!$B4:$CW4*TRANSPOSE(E$104:E$203))/ComCalc!E$37,0)</f>
        <v>0</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15">
      <c r="A1030" t="str">
        <f t="shared" si="665"/>
        <v>Matrix Reasoning</v>
      </c>
      <c r="B1030">
        <f t="array" ref="B1030">IF(B107,SUM(SqCor!$B5:$CW5*TRANSPOSE(B$104:B$203))/ComCalc!B$37,0)</f>
        <v>0</v>
      </c>
      <c r="C1030">
        <f t="array" ref="C1030">IF(C107,SUM(SqCor!$B5:$CW5*TRANSPOSE(C$104:C$203))/ComCalc!C$37,0)</f>
        <v>0</v>
      </c>
      <c r="D1030">
        <f t="array" ref="D1030">IF(D107,SUM(SqCor!$B5:$CW5*TRANSPOSE(D$104:D$203))/ComCalc!D$37,0)</f>
        <v>0</v>
      </c>
      <c r="E1030">
        <f t="array" ref="E1030">IF(E107,SUM(SqCor!$B5:$CW5*TRANSPOSE(E$104:E$203))/ComCalc!E$37,0)</f>
        <v>0</v>
      </c>
      <c r="F1030">
        <f t="array" ref="F1030">IF(F107,SUM(SqCor!$B5:$CW5*TRANSPOSE(F$104:F$203))/ComCalc!F$37,0)</f>
        <v>0</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15">
      <c r="A1031" t="str">
        <f t="shared" si="665"/>
        <v>Digit Span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0</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15">
      <c r="A1032" t="str">
        <f t="shared" si="665"/>
        <v>Arithmetic</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v>
      </c>
      <c r="H1032">
        <f t="array" ref="H1032">IF(H109,SUM(SqCor!$B7:$CW7*TRANSPOSE(H$104:H$203))/ComCalc!H$37,0)</f>
        <v>0</v>
      </c>
      <c r="I1032">
        <f t="array" ref="I1032">IF(I109,SUM(SqCor!$B7:$CW7*TRANSPOSE(I$104:I$203))/ComCalc!I$37,0)</f>
        <v>0</v>
      </c>
      <c r="J1032">
        <f t="array" ref="J1032">IF(J109,SUM(SqCor!$B7:$CW7*TRANSPOSE(J$104:J$203))/ComCalc!J$37,0)</f>
        <v>0</v>
      </c>
      <c r="K1032">
        <f t="array" ref="K1032">IF(K109,SUM(SqCor!$B7:$CW7*TRANSPOSE(K$104:K$203))/ComCalc!K$37,0)</f>
        <v>0</v>
      </c>
      <c r="L1032">
        <f t="array" ref="L1032">IF(L109,SUM(SqCor!$B7:$CW7*TRANSPOSE(L$104:L$203))/ComCalc!L$37,0)</f>
        <v>0</v>
      </c>
      <c r="M1032">
        <f t="array" ref="M1032">IF(M109,SUM(SqCor!$B7:$CW7*TRANSPOSE(M$104:M$203))/ComCalc!M$37,0)</f>
        <v>0</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15">
      <c r="A1033" t="str">
        <f t="shared" si="665"/>
        <v>Block Design</v>
      </c>
      <c r="B1033">
        <f t="array" ref="B1033">IF(B110,SUM(SqCor!$B8:$CW8*TRANSPOSE(B$104:B$203))/ComCalc!B$37,0)</f>
        <v>0</v>
      </c>
      <c r="C1033">
        <f t="array" ref="C1033">IF(C110,SUM(SqCor!$B8:$CW8*TRANSPOSE(C$104:C$203))/ComCalc!C$37,0)</f>
        <v>0</v>
      </c>
      <c r="D1033">
        <f t="array" ref="D1033">IF(D110,SUM(SqCor!$B8:$CW8*TRANSPOSE(D$104:D$203))/ComCalc!D$37,0)</f>
        <v>0</v>
      </c>
      <c r="E1033">
        <f t="array" ref="E1033">IF(E110,SUM(SqCor!$B8:$CW8*TRANSPOSE(E$104:E$203))/ComCalc!E$37,0)</f>
        <v>0</v>
      </c>
      <c r="F1033">
        <f t="array" ref="F1033">IF(F110,SUM(SqCor!$B8:$CW8*TRANSPOSE(F$104:F$203))/ComCalc!F$37,0)</f>
        <v>0</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15">
      <c r="A1034" t="str">
        <f t="shared" si="665"/>
        <v>Visual Puzzles</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15">
      <c r="A1035" t="str">
        <f t="shared" si="665"/>
        <v>Symbol Search</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v>
      </c>
      <c r="F1035">
        <f t="array" ref="F1035">IF(F112,SUM(SqCor!$B10:$CW10*TRANSPOSE(F$104:F$203))/ComCalc!F$37,0)</f>
        <v>0</v>
      </c>
      <c r="G1035">
        <f t="array" ref="G1035">IF(G112,SUM(SqCor!$B10:$CW10*TRANSPOSE(G$104:G$203))/ComCalc!G$37,0)</f>
        <v>0</v>
      </c>
      <c r="H1035">
        <f t="array" ref="H1035">IF(H112,SUM(SqCor!$B10:$CW10*TRANSPOSE(H$104:H$203))/ComCalc!H$37,0)</f>
        <v>0</v>
      </c>
      <c r="I1035">
        <f t="array" ref="I1035">IF(I112,SUM(SqCor!$B10:$CW10*TRANSPOSE(I$104:I$203))/ComCalc!I$37,0)</f>
        <v>0</v>
      </c>
      <c r="J1035">
        <f t="array" ref="J1035">IF(J112,SUM(SqCor!$B10:$CW10*TRANSPOSE(J$104:J$203))/ComCalc!J$37,0)</f>
        <v>0</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15">
      <c r="A1036" t="str">
        <f t="shared" si="665"/>
        <v>Coding</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0.42530833333333334</v>
      </c>
      <c r="H1036">
        <f t="array" ref="H1036">IF(H113,SUM(SqCor!$B11:$CW11*TRANSPOSE(H$104:H$203))/ComCalc!H$37,0)</f>
        <v>0</v>
      </c>
      <c r="I1036">
        <f t="array" ref="I1036">IF(I113,SUM(SqCor!$B11:$CW11*TRANSPOSE(I$104:I$203))/ComCalc!I$37,0)</f>
        <v>0.55333333333333334</v>
      </c>
      <c r="J1036">
        <f t="array" ref="J1036">IF(J113,SUM(SqCor!$B11:$CW11*TRANSPOSE(J$104:J$203))/ComCalc!J$37,0)</f>
        <v>0.56874999999999998</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0.51749999999999996</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0.29288750000000002</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15">
      <c r="A1037" t="str">
        <f t="shared" si="665"/>
        <v>NAB Categories</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15">
      <c r="A1038" t="str">
        <f t="shared" si="665"/>
        <v>NAB Judgment</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0</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15">
      <c r="A1039" t="str">
        <f t="shared" si="665"/>
        <v>NAB Mazes</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15">
      <c r="A1040" t="str">
        <f t="shared" si="665"/>
        <v>NAB Word Generation</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15">
      <c r="A1041" t="str">
        <f t="shared" si="665"/>
        <v>Digits Forward</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0.29005999999999998</v>
      </c>
      <c r="H1041">
        <f t="array" ref="H1041">IF(H118,SUM(SqCor!$B16:$CW16*TRANSPOSE(H$104:H$203))/ComCalc!H$37,0)</f>
        <v>0</v>
      </c>
      <c r="I1041">
        <f t="array" ref="I1041">IF(I118,SUM(SqCor!$B16:$CW16*TRANSPOSE(I$104:I$203))/ComCalc!I$37,0)</f>
        <v>0.59666666666666668</v>
      </c>
      <c r="J1041">
        <f t="array" ref="J1041">IF(J118,SUM(SqCor!$B16:$CW16*TRANSPOSE(J$104:J$203))/ComCalc!J$37,0)</f>
        <v>0</v>
      </c>
      <c r="K1041">
        <f t="array" ref="K1041">IF(K118,SUM(SqCor!$B16:$CW16*TRANSPOSE(K$104:K$203))/ComCalc!K$37,0)</f>
        <v>0.75</v>
      </c>
      <c r="L1041">
        <f t="array" ref="L1041">IF(L118,SUM(SqCor!$B16:$CW16*TRANSPOSE(L$104:L$203))/ComCalc!L$37,0)</f>
        <v>0.43</v>
      </c>
      <c r="M1041">
        <f t="array" ref="M1041">IF(M118,SUM(SqCor!$B16:$CW16*TRANSPOSE(M$104:M$203))/ComCalc!M$37,0)</f>
        <v>0.41014400000000001</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0.22586833333333334</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15">
      <c r="A1042" t="str">
        <f t="shared" si="665"/>
        <v>Digits Backward</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0.34289166666666665</v>
      </c>
      <c r="H1042">
        <f t="array" ref="H1042">IF(H119,SUM(SqCor!$B17:$CW17*TRANSPOSE(H$104:H$203))/ComCalc!H$37,0)</f>
        <v>0</v>
      </c>
      <c r="I1042">
        <f t="array" ref="I1042">IF(I119,SUM(SqCor!$B17:$CW17*TRANSPOSE(I$104:I$203))/ComCalc!I$37,0)</f>
        <v>0.62333333333333341</v>
      </c>
      <c r="J1042">
        <f t="array" ref="J1042">IF(J119,SUM(SqCor!$B17:$CW17*TRANSPOSE(J$104:J$203))/ComCalc!J$37,0)</f>
        <v>0</v>
      </c>
      <c r="K1042">
        <f t="array" ref="K1042">IF(K119,SUM(SqCor!$B17:$CW17*TRANSPOSE(K$104:K$203))/ComCalc!K$37,0)</f>
        <v>0.75</v>
      </c>
      <c r="L1042">
        <f t="array" ref="L1042">IF(L119,SUM(SqCor!$B17:$CW17*TRANSPOSE(L$104:L$203))/ComCalc!L$37,0)</f>
        <v>0</v>
      </c>
      <c r="M1042">
        <f t="array" ref="M1042">IF(M119,SUM(SqCor!$B17:$CW17*TRANSPOSE(M$104:M$203))/ComCalc!M$37,0)</f>
        <v>0.43694000000000005</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0.26570000000000005</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15">
      <c r="A1043" t="str">
        <f t="shared" si="665"/>
        <v>Numbers &amp; Letters Speed A</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0.34333333333333332</v>
      </c>
      <c r="H1043">
        <f t="array" ref="H1043">IF(H120,SUM(SqCor!$B18:$CW18*TRANSPOSE(H$104:H$203))/ComCalc!H$37,0)</f>
        <v>0</v>
      </c>
      <c r="I1043">
        <f t="array" ref="I1043">IF(I120,SUM(SqCor!$B18:$CW18*TRANSPOSE(I$104:I$203))/ComCalc!I$37,0)</f>
        <v>0</v>
      </c>
      <c r="J1043">
        <f t="array" ref="J1043">IF(J120,SUM(SqCor!$B18:$CW18*TRANSPOSE(J$104:J$203))/ComCalc!J$37,0)</f>
        <v>0.69750000000000001</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0.1958333333333333</v>
      </c>
      <c r="S1043">
        <f t="array" ref="S1043">IF(S120,SUM(SqCor!$B18:$CW18*TRANSPOSE(S$104:S$203))/ComCalc!S$37,0)</f>
        <v>0</v>
      </c>
      <c r="T1043">
        <f t="array" ref="T1043">IF(T120,SUM(SqCor!$B18:$CW18*TRANSPOSE(T$104:T$203))/ComCalc!T$37,0)</f>
        <v>0.66500000000000004</v>
      </c>
      <c r="U1043">
        <f t="array" ref="U1043">IF(U120,SUM(SqCor!$B18:$CW18*TRANSPOSE(U$104:U$203))/ComCalc!U$37,0)</f>
        <v>0</v>
      </c>
    </row>
    <row r="1044" spans="1:21" x14ac:dyDescent="0.15">
      <c r="A1044" t="str">
        <f t="shared" si="665"/>
        <v>Numbers &amp; Letters Accuracy A</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0.21833333333333335</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0.38249999999999995</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0.14291666666666666</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15">
      <c r="A1045" t="str">
        <f t="shared" si="665"/>
        <v>Numbers &amp; Letters Efficiency A</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0.37916666666666671</v>
      </c>
      <c r="H1045">
        <f t="array" ref="H1045">IF(H122,SUM(SqCor!$B20:$CW20*TRANSPOSE(H$104:H$203))/ComCalc!H$37,0)</f>
        <v>0</v>
      </c>
      <c r="I1045">
        <f t="array" ref="I1045">IF(I122,SUM(SqCor!$B20:$CW20*TRANSPOSE(I$104:I$203))/ComCalc!I$37,0)</f>
        <v>0</v>
      </c>
      <c r="J1045">
        <f t="array" ref="J1045">IF(J122,SUM(SqCor!$B20:$CW20*TRANSPOSE(J$104:J$203))/ComCalc!J$37,0)</f>
        <v>0.7</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0.55249999999999999</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0.22583333333333333</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15">
      <c r="A1046" t="str">
        <f t="shared" si="665"/>
        <v>Numbers &amp; Letters Efficiency B</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0.30083333333333334</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0.38</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0.17874999999999996</v>
      </c>
      <c r="S1046">
        <f t="array" ref="S1046">IF(S123,SUM(SqCor!$B21:$CW21*TRANSPOSE(S$104:S$203))/ComCalc!S$37,0)</f>
        <v>0</v>
      </c>
      <c r="T1046">
        <f t="array" ref="T1046">IF(T123,SUM(SqCor!$B21:$CW21*TRANSPOSE(T$104:T$203))/ComCalc!T$37,0)</f>
        <v>0</v>
      </c>
      <c r="U1046">
        <f t="array" ref="U1046">IF(U123,SUM(SqCor!$B21:$CW21*TRANSPOSE(U$104:U$203))/ComCalc!U$37,0)</f>
        <v>0.71499999999999997</v>
      </c>
    </row>
    <row r="1047" spans="1:21" x14ac:dyDescent="0.15">
      <c r="A1047" t="str">
        <f t="shared" si="665"/>
        <v>Auditory Comprehension</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0.315</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0.12291666666666669</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15">
      <c r="A1048" t="str">
        <f t="shared" si="665"/>
        <v>Naming</v>
      </c>
      <c r="B1048">
        <f t="array" ref="B1048">IF(B125,SUM(SqCor!$B23:$CW23*TRANSPOSE(B$104:B$203))/ComCalc!B$37,0)</f>
        <v>0</v>
      </c>
      <c r="C1048">
        <f t="array" ref="C1048">IF(C125,SUM(SqCor!$B23:$CW23*TRANSPOSE(C$104:C$203))/ComCalc!C$37,0)</f>
        <v>0.5</v>
      </c>
      <c r="D1048">
        <f t="array" ref="D1048">IF(D125,SUM(SqCor!$B23:$CW23*TRANSPOSE(D$104:D$203))/ComCalc!D$37,0)</f>
        <v>0</v>
      </c>
      <c r="E1048">
        <f t="array" ref="E1048">IF(E125,SUM(SqCor!$B23:$CW23*TRANSPOSE(E$104:E$203))/ComCalc!E$37,0)</f>
        <v>0.5675</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0.17625000000000002</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15">
      <c r="A1049" t="str">
        <f t="shared" si="665"/>
        <v>Shape Learning Immediate-Recognition</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0.33199999999999996</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0.57000000000000006</v>
      </c>
      <c r="P1049">
        <f t="array" ref="P1049">IF(P126,SUM(SqCor!$B24:$CW24*TRANSPOSE(P$104:P$203))/ComCalc!P$37,0)</f>
        <v>0</v>
      </c>
      <c r="Q1049">
        <f t="array" ref="Q1049">IF(Q126,SUM(SqCor!$B24:$CW24*TRANSPOSE(Q$104:Q$203))/ComCalc!Q$37,0)</f>
        <v>0</v>
      </c>
      <c r="R1049">
        <f t="array" ref="R1049">IF(R126,SUM(SqCor!$B24:$CW24*TRANSPOSE(R$104:R$203))/ComCalc!R$37,0)</f>
        <v>0.17166666666666672</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15">
      <c r="A1050" t="str">
        <f t="shared" si="665"/>
        <v>Shape Learning Delayed-Recognition</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0.32400000000000001</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0.3833333333333333</v>
      </c>
      <c r="Q1050">
        <f t="array" ref="Q1050">IF(Q127,SUM(SqCor!$B25:$CW25*TRANSPOSE(Q$104:Q$203))/ComCalc!Q$37,0)</f>
        <v>0</v>
      </c>
      <c r="R1050">
        <f t="array" ref="R1050">IF(R127,SUM(SqCor!$B25:$CW25*TRANSPOSE(R$104:R$203))/ComCalc!R$37,0)</f>
        <v>0.11333333333333333</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15">
      <c r="A1051" t="str">
        <f t="shared" si="665"/>
        <v>Story Learning Immediate-Recall</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0.48220000000000002</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0.57000000000000006</v>
      </c>
      <c r="P1051">
        <f t="array" ref="P1051">IF(P128,SUM(SqCor!$B26:$CW26*TRANSPOSE(P$104:P$203))/ComCalc!P$37,0)</f>
        <v>0</v>
      </c>
      <c r="Q1051">
        <f t="array" ref="Q1051">IF(Q128,SUM(SqCor!$B26:$CW26*TRANSPOSE(Q$104:Q$203))/ComCalc!Q$37,0)</f>
        <v>0</v>
      </c>
      <c r="R1051">
        <f t="array" ref="R1051">IF(R128,SUM(SqCor!$B26:$CW26*TRANSPOSE(R$104:R$203))/ComCalc!R$37,0)</f>
        <v>0.20509999999999998</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15">
      <c r="A1052" t="str">
        <f t="shared" si="665"/>
        <v>Story Learning Delayed-Recall</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0.49812000000000001</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0.50686666666666669</v>
      </c>
      <c r="Q1052">
        <f t="array" ref="Q1052">IF(Q129,SUM(SqCor!$B27:$CW27*TRANSPOSE(Q$104:Q$203))/ComCalc!Q$37,0)</f>
        <v>0</v>
      </c>
      <c r="R1052">
        <f t="array" ref="R1052">IF(R129,SUM(SqCor!$B27:$CW27*TRANSPOSE(R$104:R$203))/ComCalc!R$37,0)</f>
        <v>0.22235000000000002</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15">
      <c r="A1053" t="str">
        <f t="shared" si="665"/>
        <v>Visual Discrimination</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0.58499999999999996</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0.14583333333333334</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15">
      <c r="A1054" t="str">
        <f t="shared" si="665"/>
        <v>Design Construction</v>
      </c>
      <c r="B1054">
        <f t="array" ref="B1054">IF(B131,SUM(SqCor!$B29:$CW29*TRANSPOSE(B$104:B$203))/ComCalc!B$37,0)</f>
        <v>0</v>
      </c>
      <c r="C1054">
        <f t="array" ref="C1054">IF(C131,SUM(SqCor!$B29:$CW29*TRANSPOSE(C$104:C$203))/ComCalc!C$37,0)</f>
        <v>0</v>
      </c>
      <c r="D1054">
        <f t="array" ref="D1054">IF(D131,SUM(SqCor!$B29:$CW29*TRANSPOSE(D$104:D$203))/ComCalc!D$37,0)</f>
        <v>1</v>
      </c>
      <c r="E1054">
        <f t="array" ref="E1054">IF(E131,SUM(SqCor!$B29:$CW29*TRANSPOSE(E$104:E$203))/ComCalc!E$37,0)</f>
        <v>0</v>
      </c>
      <c r="F1054">
        <f t="array" ref="F1054">IF(F131,SUM(SqCor!$B29:$CW29*TRANSPOSE(F$104:F$203))/ComCalc!F$37,0)</f>
        <v>0.58499999999999996</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0.18729166666666666</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15">
      <c r="A1055" t="str">
        <f t="shared" si="665"/>
        <v>Mazes</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0.29875000000000002</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0.28599999999999998</v>
      </c>
      <c r="N1055">
        <f t="array" ref="N1055">IF(N132,SUM(SqCor!$B30:$CW30*TRANSPOSE(N$104:N$203))/ComCalc!N$37,0)</f>
        <v>0.51875000000000004</v>
      </c>
      <c r="O1055">
        <f t="array" ref="O1055">IF(O132,SUM(SqCor!$B30:$CW30*TRANSPOSE(O$104:O$203))/ComCalc!O$37,0)</f>
        <v>0</v>
      </c>
      <c r="P1055">
        <f t="array" ref="P1055">IF(P132,SUM(SqCor!$B30:$CW30*TRANSPOSE(P$104:P$203))/ComCalc!P$37,0)</f>
        <v>0</v>
      </c>
      <c r="Q1055">
        <f t="array" ref="Q1055">IF(Q132,SUM(SqCor!$B30:$CW30*TRANSPOSE(Q$104:Q$203))/ComCalc!Q$37,0)</f>
        <v>0.5</v>
      </c>
      <c r="R1055">
        <f t="array" ref="R1055">IF(R132,SUM(SqCor!$B30:$CW30*TRANSPOSE(R$104:R$203))/ComCalc!R$37,0)</f>
        <v>0.206875</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15">
      <c r="A1056" t="str">
        <f t="shared" si="665"/>
        <v>Word Generation</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0.28841666666666671</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0.37</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0.23754166666666668</v>
      </c>
      <c r="S1056">
        <f t="array" ref="S1056">IF(S133,SUM(SqCor!$B31:$CW31*TRANSPOSE(S$104:S$203))/ComCalc!S$37,0)</f>
        <v>0.56000000000000005</v>
      </c>
      <c r="T1056">
        <f t="array" ref="T1056">IF(T133,SUM(SqCor!$B31:$CW31*TRANSPOSE(T$104:T$203))/ComCalc!T$37,0)</f>
        <v>0</v>
      </c>
      <c r="U1056">
        <f t="array" ref="U1056">IF(U133,SUM(SqCor!$B31:$CW31*TRANSPOSE(U$104:U$203))/ComCalc!U$37,0)</f>
        <v>0</v>
      </c>
    </row>
    <row r="1057" spans="1:21" x14ac:dyDescent="0.15">
      <c r="A1057" t="str">
        <f t="shared" si="665"/>
        <v>Letter Fluency</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0.47475000000000001</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0.25752083333333337</v>
      </c>
      <c r="S1057">
        <f t="array" ref="S1057">IF(S134,SUM(SqCor!$B32:$CW32*TRANSPOSE(S$104:S$203))/ComCalc!S$37,0)</f>
        <v>0.68299999999999994</v>
      </c>
      <c r="T1057">
        <f t="array" ref="T1057">IF(T134,SUM(SqCor!$B32:$CW32*TRANSPOSE(T$104:T$203))/ComCalc!T$37,0)</f>
        <v>0</v>
      </c>
      <c r="U1057">
        <f t="array" ref="U1057">IF(U134,SUM(SqCor!$B32:$CW32*TRANSPOSE(U$104:U$203))/ComCalc!U$37,0)</f>
        <v>0</v>
      </c>
    </row>
    <row r="1058" spans="1:21" x14ac:dyDescent="0.15">
      <c r="A1058" t="str">
        <f t="shared" si="665"/>
        <v>Category Fluency</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0.55725000000000002</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0.23591666666666664</v>
      </c>
      <c r="S1058">
        <f t="array" ref="S1058">IF(S135,SUM(SqCor!$B33:$CW33*TRANSPOSE(S$104:S$203))/ComCalc!S$37,0)</f>
        <v>0.53633333333333333</v>
      </c>
      <c r="T1058">
        <f t="array" ref="T1058">IF(T135,SUM(SqCor!$B33:$CW33*TRANSPOSE(T$104:T$203))/ComCalc!T$37,0)</f>
        <v>0</v>
      </c>
      <c r="U1058">
        <f t="array" ref="U1058">IF(U135,SUM(SqCor!$B33:$CW33*TRANSPOSE(U$104:U$203))/ComCalc!U$37,0)</f>
        <v>0</v>
      </c>
    </row>
    <row r="1059" spans="1:21" x14ac:dyDescent="0.15">
      <c r="A1059" t="str">
        <f t="shared" si="665"/>
        <v>TOPF</v>
      </c>
      <c r="B1059">
        <f t="array" ref="B1059">IF(B136,SUM(SqCor!$B34:$CW34*TRANSPOSE(B$104:B$203))/ComCalc!B$37,0)</f>
        <v>0</v>
      </c>
      <c r="C1059">
        <f t="array" ref="C1059">IF(C136,SUM(SqCor!$B34:$CW34*TRANSPOSE(C$104:C$203))/ComCalc!C$37,0)</f>
        <v>0</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15">
      <c r="A1060" t="str">
        <f t="shared" si="665"/>
        <v>Trails A</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0.37666666666666671</v>
      </c>
      <c r="H1060">
        <f t="array" ref="H1060">IF(H137,SUM(SqCor!$B35:$CW35*TRANSPOSE(H$104:H$203))/ComCalc!H$37,0)</f>
        <v>0</v>
      </c>
      <c r="I1060">
        <f t="array" ref="I1060">IF(I137,SUM(SqCor!$B35:$CW35*TRANSPOSE(I$104:I$203))/ComCalc!I$37,0)</f>
        <v>0</v>
      </c>
      <c r="J1060">
        <f t="array" ref="J1060">IF(J137,SUM(SqCor!$B35:$CW35*TRANSPOSE(J$104:J$203))/ComCalc!J$37,0)</f>
        <v>0.52625</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0.5462499999999999</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0.24625</v>
      </c>
      <c r="S1060">
        <f t="array" ref="S1060">IF(S137,SUM(SqCor!$B35:$CW35*TRANSPOSE(S$104:S$203))/ComCalc!S$37,0)</f>
        <v>0</v>
      </c>
      <c r="T1060">
        <f t="array" ref="T1060">IF(T137,SUM(SqCor!$B35:$CW35*TRANSPOSE(T$104:T$203))/ComCalc!T$37,0)</f>
        <v>0.66500000000000004</v>
      </c>
      <c r="U1060">
        <f t="array" ref="U1060">IF(U137,SUM(SqCor!$B35:$CW35*TRANSPOSE(U$104:U$203))/ComCalc!U$37,0)</f>
        <v>0</v>
      </c>
    </row>
    <row r="1061" spans="1:21" x14ac:dyDescent="0.15">
      <c r="A1061" t="str">
        <f t="shared" si="665"/>
        <v>Trails B</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0.44566666666666671</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0.58250000000000002</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0.3188333333333333</v>
      </c>
      <c r="S1061">
        <f t="array" ref="S1061">IF(S138,SUM(SqCor!$B36:$CW36*TRANSPOSE(S$104:S$203))/ComCalc!S$37,0)</f>
        <v>0</v>
      </c>
      <c r="T1061">
        <f t="array" ref="T1061">IF(T138,SUM(SqCor!$B36:$CW36*TRANSPOSE(T$104:T$203))/ComCalc!T$37,0)</f>
        <v>0</v>
      </c>
      <c r="U1061">
        <f t="array" ref="U1061">IF(U138,SUM(SqCor!$B36:$CW36*TRANSPOSE(U$104:U$203))/ComCalc!U$37,0)</f>
        <v>0.71499999999999997</v>
      </c>
    </row>
    <row r="1062" spans="1:21" x14ac:dyDescent="0.15">
      <c r="A1062" t="str">
        <f t="shared" si="665"/>
        <v>Unstructured Task (WT)</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v>
      </c>
      <c r="R1062">
        <f t="array" ref="R1062">IF(R139,SUM(SqCor!$B37:$CW37*TRANSPOSE(R$104:R$203))/ComCalc!R$37,0)</f>
        <v>0</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15">
      <c r="A1063" t="str">
        <f t="shared" si="665"/>
        <v>ROCFT Copy</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0.14126</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0.275084</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0.5</v>
      </c>
      <c r="R1063">
        <f t="array" ref="R1063">IF(R140,SUM(SqCor!$B38:$CW38*TRANSPOSE(R$104:R$203))/ComCalc!R$37,0)</f>
        <v>0.12898833333333334</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15">
      <c r="A1064" t="str">
        <f t="shared" si="665"/>
        <v>ROCFT Recall</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0.34432000000000001</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0.4568666666666667</v>
      </c>
      <c r="Q1064">
        <f t="array" ref="Q1064">IF(Q141,SUM(SqCor!$B39:$CW39*TRANSPOSE(Q$104:Q$203))/ComCalc!Q$37,0)</f>
        <v>0</v>
      </c>
      <c r="R1064">
        <f t="array" ref="R1064">IF(R141,SUM(SqCor!$B39:$CW39*TRANSPOSE(R$104:R$203))/ComCalc!R$37,0)</f>
        <v>0.14605500000000002</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15">
      <c r="A1065" t="str">
        <f t="shared" si="665"/>
        <v>CVLT-3 Brief Trials 1-4</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v>
      </c>
      <c r="P1065">
        <f t="array" ref="P1065">IF(P142,SUM(SqCor!$B40:$CW40*TRANSPOSE(P$104:P$203))/ComCalc!P$37,0)</f>
        <v>0</v>
      </c>
      <c r="Q1065">
        <f t="array" ref="Q1065">IF(Q142,SUM(SqCor!$B40:$CW40*TRANSPOSE(Q$104:Q$203))/ComCalc!Q$37,0)</f>
        <v>0</v>
      </c>
      <c r="R1065">
        <f t="array" ref="R1065">IF(R142,SUM(SqCor!$B40:$CW40*TRANSPOSE(R$104:R$203))/ComCalc!R$37,0)</f>
        <v>0</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15">
      <c r="A1066" t="str">
        <f t="shared" si="665"/>
        <v>CVLT-3 Brief SDFR</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15">
      <c r="A1067" t="str">
        <f t="shared" si="665"/>
        <v>CVLT-3 Brief LDFR</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v>
      </c>
      <c r="Q1067">
        <f t="array" ref="Q1067">IF(Q144,SUM(SqCor!$B42:$CW42*TRANSPOSE(Q$104:Q$203))/ComCalc!Q$37,0)</f>
        <v>0</v>
      </c>
      <c r="R1067">
        <f t="array" ref="R1067">IF(R144,SUM(SqCor!$B42:$CW42*TRANSPOSE(R$104:R$203))/ComCalc!R$37,0)</f>
        <v>0</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15">
      <c r="A1068" t="str">
        <f t="shared" si="665"/>
        <v>Figure Weights</v>
      </c>
      <c r="B1068">
        <f t="array" ref="B1068">IF(B145,SUM(SqCor!$B43:$CW43*TRANSPOSE(B$104:B$203))/ComCalc!B$37,0)</f>
        <v>0</v>
      </c>
      <c r="C1068">
        <f t="array" ref="C1068">IF(C145,SUM(SqCor!$B43:$CW43*TRANSPOSE(C$104:C$203))/ComCalc!C$37,0)</f>
        <v>0</v>
      </c>
      <c r="D1068">
        <f t="array" ref="D1068">IF(D145,SUM(SqCor!$B43:$CW43*TRANSPOSE(D$104:D$203))/ComCalc!D$37,0)</f>
        <v>0</v>
      </c>
      <c r="E1068">
        <f t="array" ref="E1068">IF(E145,SUM(SqCor!$B43:$CW43*TRANSPOSE(E$104:E$203))/ComCalc!E$37,0)</f>
        <v>0</v>
      </c>
      <c r="F1068">
        <f t="array" ref="F1068">IF(F145,SUM(SqCor!$B43:$CW43*TRANSPOSE(F$104:F$203))/ComCalc!F$37,0)</f>
        <v>0</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15">
      <c r="A1069" t="str">
        <f t="shared" si="665"/>
        <v>Letter-Number Sequencing</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v>
      </c>
      <c r="H1069">
        <f t="array" ref="H1069">IF(H146,SUM(SqCor!$B44:$CW44*TRANSPOSE(H$104:H$203))/ComCalc!H$37,0)</f>
        <v>0</v>
      </c>
      <c r="I1069">
        <f t="array" ref="I1069">IF(I146,SUM(SqCor!$B44:$CW44*TRANSPOSE(I$104:I$203))/ComCalc!I$37,0)</f>
        <v>0</v>
      </c>
      <c r="J1069">
        <f t="array" ref="J1069">IF(J146,SUM(SqCor!$B44:$CW44*TRANSPOSE(J$104:J$203))/ComCalc!J$37,0)</f>
        <v>0</v>
      </c>
      <c r="K1069">
        <f t="array" ref="K1069">IF(K146,SUM(SqCor!$B44:$CW44*TRANSPOSE(K$104:K$203))/ComCalc!K$37,0)</f>
        <v>0</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15">
      <c r="A1070" t="str">
        <f t="shared" si="665"/>
        <v>Cancellation</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0</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15">
      <c r="A1071" t="str">
        <f t="shared" si="665"/>
        <v>Grooved Pegboard-Dominant</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15">
      <c r="A1072" t="str">
        <f t="shared" si="665"/>
        <v>Grooved Pegboard-Nondominant</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15">
      <c r="A1073" t="str">
        <f t="shared" si="665"/>
        <v>Behavior Rating Scale</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15">
      <c r="A1074" t="str">
        <f t="shared" si="665"/>
        <v>KTEA-3 Nonsense Word Decoding</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15">
      <c r="A1075" t="str">
        <f t="shared" si="665"/>
        <v>KTEA-3 Decoding Fluency</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15">
      <c r="A1076" t="str">
        <f t="shared" si="665"/>
        <v>KTEA-3 Reading Comprehension</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15">
      <c r="A1077" t="str">
        <f t="shared" si="665"/>
        <v>WMS-IV Symbol Span</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15">
      <c r="A1078" t="str">
        <f t="shared" si="665"/>
        <v>WRAT5 Word Reading</v>
      </c>
      <c r="B1078">
        <f t="array" ref="B1078">IF(B155,SUM(SqCor!$B53:$CW53*TRANSPOSE(B$104:B$203))/ComCalc!B$37,0)</f>
        <v>0</v>
      </c>
      <c r="C1078">
        <f t="array" ref="C1078">IF(C155,SUM(SqCor!$B53:$CW53*TRANSPOSE(C$104:C$203))/ComCalc!C$37,0)</f>
        <v>0.5</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4.1666666666666664E-2</v>
      </c>
      <c r="S1078">
        <f t="array" ref="S1078">IF(S155,SUM(SqCor!$B53:$CW53*TRANSPOSE(S$104:S$203))/ComCalc!S$37,0)</f>
        <v>0</v>
      </c>
      <c r="T1078">
        <f t="array" ref="T1078">IF(T155,SUM(SqCor!$B53:$CW53*TRANSPOSE(T$104:T$203))/ComCalc!T$37,0)</f>
        <v>0</v>
      </c>
      <c r="U1078">
        <f t="array" ref="U1078">IF(U155,SUM(SqCor!$B53:$CW53*TRANSPOSE(U$104:U$203))/ComCalc!U$37,0)</f>
        <v>0</v>
      </c>
    </row>
    <row r="1079" spans="1:21" x14ac:dyDescent="0.15">
      <c r="A1079" t="str">
        <f t="shared" si="665"/>
        <v>WRAT5 Spelling</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0</v>
      </c>
      <c r="S1079">
        <f t="array" ref="S1079">IF(S156,SUM(SqCor!$B54:$CW54*TRANSPOSE(S$104:S$203))/ComCalc!S$37,0)</f>
        <v>0</v>
      </c>
      <c r="T1079">
        <f t="array" ref="T1079">IF(T156,SUM(SqCor!$B54:$CW54*TRANSPOSE(T$104:T$203))/ComCalc!T$37,0)</f>
        <v>0</v>
      </c>
      <c r="U1079">
        <f t="array" ref="U1079">IF(U156,SUM(SqCor!$B54:$CW54*TRANSPOSE(U$104:U$203))/ComCalc!U$37,0)</f>
        <v>0</v>
      </c>
    </row>
    <row r="1080" spans="1:21" x14ac:dyDescent="0.15">
      <c r="A1080" t="str">
        <f t="shared" si="665"/>
        <v>WRAT5 Math Computation</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0</v>
      </c>
      <c r="S1080">
        <f t="array" ref="S1080">IF(S157,SUM(SqCor!$B55:$CW55*TRANSPOSE(S$104:S$203))/ComCalc!S$37,0)</f>
        <v>0</v>
      </c>
      <c r="T1080">
        <f t="array" ref="T1080">IF(T157,SUM(SqCor!$B55:$CW55*TRANSPOSE(T$104:T$203))/ComCalc!T$37,0)</f>
        <v>0</v>
      </c>
      <c r="U1080">
        <f t="array" ref="U1080">IF(U157,SUM(SqCor!$B55:$CW55*TRANSPOSE(U$104:U$203))/ComCalc!U$37,0)</f>
        <v>0</v>
      </c>
    </row>
    <row r="1081" spans="1:21" x14ac:dyDescent="0.15">
      <c r="A1081" t="str">
        <f t="shared" si="665"/>
        <v>WRAT5 Sentence Comprehension</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0</v>
      </c>
      <c r="S1081">
        <f t="array" ref="S1081">IF(S158,SUM(SqCor!$B56:$CW56*TRANSPOSE(S$104:S$203))/ComCalc!S$37,0)</f>
        <v>0</v>
      </c>
      <c r="T1081">
        <f t="array" ref="T1081">IF(T158,SUM(SqCor!$B56:$CW56*TRANSPOSE(T$104:T$203))/ComCalc!T$37,0)</f>
        <v>0</v>
      </c>
      <c r="U1081">
        <f t="array" ref="U1081">IF(U158,SUM(SqCor!$B56:$CW56*TRANSPOSE(U$104:U$203))/ComCalc!U$37,0)</f>
        <v>0</v>
      </c>
    </row>
    <row r="1082" spans="1:21" x14ac:dyDescent="0.15">
      <c r="A1082" t="str">
        <f t="shared" si="665"/>
        <v>WRAT5 Reading Composite</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0</v>
      </c>
      <c r="S1082">
        <f t="array" ref="S1082">IF(S159,SUM(SqCor!$B57:$CW57*TRANSPOSE(S$104:S$203))/ComCalc!S$37,0)</f>
        <v>0</v>
      </c>
      <c r="T1082">
        <f t="array" ref="T1082">IF(T159,SUM(SqCor!$B57:$CW57*TRANSPOSE(T$104:T$203))/ComCalc!T$37,0)</f>
        <v>0</v>
      </c>
      <c r="U1082">
        <f t="array" ref="U1082">IF(U159,SUM(SqCor!$B57:$CW57*TRANSPOSE(U$104:U$203))/ComCalc!U$37,0)</f>
        <v>0</v>
      </c>
    </row>
    <row r="1083" spans="1:21" x14ac:dyDescent="0.15">
      <c r="A1083" t="str">
        <f t="shared" si="665"/>
        <v>DKEFS CWI Color Naming</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0</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15">
      <c r="A1084" t="str">
        <f t="shared" si="665"/>
        <v>DKEFS CWI Word Reading</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0</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15">
      <c r="A1085" t="str">
        <f t="shared" si="665"/>
        <v>DKEFS CWI Inhibition</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0</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v>
      </c>
      <c r="M1085">
        <f t="array" ref="M1085">IF(M162,SUM(SqCor!$B60:$CW60*TRANSPOSE(M$104:M$203))/ComCalc!M$37,0)</f>
        <v>0</v>
      </c>
      <c r="N1085">
        <f t="array" ref="N1085">IF(N162,SUM(SqCor!$B60:$CW60*TRANSPOSE(N$104:N$203))/ComCalc!N$37,0)</f>
        <v>0</v>
      </c>
      <c r="O1085">
        <f t="array" ref="O1085">IF(O162,SUM(SqCor!$B60:$CW60*TRANSPOSE(O$104:O$203))/ComCalc!O$37,0)</f>
        <v>0</v>
      </c>
      <c r="P1085">
        <f t="array" ref="P1085">IF(P162,SUM(SqCor!$B60:$CW60*TRANSPOSE(P$104:P$203))/ComCalc!P$37,0)</f>
        <v>0</v>
      </c>
      <c r="Q1085">
        <f t="array" ref="Q1085">IF(Q162,SUM(SqCor!$B60:$CW60*TRANSPOSE(Q$104:Q$203))/ComCalc!Q$37,0)</f>
        <v>0</v>
      </c>
      <c r="R1085">
        <f t="array" ref="R1085">IF(R162,SUM(SqCor!$B60:$CW60*TRANSPOSE(R$104:R$203))/ComCalc!R$37,0)</f>
        <v>0</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15">
      <c r="A1086" t="str">
        <f t="shared" si="665"/>
        <v>DKEFS CWI Switching</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0</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v>
      </c>
      <c r="M1086">
        <f t="array" ref="M1086">IF(M163,SUM(SqCor!$B61:$CW61*TRANSPOSE(M$104:M$203))/ComCalc!M$37,0)</f>
        <v>0</v>
      </c>
      <c r="N1086">
        <f t="array" ref="N1086">IF(N163,SUM(SqCor!$B61:$CW61*TRANSPOSE(N$104:N$203))/ComCalc!N$37,0)</f>
        <v>0</v>
      </c>
      <c r="O1086">
        <f t="array" ref="O1086">IF(O163,SUM(SqCor!$B61:$CW61*TRANSPOSE(O$104:O$203))/ComCalc!O$37,0)</f>
        <v>0</v>
      </c>
      <c r="P1086">
        <f t="array" ref="P1086">IF(P163,SUM(SqCor!$B61:$CW61*TRANSPOSE(P$104:P$203))/ComCalc!P$37,0)</f>
        <v>0</v>
      </c>
      <c r="Q1086">
        <f t="array" ref="Q1086">IF(Q163,SUM(SqCor!$B61:$CW61*TRANSPOSE(Q$104:Q$203))/ComCalc!Q$37,0)</f>
        <v>0</v>
      </c>
      <c r="R1086">
        <f t="array" ref="R1086">IF(R163,SUM(SqCor!$B61:$CW61*TRANSPOSE(R$104:R$203))/ComCalc!R$37,0)</f>
        <v>0</v>
      </c>
      <c r="S1086">
        <f t="array" ref="S1086">IF(S163,SUM(SqCor!$B61:$CW61*TRANSPOSE(S$104:S$203))/ComCalc!S$37,0)</f>
        <v>0</v>
      </c>
      <c r="T1086">
        <f t="array" ref="T1086">IF(T163,SUM(SqCor!$B61:$CW61*TRANSPOSE(T$104:T$203))/ComCalc!T$37,0)</f>
        <v>0</v>
      </c>
      <c r="U1086">
        <f t="array" ref="U1086">IF(U163,SUM(SqCor!$B61:$CW61*TRANSPOSE(U$104:U$203))/ComCalc!U$37,0)</f>
        <v>0</v>
      </c>
    </row>
    <row r="1087" spans="1:21" x14ac:dyDescent="0.15">
      <c r="A1087" t="str">
        <f t="shared" si="665"/>
        <v>Unstructured Task (Total)</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15">
      <c r="A1088" t="str">
        <f t="shared" si="665"/>
        <v>Unstructured Task (HVC)</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15">
      <c r="A1089" t="str">
        <f t="shared" si="665"/>
        <v>WASI-2 Similarities</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15">
      <c r="A1090" t="str">
        <f t="shared" si="665"/>
        <v>WASI-2 Vocabulary</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15">
      <c r="A1091" t="str">
        <f t="shared" si="665"/>
        <v>WASI-2 Matrix Reasoning</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15">
      <c r="A1092" t="str">
        <f t="shared" ref="A1092:A1126" si="666">A989</f>
        <v>WASI-2 Block Design</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15">
      <c r="A1093" t="str">
        <f t="shared" si="666"/>
        <v>WISC-V Digit Span</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15">
      <c r="A1094" t="str">
        <f t="shared" si="666"/>
        <v>WISC-V Picture Span</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15">
      <c r="A1095" t="str">
        <f t="shared" si="666"/>
        <v>WISC-V Coding</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15">
      <c r="A1096" t="str">
        <f t="shared" si="666"/>
        <v>WISC-V Symbol Search</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15">
      <c r="A1097" t="str">
        <f t="shared" si="666"/>
        <v>LWR</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15">
      <c r="A1098" t="str">
        <f t="shared" si="666"/>
        <v>RC</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15">
      <c r="A1099" t="str">
        <f t="shared" si="666"/>
        <v>NWD</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15">
      <c r="A1100" t="str">
        <f t="shared" si="666"/>
        <v>PP</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15">
      <c r="A1101" t="str">
        <f t="shared" si="666"/>
        <v>WRF</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15">
      <c r="A1102" t="str">
        <f t="shared" si="666"/>
        <v>DF</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15">
      <c r="A1103" t="str">
        <f t="shared" si="666"/>
        <v>SRF</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15">
      <c r="A1104" t="str">
        <f t="shared" si="666"/>
        <v>RV</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15">
      <c r="A1105" t="str">
        <f t="shared" si="666"/>
        <v>MCA</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15">
      <c r="A1106" t="str">
        <f t="shared" si="666"/>
        <v>MC</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15">
      <c r="A1107" t="str">
        <f t="shared" si="666"/>
        <v>MF</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15">
      <c r="A1108" t="str">
        <f t="shared" si="666"/>
        <v>WE</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15">
      <c r="A1109" t="str">
        <f t="shared" si="666"/>
        <v>SP</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15">
      <c r="A1110" t="str">
        <f t="shared" si="666"/>
        <v>WF</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15">
      <c r="A1111" t="str">
        <f t="shared" si="666"/>
        <v>LC</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15">
      <c r="A1112" t="str">
        <f t="shared" si="666"/>
        <v>OE</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15">
      <c r="A1113" t="str">
        <f t="shared" si="666"/>
        <v>AF</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15">
      <c r="A1114" t="str">
        <f t="shared" si="666"/>
        <v>ONF</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15">
      <c r="A1115" t="str">
        <f t="shared" si="666"/>
        <v>LNF</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15">
      <c r="A1116" t="str">
        <f t="shared" si="666"/>
        <v>RD</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15">
      <c r="A1117" t="str">
        <f t="shared" si="666"/>
        <v>MA</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15">
      <c r="A1118" t="str">
        <f t="shared" si="666"/>
        <v>WL</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15">
      <c r="A1119" t="str">
        <f t="shared" si="666"/>
        <v>ASB</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15">
      <c r="A1120" t="str">
        <f t="shared" si="666"/>
        <v>SY</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15">
      <c r="A1121" t="str">
        <f t="shared" si="666"/>
        <v>DC</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15">
      <c r="A1122" t="str">
        <f t="shared" si="666"/>
        <v>RF</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15">
      <c r="A1123" t="str">
        <f t="shared" si="666"/>
        <v>RU</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15">
      <c r="A1124" t="str">
        <f t="shared" si="666"/>
        <v>OL</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15">
      <c r="A1125" t="str">
        <f t="shared" si="666"/>
        <v>OF</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15">
      <c r="A1126" t="str">
        <f t="shared" si="666"/>
        <v>CM</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15">
      <c r="A1128" t="s">
        <v>249</v>
      </c>
    </row>
    <row r="1129" spans="1:21" x14ac:dyDescent="0.15">
      <c r="B1129" t="s">
        <v>134</v>
      </c>
      <c r="C1129" t="s">
        <v>135</v>
      </c>
      <c r="D1129" t="s">
        <v>136</v>
      </c>
      <c r="E1129" t="s">
        <v>137</v>
      </c>
      <c r="F1129" t="s">
        <v>138</v>
      </c>
      <c r="G1129" t="s">
        <v>139</v>
      </c>
      <c r="H1129" t="s">
        <v>140</v>
      </c>
      <c r="I1129" t="s">
        <v>141</v>
      </c>
      <c r="J1129" t="s">
        <v>142</v>
      </c>
      <c r="K1129" t="s">
        <v>143</v>
      </c>
      <c r="L1129" t="s">
        <v>279</v>
      </c>
      <c r="M1129" t="s">
        <v>280</v>
      </c>
      <c r="N1129" t="s">
        <v>281</v>
      </c>
      <c r="O1129" t="s">
        <v>282</v>
      </c>
      <c r="P1129" t="s">
        <v>283</v>
      </c>
      <c r="Q1129" t="s">
        <v>284</v>
      </c>
      <c r="R1129" t="s">
        <v>285</v>
      </c>
      <c r="S1129" t="s">
        <v>286</v>
      </c>
      <c r="T1129" t="s">
        <v>287</v>
      </c>
      <c r="U1129" t="s">
        <v>288</v>
      </c>
    </row>
    <row r="1130" spans="1:21" x14ac:dyDescent="0.15">
      <c r="A1130" t="str">
        <f>A1027</f>
        <v>Similarities</v>
      </c>
      <c r="B1130">
        <f>IF(B104*(ComCalc!B$37&gt;1),2*NORMSDIST(-1*ABS(B821/(15*SQRT(1+ComCalc!B$113/(ComCalc!B$37*ComCalc!B$37)-2*Cs!B1027)))),0)</f>
        <v>0</v>
      </c>
      <c r="C1130">
        <f>IF(C104*(ComCalc!C$37&gt;1),2*NORMSDIST(-1*ABS(C821/(15*SQRT(1+ComCalc!C$113/(ComCalc!C$37*ComCalc!C$37)-2*Cs!C1027)))),0)</f>
        <v>0</v>
      </c>
      <c r="D1130">
        <f>IF(D104*(ComCalc!D$37&gt;1),2*NORMSDIST(-1*ABS(D821/(15*SQRT(1+ComCalc!D$113/(ComCalc!D$37*ComCalc!D$37)-2*Cs!D1027)))),0)</f>
        <v>0</v>
      </c>
      <c r="E1130">
        <f>IF(E104*(ComCalc!E$37&gt;1),2*NORMSDIST(-1*ABS(E821/(15*SQRT(1+ComCalc!E$113/(ComCalc!E$37*ComCalc!E$37)-2*Cs!E1027)))),0)</f>
        <v>0</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0</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15">
      <c r="A1131" t="str">
        <f t="shared" ref="A1131:A1194" si="667">A1028</f>
        <v>Vocabulary</v>
      </c>
      <c r="B1131">
        <f>IF(B105*(ComCalc!B$37&gt;1),2*NORMSDIST(-1*ABS(B822/(15*SQRT(1+ComCalc!B$113/(ComCalc!B$37*ComCalc!B$37)-2*Cs!B1028)))),0)</f>
        <v>0</v>
      </c>
      <c r="C1131">
        <f>IF(C105*(ComCalc!C$37&gt;1),2*NORMSDIST(-1*ABS(C822/(15*SQRT(1+ComCalc!C$113/(ComCalc!C$37*ComCalc!C$37)-2*Cs!C1028)))),0)</f>
        <v>0</v>
      </c>
      <c r="D1131">
        <f>IF(D105*(ComCalc!D$37&gt;1),2*NORMSDIST(-1*ABS(D822/(15*SQRT(1+ComCalc!D$113/(ComCalc!D$37*ComCalc!D$37)-2*Cs!D1028)))),0)</f>
        <v>0</v>
      </c>
      <c r="E1131">
        <f>IF(E105*(ComCalc!E$37&gt;1),2*NORMSDIST(-1*ABS(E822/(15*SQRT(1+ComCalc!E$113/(ComCalc!E$37*ComCalc!E$37)-2*Cs!E1028)))),0)</f>
        <v>0</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0</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15">
      <c r="A1132" t="str">
        <f t="shared" si="667"/>
        <v>Information</v>
      </c>
      <c r="B1132">
        <f>IF(B106*(ComCalc!B$37&gt;1),2*NORMSDIST(-1*ABS(B823/(15*SQRT(1+ComCalc!B$113/(ComCalc!B$37*ComCalc!B$37)-2*Cs!B1029)))),0)</f>
        <v>0</v>
      </c>
      <c r="C1132">
        <f>IF(C106*(ComCalc!C$37&gt;1),2*NORMSDIST(-1*ABS(C823/(15*SQRT(1+ComCalc!C$113/(ComCalc!C$37*ComCalc!C$37)-2*Cs!C1029)))),0)</f>
        <v>0</v>
      </c>
      <c r="D1132">
        <f>IF(D106*(ComCalc!D$37&gt;1),2*NORMSDIST(-1*ABS(D823/(15*SQRT(1+ComCalc!D$113/(ComCalc!D$37*ComCalc!D$37)-2*Cs!D1029)))),0)</f>
        <v>0</v>
      </c>
      <c r="E1132">
        <f>IF(E106*(ComCalc!E$37&gt;1),2*NORMSDIST(-1*ABS(E823/(15*SQRT(1+ComCalc!E$113/(ComCalc!E$37*ComCalc!E$37)-2*Cs!E1029)))),0)</f>
        <v>0</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15">
      <c r="A1133" t="str">
        <f t="shared" si="667"/>
        <v>Matrix Reasoning</v>
      </c>
      <c r="B1133">
        <f>IF(B107*(ComCalc!B$37&gt;1),2*NORMSDIST(-1*ABS(B824/(15*SQRT(1+ComCalc!B$113/(ComCalc!B$37*ComCalc!B$37)-2*Cs!B1030)))),0)</f>
        <v>0</v>
      </c>
      <c r="C1133">
        <f>IF(C107*(ComCalc!C$37&gt;1),2*NORMSDIST(-1*ABS(C824/(15*SQRT(1+ComCalc!C$113/(ComCalc!C$37*ComCalc!C$37)-2*Cs!C1030)))),0)</f>
        <v>0</v>
      </c>
      <c r="D1133">
        <f>IF(D107*(ComCalc!D$37&gt;1),2*NORMSDIST(-1*ABS(D824/(15*SQRT(1+ComCalc!D$113/(ComCalc!D$37*ComCalc!D$37)-2*Cs!D1030)))),0)</f>
        <v>0</v>
      </c>
      <c r="E1133">
        <f>IF(E107*(ComCalc!E$37&gt;1),2*NORMSDIST(-1*ABS(E824/(15*SQRT(1+ComCalc!E$113/(ComCalc!E$37*ComCalc!E$37)-2*Cs!E1030)))),0)</f>
        <v>0</v>
      </c>
      <c r="F1133">
        <f>IF(F107*(ComCalc!F$37&gt;1),2*NORMSDIST(-1*ABS(F824/(15*SQRT(1+ComCalc!F$113/(ComCalc!F$37*ComCalc!F$37)-2*Cs!F1030)))),0)</f>
        <v>0</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15">
      <c r="A1134" t="str">
        <f t="shared" si="667"/>
        <v>Digit Span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15">
      <c r="A1135" t="str">
        <f t="shared" si="667"/>
        <v>Arithmetic</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v>
      </c>
      <c r="H1135">
        <f>IF(H109*(ComCalc!H$37&gt;1),2*NORMSDIST(-1*ABS(H826/(15*SQRT(1+ComCalc!H$113/(ComCalc!H$37*ComCalc!H$37)-2*Cs!H1032)))),0)</f>
        <v>0</v>
      </c>
      <c r="I1135">
        <f>IF(I109*(ComCalc!I$37&gt;1),2*NORMSDIST(-1*ABS(I826/(15*SQRT(1+ComCalc!I$113/(ComCalc!I$37*ComCalc!I$37)-2*Cs!I1032)))),0)</f>
        <v>0</v>
      </c>
      <c r="J1135">
        <f>IF(J109*(ComCalc!J$37&gt;1),2*NORMSDIST(-1*ABS(J826/(15*SQRT(1+ComCalc!J$113/(ComCalc!J$37*ComCalc!J$37)-2*Cs!J1032)))),0)</f>
        <v>0</v>
      </c>
      <c r="K1135">
        <f>IF(K109*(ComCalc!K$37&gt;1),2*NORMSDIST(-1*ABS(K826/(15*SQRT(1+ComCalc!K$113/(ComCalc!K$37*ComCalc!K$37)-2*Cs!K1032)))),0)</f>
        <v>0</v>
      </c>
      <c r="L1135">
        <f>IF(L109*(ComCalc!L$37&gt;1),2*NORMSDIST(-1*ABS(L826/(15*SQRT(1+ComCalc!L$113/(ComCalc!L$37*ComCalc!L$37)-2*Cs!L1032)))),0)</f>
        <v>0</v>
      </c>
      <c r="M1135">
        <f>IF(M109*(ComCalc!M$37&gt;1),2*NORMSDIST(-1*ABS(M826/(15*SQRT(1+ComCalc!M$113/(ComCalc!M$37*ComCalc!M$37)-2*Cs!M1032)))),0)</f>
        <v>0</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15">
      <c r="A1136" t="str">
        <f t="shared" si="667"/>
        <v>Block Design</v>
      </c>
      <c r="B1136">
        <f>IF(B110*(ComCalc!B$37&gt;1),2*NORMSDIST(-1*ABS(B827/(15*SQRT(1+ComCalc!B$113/(ComCalc!B$37*ComCalc!B$37)-2*Cs!B1033)))),0)</f>
        <v>0</v>
      </c>
      <c r="C1136">
        <f>IF(C110*(ComCalc!C$37&gt;1),2*NORMSDIST(-1*ABS(C827/(15*SQRT(1+ComCalc!C$113/(ComCalc!C$37*ComCalc!C$37)-2*Cs!C1033)))),0)</f>
        <v>0</v>
      </c>
      <c r="D1136">
        <f>IF(D110*(ComCalc!D$37&gt;1),2*NORMSDIST(-1*ABS(D827/(15*SQRT(1+ComCalc!D$113/(ComCalc!D$37*ComCalc!D$37)-2*Cs!D1033)))),0)</f>
        <v>0</v>
      </c>
      <c r="E1136">
        <f>IF(E110*(ComCalc!E$37&gt;1),2*NORMSDIST(-1*ABS(E827/(15*SQRT(1+ComCalc!E$113/(ComCalc!E$37*ComCalc!E$37)-2*Cs!E1033)))),0)</f>
        <v>0</v>
      </c>
      <c r="F1136">
        <f>IF(F110*(ComCalc!F$37&gt;1),2*NORMSDIST(-1*ABS(F827/(15*SQRT(1+ComCalc!F$113/(ComCalc!F$37*ComCalc!F$37)-2*Cs!F1033)))),0)</f>
        <v>0</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15">
      <c r="A1137" t="str">
        <f t="shared" si="667"/>
        <v>Visual Puzzles</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15">
      <c r="A1138" t="str">
        <f t="shared" si="667"/>
        <v>Symbol Search</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v>
      </c>
      <c r="F1138">
        <f>IF(F112*(ComCalc!F$37&gt;1),2*NORMSDIST(-1*ABS(F829/(15*SQRT(1+ComCalc!F$113/(ComCalc!F$37*ComCalc!F$37)-2*Cs!F1035)))),0)</f>
        <v>0</v>
      </c>
      <c r="G1138">
        <f>IF(G112*(ComCalc!G$37&gt;1),2*NORMSDIST(-1*ABS(G829/(15*SQRT(1+ComCalc!G$113/(ComCalc!G$37*ComCalc!G$37)-2*Cs!G1035)))),0)</f>
        <v>0</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15">
      <c r="A1139" t="str">
        <f t="shared" si="667"/>
        <v>Coding</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0.54884448470838265</v>
      </c>
      <c r="H1139">
        <f>IF(H113*(ComCalc!H$37&gt;1),2*NORMSDIST(-1*ABS(H830/(15*SQRT(1+ComCalc!H$113/(ComCalc!H$37*ComCalc!H$37)-2*Cs!H1036)))),0)</f>
        <v>0</v>
      </c>
      <c r="I1139">
        <f>IF(I113*(ComCalc!I$37&gt;1),2*NORMSDIST(-1*ABS(I830/(15*SQRT(1+ComCalc!I$113/(ComCalc!I$37*ComCalc!I$37)-2*Cs!I1036)))),0)</f>
        <v>0.87316646830850331</v>
      </c>
      <c r="J1139">
        <f>IF(J113*(ComCalc!J$37&gt;1),2*NORMSDIST(-1*ABS(J830/(15*SQRT(1+ComCalc!J$113/(ComCalc!J$37*ComCalc!J$37)-2*Cs!J1036)))),0)</f>
        <v>0.37620423699691802</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0.46441759009450839</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0.44861997663451575</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15">
      <c r="A1140" t="str">
        <f t="shared" si="667"/>
        <v>NAB Categories</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15">
      <c r="A1141" t="str">
        <f t="shared" si="667"/>
        <v>NAB Judgment</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0</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15">
      <c r="A1142" t="str">
        <f t="shared" si="667"/>
        <v>NAB Mazes</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15">
      <c r="A1143" t="str">
        <f t="shared" si="667"/>
        <v>NAB Word Generation</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15">
      <c r="A1144" t="str">
        <f t="shared" si="667"/>
        <v>Digits Forward</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0.9279949495883999</v>
      </c>
      <c r="H1144">
        <f>IF(H118*(ComCalc!H$37&gt;1),2*NORMSDIST(-1*ABS(H835/(15*SQRT(1+ComCalc!H$113/(ComCalc!H$37*ComCalc!H$37)-2*Cs!H1041)))),0)</f>
        <v>0</v>
      </c>
      <c r="I1144">
        <f>IF(I118*(ComCalc!I$37&gt;1),2*NORMSDIST(-1*ABS(I835/(15*SQRT(1+ComCalc!I$113/(ComCalc!I$37*ComCalc!I$37)-2*Cs!I1041)))),0)</f>
        <v>0.72458008265650287</v>
      </c>
      <c r="J1144">
        <f>IF(J118*(ComCalc!J$37&gt;1),2*NORMSDIST(-1*ABS(J835/(15*SQRT(1+ComCalc!J$113/(ComCalc!J$37*ComCalc!J$37)-2*Cs!J1041)))),0)</f>
        <v>0</v>
      </c>
      <c r="K1144">
        <f>IF(K118*(ComCalc!K$37&gt;1),2*NORMSDIST(-1*ABS(K835/(15*SQRT(1+ComCalc!K$113/(ComCalc!K$37*ComCalc!K$37)-2*Cs!K1041)))),0)</f>
        <v>0.73888268036352722</v>
      </c>
      <c r="L1144">
        <f>IF(L118*(ComCalc!L$37&gt;1),2*NORMSDIST(-1*ABS(L835/(15*SQRT(1+ComCalc!L$113/(ComCalc!L$37*ComCalc!L$37)-2*Cs!L1041)))),0)</f>
        <v>0.61586309175483711</v>
      </c>
      <c r="M1144">
        <f>IF(M118*(ComCalc!M$37&gt;1),2*NORMSDIST(-1*ABS(M835/(15*SQRT(1+ComCalc!M$113/(ComCalc!M$37*ComCalc!M$37)-2*Cs!M1041)))),0)</f>
        <v>0.71551344626379321</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0.76452486232689676</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15">
      <c r="A1145" t="str">
        <f t="shared" si="667"/>
        <v>Digits Backward</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0.60594901117677546</v>
      </c>
      <c r="H1145">
        <f>IF(H119*(ComCalc!H$37&gt;1),2*NORMSDIST(-1*ABS(H836/(15*SQRT(1+ComCalc!H$113/(ComCalc!H$37*ComCalc!H$37)-2*Cs!H1042)))),0)</f>
        <v>0</v>
      </c>
      <c r="I1145">
        <f>IF(I119*(ComCalc!I$37&gt;1),2*NORMSDIST(-1*ABS(I836/(15*SQRT(1+ComCalc!I$113/(ComCalc!I$37*ComCalc!I$37)-2*Cs!I1042)))),0)</f>
        <v>0.84984154185973293</v>
      </c>
      <c r="J1145">
        <f>IF(J119*(ComCalc!J$37&gt;1),2*NORMSDIST(-1*ABS(J836/(15*SQRT(1+ComCalc!J$113/(ComCalc!J$37*ComCalc!J$37)-2*Cs!J1042)))),0)</f>
        <v>0</v>
      </c>
      <c r="K1145">
        <f>IF(K119*(ComCalc!K$37&gt;1),2*NORMSDIST(-1*ABS(K836/(15*SQRT(1+ComCalc!K$113/(ComCalc!K$37*ComCalc!K$37)-2*Cs!K1042)))),0)</f>
        <v>0.73888268036352722</v>
      </c>
      <c r="L1145">
        <f>IF(L119*(ComCalc!L$37&gt;1),2*NORMSDIST(-1*ABS(L836/(15*SQRT(1+ComCalc!L$113/(ComCalc!L$37*ComCalc!L$37)-2*Cs!L1042)))),0)</f>
        <v>0</v>
      </c>
      <c r="M1145">
        <f>IF(M119*(ComCalc!M$37&gt;1),2*NORMSDIST(-1*ABS(M836/(15*SQRT(1+ComCalc!M$113/(ComCalc!M$37*ComCalc!M$37)-2*Cs!M1042)))),0)</f>
        <v>0.38734195210506167</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0.46781692952408283</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15">
      <c r="A1146" t="str">
        <f t="shared" si="667"/>
        <v>Numbers &amp; Letters Speed A</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0.68576586559836339</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0.80702597789458197</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0.874449466661255</v>
      </c>
      <c r="S1146">
        <f>IF(S120*(ComCalc!S$37&gt;1),2*NORMSDIST(-1*ABS(S837/(15*SQRT(1+ComCalc!S$113/(ComCalc!S$37*ComCalc!S$37)-2*Cs!S1043)))),0)</f>
        <v>0</v>
      </c>
      <c r="T1146">
        <f>IF(T120*(ComCalc!T$37&gt;1),2*NORMSDIST(-1*ABS(T837/(15*SQRT(1+ComCalc!T$113/(ComCalc!T$37*ComCalc!T$37)-2*Cs!T1043)))),0)</f>
        <v>0.95407423682240722</v>
      </c>
      <c r="U1146">
        <f>IF(U120*(ComCalc!U$37&gt;1),2*NORMSDIST(-1*ABS(U837/(15*SQRT(1+ComCalc!U$113/(ComCalc!U$37*ComCalc!U$37)-2*Cs!U1043)))),0)</f>
        <v>0</v>
      </c>
    </row>
    <row r="1147" spans="1:21" x14ac:dyDescent="0.15">
      <c r="A1147" t="str">
        <f t="shared" si="667"/>
        <v>Numbers &amp; Letters Accuracy A</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0.61138680117674027</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0.98385997258085922</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0.49004046698510229</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15">
      <c r="A1148" t="str">
        <f t="shared" si="667"/>
        <v>Numbers &amp; Letters Efficiency A</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0.48626546592499009</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0.50260851276743712</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0.52455725626357086</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0.69199238069955271</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15">
      <c r="A1149" t="str">
        <f t="shared" si="667"/>
        <v>Numbers &amp; Letters Efficiency B</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0.15326940165131875</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0.36440093653810796</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0.12845142833974302</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0.28847912143412513</v>
      </c>
    </row>
    <row r="1150" spans="1:21" x14ac:dyDescent="0.15">
      <c r="A1150" t="str">
        <f t="shared" si="667"/>
        <v>Auditory Comprehension</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0.78609673573832084</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0.84407828315699973</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15">
      <c r="A1151" t="str">
        <f t="shared" si="667"/>
        <v>Naming</v>
      </c>
      <c r="B1151">
        <f>IF(B125*(ComCalc!B$37&gt;1),2*NORMSDIST(-1*ABS(B842/(15*SQRT(1+ComCalc!B$113/(ComCalc!B$37*ComCalc!B$37)-2*Cs!B1048)))),0)</f>
        <v>0</v>
      </c>
      <c r="C1151">
        <f>IF(C125*(ComCalc!C$37&gt;1),2*NORMSDIST(-1*ABS(C842/(15*SQRT(1+ComCalc!C$113/(ComCalc!C$37*ComCalc!C$37)-2*Cs!C1048)))),0)</f>
        <v>0.67137324054087255</v>
      </c>
      <c r="D1151">
        <f>IF(D125*(ComCalc!D$37&gt;1),2*NORMSDIST(-1*ABS(D842/(15*SQRT(1+ComCalc!D$113/(ComCalc!D$37*ComCalc!D$37)-2*Cs!D1048)))),0)</f>
        <v>0</v>
      </c>
      <c r="E1151">
        <f>IF(E125*(ComCalc!E$37&gt;1),2*NORMSDIST(-1*ABS(E842/(15*SQRT(1+ComCalc!E$113/(ComCalc!E$37*ComCalc!E$37)-2*Cs!E1048)))),0)</f>
        <v>0.79803779276415343</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0.8204980221847078</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15">
      <c r="A1152" t="str">
        <f t="shared" si="667"/>
        <v>Shape Learning Immediate-Recognition</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0.61802647340602479</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0.41603134111814888</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0.65824727545836759</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15">
      <c r="A1153" t="str">
        <f t="shared" si="667"/>
        <v>Shape Learning Delayed-Recognition</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0.62180893795552183</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0.66688318643281985</v>
      </c>
      <c r="Q1153">
        <f>IF(Q127*(ComCalc!Q$37&gt;1),2*NORMSDIST(-1*ABS(Q844/(15*SQRT(1+ComCalc!Q$113/(ComCalc!Q$37*ComCalc!Q$37)-2*Cs!Q1050)))),0)</f>
        <v>0</v>
      </c>
      <c r="R1153">
        <f>IF(R127*(ComCalc!R$37&gt;1),2*NORMSDIST(-1*ABS(R844/(15*SQRT(1+ComCalc!R$113/(ComCalc!R$37*ComCalc!R$37)-2*Cs!R1050)))),0)</f>
        <v>0.67825343615811939</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15">
      <c r="A1154" t="str">
        <f t="shared" si="667"/>
        <v>Story Learning Immediate-Recall</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0.3300388235281686</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0.41603134111814888</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0.45754674815329149</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15">
      <c r="A1155" t="str">
        <f t="shared" si="667"/>
        <v>Story Learning Delayed-Recall</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0.31150432174239256</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0.28111139423245063</v>
      </c>
      <c r="Q1155">
        <f>IF(Q129*(ComCalc!Q$37&gt;1),2*NORMSDIST(-1*ABS(Q846/(15*SQRT(1+ComCalc!Q$113/(ComCalc!Q$37*ComCalc!Q$37)-2*Cs!Q1052)))),0)</f>
        <v>0</v>
      </c>
      <c r="R1155">
        <f>IF(R129*(ComCalc!R$37&gt;1),2*NORMSDIST(-1*ABS(R846/(15*SQRT(1+ComCalc!R$113/(ComCalc!R$37*ComCalc!R$37)-2*Cs!R1052)))),0)</f>
        <v>0.44739268163803647</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15">
      <c r="A1156" t="str">
        <f t="shared" si="667"/>
        <v>Visual Discrimination</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0.53465198451941953</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0.82654447363854955</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15">
      <c r="A1157" t="str">
        <f t="shared" si="667"/>
        <v>Design Construction</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0</v>
      </c>
      <c r="E1157">
        <f>IF(E131*(ComCalc!E$37&gt;1),2*NORMSDIST(-1*ABS(E848/(15*SQRT(1+ComCalc!E$113/(ComCalc!E$37*ComCalc!E$37)-2*Cs!E1054)))),0)</f>
        <v>0</v>
      </c>
      <c r="F1157">
        <f>IF(F131*(ComCalc!F$37&gt;1),2*NORMSDIST(-1*ABS(F848/(15*SQRT(1+ComCalc!F$113/(ComCalc!F$37*ComCalc!F$37)-2*Cs!F1054)))),0)</f>
        <v>0.53465198451941953</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0.26575525467175037</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15">
      <c r="A1158" t="str">
        <f t="shared" si="667"/>
        <v>Mazes</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0.9271374760011335</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0.76323171803221146</v>
      </c>
      <c r="N1158">
        <f>IF(N132*(ComCalc!N$37&gt;1),2*NORMSDIST(-1*ABS(N849/(15*SQRT(1+ComCalc!N$113/(ComCalc!N$37*ComCalc!N$37)-2*Cs!N1055)))),0)</f>
        <v>0.79467073633105467</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0.67137324054087255</v>
      </c>
      <c r="R1158">
        <f>IF(R132*(ComCalc!R$37&gt;1),2*NORMSDIST(-1*ABS(R849/(15*SQRT(1+ComCalc!R$113/(ComCalc!R$37*ComCalc!R$37)-2*Cs!R1055)))),0)</f>
        <v>0.77015211222021185</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15">
      <c r="A1159" t="str">
        <f t="shared" si="667"/>
        <v>Word Generation</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0.25162078355942696</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0.30791931572681275</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0.3409197452838037</v>
      </c>
      <c r="S1159">
        <f>IF(S133*(ComCalc!S$37&gt;1),2*NORMSDIST(-1*ABS(S850/(15*SQRT(1+ComCalc!S$113/(ComCalc!S$37*ComCalc!S$37)-2*Cs!S1056)))),0)</f>
        <v>0.49747912771624103</v>
      </c>
      <c r="T1159">
        <f>IF(T133*(ComCalc!T$37&gt;1),2*NORMSDIST(-1*ABS(T850/(15*SQRT(1+ComCalc!T$113/(ComCalc!T$37*ComCalc!T$37)-2*Cs!T1056)))),0)</f>
        <v>0</v>
      </c>
      <c r="U1159">
        <f>IF(U133*(ComCalc!U$37&gt;1),2*NORMSDIST(-1*ABS(U850/(15*SQRT(1+ComCalc!U$113/(ComCalc!U$37*ComCalc!U$37)-2*Cs!U1056)))),0)</f>
        <v>0</v>
      </c>
    </row>
    <row r="1160" spans="1:21" x14ac:dyDescent="0.15">
      <c r="A1160" t="str">
        <f t="shared" si="667"/>
        <v>Letter Fluency</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0.94519892956347207</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0.99193975414772473</v>
      </c>
      <c r="S1160">
        <f>IF(S134*(ComCalc!S$37&gt;1),2*NORMSDIST(-1*ABS(S851/(15*SQRT(1+ComCalc!S$113/(ComCalc!S$37*ComCalc!S$37)-2*Cs!S1057)))),0)</f>
        <v>0.48426795231191311</v>
      </c>
      <c r="T1160">
        <f>IF(T134*(ComCalc!T$37&gt;1),2*NORMSDIST(-1*ABS(T851/(15*SQRT(1+ComCalc!T$113/(ComCalc!T$37*ComCalc!T$37)-2*Cs!T1057)))),0)</f>
        <v>0</v>
      </c>
      <c r="U1160">
        <f>IF(U134*(ComCalc!U$37&gt;1),2*NORMSDIST(-1*ABS(U851/(15*SQRT(1+ComCalc!U$113/(ComCalc!U$37*ComCalc!U$37)-2*Cs!U1057)))),0)</f>
        <v>0</v>
      </c>
    </row>
    <row r="1161" spans="1:21" x14ac:dyDescent="0.15">
      <c r="A1161" t="str">
        <f t="shared" si="667"/>
        <v>Category Fluency</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0.80368575745958892</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0.80653453258599217</v>
      </c>
      <c r="S1161">
        <f>IF(S135*(ComCalc!S$37&gt;1),2*NORMSDIST(-1*ABS(S852/(15*SQRT(1+ComCalc!S$113/(ComCalc!S$37*ComCalc!S$37)-2*Cs!S1058)))),0)</f>
        <v>0.85336935842003725</v>
      </c>
      <c r="T1161">
        <f>IF(T135*(ComCalc!T$37&gt;1),2*NORMSDIST(-1*ABS(T852/(15*SQRT(1+ComCalc!T$113/(ComCalc!T$37*ComCalc!T$37)-2*Cs!T1058)))),0)</f>
        <v>0</v>
      </c>
      <c r="U1161">
        <f>IF(U135*(ComCalc!U$37&gt;1),2*NORMSDIST(-1*ABS(U852/(15*SQRT(1+ComCalc!U$113/(ComCalc!U$37*ComCalc!U$37)-2*Cs!U1058)))),0)</f>
        <v>0</v>
      </c>
    </row>
    <row r="1162" spans="1:21" x14ac:dyDescent="0.15">
      <c r="A1162" t="str">
        <f t="shared" si="667"/>
        <v>TOPF</v>
      </c>
      <c r="B1162">
        <f>IF(B136*(ComCalc!B$37&gt;1),2*NORMSDIST(-1*ABS(B853/(15*SQRT(1+ComCalc!B$113/(ComCalc!B$37*ComCalc!B$37)-2*Cs!B1059)))),0)</f>
        <v>0</v>
      </c>
      <c r="C1162">
        <f>IF(C136*(ComCalc!C$37&gt;1),2*NORMSDIST(-1*ABS(C853/(15*SQRT(1+ComCalc!C$113/(ComCalc!C$37*ComCalc!C$37)-2*Cs!C1059)))),0)</f>
        <v>0</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15">
      <c r="A1163" t="str">
        <f t="shared" si="667"/>
        <v>Trails A</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0.60571248291911428</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0.80823942623338385</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0.66971759349522486</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0.80376863448411873</v>
      </c>
      <c r="S1163">
        <f>IF(S137*(ComCalc!S$37&gt;1),2*NORMSDIST(-1*ABS(S854/(15*SQRT(1+ComCalc!S$113/(ComCalc!S$37*ComCalc!S$37)-2*Cs!S1060)))),0)</f>
        <v>0</v>
      </c>
      <c r="T1163">
        <f>IF(T137*(ComCalc!T$37&gt;1),2*NORMSDIST(-1*ABS(T854/(15*SQRT(1+ComCalc!T$113/(ComCalc!T$37*ComCalc!T$37)-2*Cs!T1060)))),0)</f>
        <v>0.95407423682240722</v>
      </c>
      <c r="U1163">
        <f>IF(U137*(ComCalc!U$37&gt;1),2*NORMSDIST(-1*ABS(U854/(15*SQRT(1+ComCalc!U$113/(ComCalc!U$37*ComCalc!U$37)-2*Cs!U1060)))),0)</f>
        <v>0</v>
      </c>
    </row>
    <row r="1164" spans="1:21" x14ac:dyDescent="0.15">
      <c r="A1164" t="str">
        <f t="shared" si="667"/>
        <v>Trails B</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0.90553592276778172</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0.46780543637770972</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0.72943297514010907</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0.28847912143412513</v>
      </c>
    </row>
    <row r="1165" spans="1:21" x14ac:dyDescent="0.15">
      <c r="A1165" t="str">
        <f t="shared" si="667"/>
        <v>Unstructured Task (WT)</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v>
      </c>
      <c r="R1165">
        <f>IF(R139*(ComCalc!R$37&gt;1),2*NORMSDIST(-1*ABS(R856/(15*SQRT(1+ComCalc!R$113/(ComCalc!R$37*ComCalc!R$37)-2*Cs!R1062)))),0)</f>
        <v>0</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15">
      <c r="A1166" t="str">
        <f t="shared" si="667"/>
        <v>ROCFT Copy</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0.60831326064587754</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0.71033112509793916</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0.67137324054087255</v>
      </c>
      <c r="R1166">
        <f>IF(R140*(ComCalc!R$37&gt;1),2*NORMSDIST(-1*ABS(R857/(15*SQRT(1+ComCalc!R$113/(ComCalc!R$37*ComCalc!R$37)-2*Cs!R1063)))),0)</f>
        <v>0.72418888152792138</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15">
      <c r="A1167" t="str">
        <f t="shared" si="667"/>
        <v>ROCFT Recall</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0.61197358189254802</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0.62698534657539007</v>
      </c>
      <c r="Q1167">
        <f>IF(Q141*(ComCalc!Q$37&gt;1),2*NORMSDIST(-1*ABS(Q858/(15*SQRT(1+ComCalc!Q$113/(ComCalc!Q$37*ComCalc!Q$37)-2*Cs!Q1064)))),0)</f>
        <v>0</v>
      </c>
      <c r="R1167">
        <f>IF(R141*(ComCalc!R$37&gt;1),2*NORMSDIST(-1*ABS(R858/(15*SQRT(1+ComCalc!R$113/(ComCalc!R$37*ComCalc!R$37)-2*Cs!R1064)))),0)</f>
        <v>0.66747862271462022</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15">
      <c r="A1168" t="str">
        <f t="shared" si="667"/>
        <v>CVLT-3 Brief Trials 1-4</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15">
      <c r="A1169" t="str">
        <f t="shared" si="667"/>
        <v>CVLT-3 Brief SDFR</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15">
      <c r="A1170" t="str">
        <f t="shared" si="667"/>
        <v>CVLT-3 Brief LDFR</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v>
      </c>
      <c r="Q1170">
        <f>IF(Q144*(ComCalc!Q$37&gt;1),2*NORMSDIST(-1*ABS(Q861/(15*SQRT(1+ComCalc!Q$113/(ComCalc!Q$37*ComCalc!Q$37)-2*Cs!Q1067)))),0)</f>
        <v>0</v>
      </c>
      <c r="R1170">
        <f>IF(R144*(ComCalc!R$37&gt;1),2*NORMSDIST(-1*ABS(R861/(15*SQRT(1+ComCalc!R$113/(ComCalc!R$37*ComCalc!R$37)-2*Cs!R1067)))),0)</f>
        <v>0</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15">
      <c r="A1171" t="str">
        <f t="shared" si="667"/>
        <v>Figure Weights</v>
      </c>
      <c r="B1171">
        <f>IF(B145*(ComCalc!B$37&gt;1),2*NORMSDIST(-1*ABS(B862/(15*SQRT(1+ComCalc!B$113/(ComCalc!B$37*ComCalc!B$37)-2*Cs!B1068)))),0)</f>
        <v>0</v>
      </c>
      <c r="C1171">
        <f>IF(C145*(ComCalc!C$37&gt;1),2*NORMSDIST(-1*ABS(C862/(15*SQRT(1+ComCalc!C$113/(ComCalc!C$37*ComCalc!C$37)-2*Cs!C1068)))),0)</f>
        <v>0</v>
      </c>
      <c r="D1171">
        <f>IF(D145*(ComCalc!D$37&gt;1),2*NORMSDIST(-1*ABS(D862/(15*SQRT(1+ComCalc!D$113/(ComCalc!D$37*ComCalc!D$37)-2*Cs!D1068)))),0)</f>
        <v>0</v>
      </c>
      <c r="E1171">
        <f>IF(E145*(ComCalc!E$37&gt;1),2*NORMSDIST(-1*ABS(E862/(15*SQRT(1+ComCalc!E$113/(ComCalc!E$37*ComCalc!E$37)-2*Cs!E1068)))),0)</f>
        <v>0</v>
      </c>
      <c r="F1171">
        <f>IF(F145*(ComCalc!F$37&gt;1),2*NORMSDIST(-1*ABS(F862/(15*SQRT(1+ComCalc!F$113/(ComCalc!F$37*ComCalc!F$37)-2*Cs!F1068)))),0)</f>
        <v>0</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15">
      <c r="A1172" t="str">
        <f t="shared" si="667"/>
        <v>Letter-Number Sequencing</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0</v>
      </c>
      <c r="H1172">
        <f>IF(H146*(ComCalc!H$37&gt;1),2*NORMSDIST(-1*ABS(H863/(15*SQRT(1+ComCalc!H$113/(ComCalc!H$37*ComCalc!H$37)-2*Cs!H1069)))),0)</f>
        <v>0</v>
      </c>
      <c r="I1172">
        <f>IF(I146*(ComCalc!I$37&gt;1),2*NORMSDIST(-1*ABS(I863/(15*SQRT(1+ComCalc!I$113/(ComCalc!I$37*ComCalc!I$37)-2*Cs!I1069)))),0)</f>
        <v>0</v>
      </c>
      <c r="J1172">
        <f>IF(J146*(ComCalc!J$37&gt;1),2*NORMSDIST(-1*ABS(J863/(15*SQRT(1+ComCalc!J$113/(ComCalc!J$37*ComCalc!J$37)-2*Cs!J1069)))),0)</f>
        <v>0</v>
      </c>
      <c r="K1172">
        <f>IF(K146*(ComCalc!K$37&gt;1),2*NORMSDIST(-1*ABS(K863/(15*SQRT(1+ComCalc!K$113/(ComCalc!K$37*ComCalc!K$37)-2*Cs!K1069)))),0)</f>
        <v>0</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0</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15">
      <c r="A1173" t="str">
        <f t="shared" si="667"/>
        <v>Cancellation</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15">
      <c r="A1174" t="str">
        <f t="shared" si="667"/>
        <v>Grooved Pegboard-Dominant</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15">
      <c r="A1175" t="str">
        <f t="shared" si="667"/>
        <v>Grooved Pegboard-Nondominant</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15">
      <c r="A1176" t="str">
        <f t="shared" si="667"/>
        <v>Behavior Rating Scale</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15">
      <c r="A1177" t="str">
        <f t="shared" si="667"/>
        <v>KTEA-3 Nonsense Word Decoding</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15">
      <c r="A1178" t="str">
        <f t="shared" si="667"/>
        <v>KTEA-3 Decoding Fluency</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15">
      <c r="A1179" t="str">
        <f t="shared" si="667"/>
        <v>KTEA-3 Reading Comprehension</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15">
      <c r="A1180" t="str">
        <f t="shared" si="667"/>
        <v>WMS-IV Symbol Span</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15">
      <c r="A1181" t="str">
        <f t="shared" si="667"/>
        <v>WRAT5 Word Reading</v>
      </c>
      <c r="B1181">
        <f>IF(B155*(ComCalc!B$37&gt;1),2*NORMSDIST(-1*ABS(B872/(15*SQRT(1+ComCalc!B$113/(ComCalc!B$37*ComCalc!B$37)-2*Cs!B1078)))),0)</f>
        <v>0</v>
      </c>
      <c r="C1181">
        <f>IF(C155*(ComCalc!C$37&gt;1),2*NORMSDIST(-1*ABS(C872/(15*SQRT(1+ComCalc!C$113/(ComCalc!C$37*ComCalc!C$37)-2*Cs!C1078)))),0)</f>
        <v>0.67137324054087255</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0.44338731182693353</v>
      </c>
      <c r="S1181">
        <f>IF(S155*(ComCalc!S$37&gt;1),2*NORMSDIST(-1*ABS(S872/(15*SQRT(1+ComCalc!S$113/(ComCalc!S$37*ComCalc!S$37)-2*Cs!S1078)))),0)</f>
        <v>0</v>
      </c>
      <c r="T1181">
        <f>IF(T155*(ComCalc!T$37&gt;1),2*NORMSDIST(-1*ABS(T872/(15*SQRT(1+ComCalc!T$113/(ComCalc!T$37*ComCalc!T$37)-2*Cs!T1078)))),0)</f>
        <v>0</v>
      </c>
      <c r="U1181">
        <f>IF(U155*(ComCalc!U$37&gt;1),2*NORMSDIST(-1*ABS(U872/(15*SQRT(1+ComCalc!U$113/(ComCalc!U$37*ComCalc!U$37)-2*Cs!U1078)))),0)</f>
        <v>0</v>
      </c>
    </row>
    <row r="1182" spans="1:21" x14ac:dyDescent="0.15">
      <c r="A1182" t="str">
        <f t="shared" si="667"/>
        <v>WRAT5 Spelling</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v>
      </c>
      <c r="S1182">
        <f>IF(S156*(ComCalc!S$37&gt;1),2*NORMSDIST(-1*ABS(S873/(15*SQRT(1+ComCalc!S$113/(ComCalc!S$37*ComCalc!S$37)-2*Cs!S1079)))),0)</f>
        <v>0</v>
      </c>
      <c r="T1182">
        <f>IF(T156*(ComCalc!T$37&gt;1),2*NORMSDIST(-1*ABS(T873/(15*SQRT(1+ComCalc!T$113/(ComCalc!T$37*ComCalc!T$37)-2*Cs!T1079)))),0)</f>
        <v>0</v>
      </c>
      <c r="U1182">
        <f>IF(U156*(ComCalc!U$37&gt;1),2*NORMSDIST(-1*ABS(U873/(15*SQRT(1+ComCalc!U$113/(ComCalc!U$37*ComCalc!U$37)-2*Cs!U1079)))),0)</f>
        <v>0</v>
      </c>
    </row>
    <row r="1183" spans="1:21" x14ac:dyDescent="0.15">
      <c r="A1183" t="str">
        <f t="shared" si="667"/>
        <v>WRAT5 Math Computation</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v>
      </c>
      <c r="S1183">
        <f>IF(S157*(ComCalc!S$37&gt;1),2*NORMSDIST(-1*ABS(S874/(15*SQRT(1+ComCalc!S$113/(ComCalc!S$37*ComCalc!S$37)-2*Cs!S1080)))),0)</f>
        <v>0</v>
      </c>
      <c r="T1183">
        <f>IF(T157*(ComCalc!T$37&gt;1),2*NORMSDIST(-1*ABS(T874/(15*SQRT(1+ComCalc!T$113/(ComCalc!T$37*ComCalc!T$37)-2*Cs!T1080)))),0)</f>
        <v>0</v>
      </c>
      <c r="U1183">
        <f>IF(U157*(ComCalc!U$37&gt;1),2*NORMSDIST(-1*ABS(U874/(15*SQRT(1+ComCalc!U$113/(ComCalc!U$37*ComCalc!U$37)-2*Cs!U1080)))),0)</f>
        <v>0</v>
      </c>
    </row>
    <row r="1184" spans="1:21" x14ac:dyDescent="0.15">
      <c r="A1184" t="str">
        <f t="shared" si="667"/>
        <v>WRAT5 Sentence Comprehension</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v>
      </c>
      <c r="S1184">
        <f>IF(S158*(ComCalc!S$37&gt;1),2*NORMSDIST(-1*ABS(S875/(15*SQRT(1+ComCalc!S$113/(ComCalc!S$37*ComCalc!S$37)-2*Cs!S1081)))),0)</f>
        <v>0</v>
      </c>
      <c r="T1184">
        <f>IF(T158*(ComCalc!T$37&gt;1),2*NORMSDIST(-1*ABS(T875/(15*SQRT(1+ComCalc!T$113/(ComCalc!T$37*ComCalc!T$37)-2*Cs!T1081)))),0)</f>
        <v>0</v>
      </c>
      <c r="U1184">
        <f>IF(U158*(ComCalc!U$37&gt;1),2*NORMSDIST(-1*ABS(U875/(15*SQRT(1+ComCalc!U$113/(ComCalc!U$37*ComCalc!U$37)-2*Cs!U1081)))),0)</f>
        <v>0</v>
      </c>
    </row>
    <row r="1185" spans="1:21" x14ac:dyDescent="0.15">
      <c r="A1185" t="str">
        <f t="shared" si="667"/>
        <v>WRAT5 Reading Composite</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v>
      </c>
      <c r="S1185">
        <f>IF(S159*(ComCalc!S$37&gt;1),2*NORMSDIST(-1*ABS(S876/(15*SQRT(1+ComCalc!S$113/(ComCalc!S$37*ComCalc!S$37)-2*Cs!S1082)))),0)</f>
        <v>0</v>
      </c>
      <c r="T1185">
        <f>IF(T159*(ComCalc!T$37&gt;1),2*NORMSDIST(-1*ABS(T876/(15*SQRT(1+ComCalc!T$113/(ComCalc!T$37*ComCalc!T$37)-2*Cs!T1082)))),0)</f>
        <v>0</v>
      </c>
      <c r="U1185">
        <f>IF(U159*(ComCalc!U$37&gt;1),2*NORMSDIST(-1*ABS(U876/(15*SQRT(1+ComCalc!U$113/(ComCalc!U$37*ComCalc!U$37)-2*Cs!U1082)))),0)</f>
        <v>0</v>
      </c>
    </row>
    <row r="1186" spans="1:21" x14ac:dyDescent="0.15">
      <c r="A1186" t="str">
        <f t="shared" si="667"/>
        <v>DKEFS CWI Color Naming</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15">
      <c r="A1187" t="str">
        <f t="shared" si="667"/>
        <v>DKEFS CWI Word Reading</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0</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15">
      <c r="A1188" t="str">
        <f t="shared" si="667"/>
        <v>DKEFS CWI Inhibition</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v>
      </c>
      <c r="M1188">
        <f>IF(M162*(ComCalc!M$37&gt;1),2*NORMSDIST(-1*ABS(M879/(15*SQRT(1+ComCalc!M$113/(ComCalc!M$37*ComCalc!M$37)-2*Cs!M1085)))),0)</f>
        <v>0</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v>
      </c>
      <c r="Q1188">
        <f>IF(Q162*(ComCalc!Q$37&gt;1),2*NORMSDIST(-1*ABS(Q879/(15*SQRT(1+ComCalc!Q$113/(ComCalc!Q$37*ComCalc!Q$37)-2*Cs!Q1085)))),0)</f>
        <v>0</v>
      </c>
      <c r="R1188">
        <f>IF(R162*(ComCalc!R$37&gt;1),2*NORMSDIST(-1*ABS(R879/(15*SQRT(1+ComCalc!R$113/(ComCalc!R$37*ComCalc!R$37)-2*Cs!R1085)))),0)</f>
        <v>0</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15">
      <c r="A1189" t="str">
        <f t="shared" si="667"/>
        <v>DKEFS CWI Switching</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v>
      </c>
      <c r="M1189">
        <f>IF(M163*(ComCalc!M$37&gt;1),2*NORMSDIST(-1*ABS(M880/(15*SQRT(1+ComCalc!M$113/(ComCalc!M$37*ComCalc!M$37)-2*Cs!M1086)))),0)</f>
        <v>0</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v>
      </c>
      <c r="Q1189">
        <f>IF(Q163*(ComCalc!Q$37&gt;1),2*NORMSDIST(-1*ABS(Q880/(15*SQRT(1+ComCalc!Q$113/(ComCalc!Q$37*ComCalc!Q$37)-2*Cs!Q1086)))),0)</f>
        <v>0</v>
      </c>
      <c r="R1189">
        <f>IF(R163*(ComCalc!R$37&gt;1),2*NORMSDIST(-1*ABS(R880/(15*SQRT(1+ComCalc!R$113/(ComCalc!R$37*ComCalc!R$37)-2*Cs!R1086)))),0)</f>
        <v>0</v>
      </c>
      <c r="S1189">
        <f>IF(S163*(ComCalc!S$37&gt;1),2*NORMSDIST(-1*ABS(S880/(15*SQRT(1+ComCalc!S$113/(ComCalc!S$37*ComCalc!S$37)-2*Cs!S1086)))),0)</f>
        <v>0</v>
      </c>
      <c r="T1189">
        <f>IF(T163*(ComCalc!T$37&gt;1),2*NORMSDIST(-1*ABS(T880/(15*SQRT(1+ComCalc!T$113/(ComCalc!T$37*ComCalc!T$37)-2*Cs!T1086)))),0)</f>
        <v>0</v>
      </c>
      <c r="U1189">
        <f>IF(U163*(ComCalc!U$37&gt;1),2*NORMSDIST(-1*ABS(U880/(15*SQRT(1+ComCalc!U$113/(ComCalc!U$37*ComCalc!U$37)-2*Cs!U1086)))),0)</f>
        <v>0</v>
      </c>
    </row>
    <row r="1190" spans="1:21" x14ac:dyDescent="0.15">
      <c r="A1190" t="str">
        <f t="shared" si="667"/>
        <v>Unstructured Task (Total)</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15">
      <c r="A1191" t="str">
        <f t="shared" si="667"/>
        <v>Unstructured Task (HVC)</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15">
      <c r="A1192" t="str">
        <f t="shared" si="667"/>
        <v>WASI-2 Similarities</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15">
      <c r="A1193" t="str">
        <f t="shared" si="667"/>
        <v>WASI-2 Vocabulary</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15">
      <c r="A1194" t="str">
        <f t="shared" si="667"/>
        <v>WASI-2 Matrix Reasoning</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15">
      <c r="A1195" t="str">
        <f t="shared" ref="A1195:A1229" si="668">A1092</f>
        <v>WASI-2 Block Design</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15">
      <c r="A1196" t="str">
        <f t="shared" si="668"/>
        <v>WISC-V Digit Span</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15">
      <c r="A1197" t="str">
        <f t="shared" si="668"/>
        <v>WISC-V Picture Span</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15">
      <c r="A1198" t="str">
        <f t="shared" si="668"/>
        <v>WISC-V Coding</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15">
      <c r="A1199" t="str">
        <f t="shared" si="668"/>
        <v>WISC-V Symbol Search</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15">
      <c r="A1200" t="str">
        <f t="shared" si="668"/>
        <v>LWR</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15">
      <c r="A1201" t="str">
        <f t="shared" si="668"/>
        <v>RC</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15">
      <c r="A1202" t="str">
        <f t="shared" si="668"/>
        <v>NWD</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15">
      <c r="A1203" t="str">
        <f t="shared" si="668"/>
        <v>PP</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15">
      <c r="A1204" t="str">
        <f t="shared" si="668"/>
        <v>WRF</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15">
      <c r="A1205" t="str">
        <f t="shared" si="668"/>
        <v>DF</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15">
      <c r="A1206" t="str">
        <f t="shared" si="668"/>
        <v>SRF</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0</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15">
      <c r="A1207" t="str">
        <f t="shared" si="668"/>
        <v>RV</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15">
      <c r="A1208" t="str">
        <f t="shared" si="668"/>
        <v>MCA</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15">
      <c r="A1209" t="str">
        <f t="shared" si="668"/>
        <v>MC</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15">
      <c r="A1210" t="str">
        <f t="shared" si="668"/>
        <v>MF</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15">
      <c r="A1211" t="str">
        <f t="shared" si="668"/>
        <v>WE</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15">
      <c r="A1212" t="str">
        <f t="shared" si="668"/>
        <v>SP</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15">
      <c r="A1213" t="str">
        <f t="shared" si="668"/>
        <v>WF</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15">
      <c r="A1214" t="str">
        <f t="shared" si="668"/>
        <v>LC</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15">
      <c r="A1215" t="str">
        <f t="shared" si="668"/>
        <v>OE</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15">
      <c r="A1216" t="str">
        <f t="shared" si="668"/>
        <v>AF</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15">
      <c r="A1217" t="str">
        <f t="shared" si="668"/>
        <v>ONF</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15">
      <c r="A1218" t="str">
        <f t="shared" si="668"/>
        <v>LNF</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15">
      <c r="A1219" t="str">
        <f t="shared" si="668"/>
        <v>RD</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15">
      <c r="A1220" t="str">
        <f t="shared" si="668"/>
        <v>MA</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15">
      <c r="A1221" t="str">
        <f t="shared" si="668"/>
        <v>WL</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15">
      <c r="A1222" t="str">
        <f t="shared" si="668"/>
        <v>ASB</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15">
      <c r="A1223" t="str">
        <f t="shared" si="668"/>
        <v>SY</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15">
      <c r="A1224" t="str">
        <f t="shared" si="668"/>
        <v>DC</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15">
      <c r="A1225" t="str">
        <f t="shared" si="668"/>
        <v>RF</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15">
      <c r="A1226" t="str">
        <f t="shared" si="668"/>
        <v>RU</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15">
      <c r="A1227" t="str">
        <f t="shared" si="668"/>
        <v>OL</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15">
      <c r="A1228" t="str">
        <f t="shared" si="668"/>
        <v>OF</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15">
      <c r="A1229" t="str">
        <f t="shared" si="668"/>
        <v>CM</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15">
      <c r="B1231" t="s">
        <v>250</v>
      </c>
    </row>
    <row r="1232" spans="1:21" x14ac:dyDescent="0.15">
      <c r="B1232" t="s">
        <v>134</v>
      </c>
      <c r="C1232" t="s">
        <v>135</v>
      </c>
      <c r="D1232" t="s">
        <v>136</v>
      </c>
      <c r="E1232" t="s">
        <v>137</v>
      </c>
      <c r="F1232" t="s">
        <v>138</v>
      </c>
      <c r="G1232" t="s">
        <v>139</v>
      </c>
      <c r="H1232" t="s">
        <v>140</v>
      </c>
      <c r="I1232" t="s">
        <v>141</v>
      </c>
      <c r="J1232" t="s">
        <v>142</v>
      </c>
      <c r="K1232" t="s">
        <v>143</v>
      </c>
      <c r="L1232" t="s">
        <v>279</v>
      </c>
      <c r="M1232" t="s">
        <v>280</v>
      </c>
      <c r="N1232" t="s">
        <v>281</v>
      </c>
      <c r="O1232" t="s">
        <v>282</v>
      </c>
      <c r="P1232" t="s">
        <v>283</v>
      </c>
      <c r="Q1232" t="s">
        <v>284</v>
      </c>
      <c r="R1232" t="s">
        <v>285</v>
      </c>
      <c r="S1232" t="s">
        <v>286</v>
      </c>
      <c r="T1232" t="s">
        <v>287</v>
      </c>
      <c r="U1232" t="s">
        <v>288</v>
      </c>
    </row>
    <row r="1233" spans="1:21" x14ac:dyDescent="0.15">
      <c r="A1233" t="str">
        <f>A1130</f>
        <v>Similarities</v>
      </c>
      <c r="B1233">
        <f t="shared" ref="B1233:K1233" si="669">IF(B1130=0,0,IF(B1130&lt;0.000001,7,IF(B1130&lt;0.00001,6,IF(B1130&lt;0.0001,5,IF(B1130&lt;0.001,4,IF(B1130&lt;0.01,3,2))))))</f>
        <v>0</v>
      </c>
      <c r="C1233">
        <f t="shared" si="669"/>
        <v>0</v>
      </c>
      <c r="D1233">
        <f t="shared" si="669"/>
        <v>0</v>
      </c>
      <c r="E1233">
        <f t="shared" si="669"/>
        <v>0</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0</v>
      </c>
      <c r="S1233">
        <f t="shared" si="670"/>
        <v>0</v>
      </c>
      <c r="T1233">
        <f t="shared" si="670"/>
        <v>0</v>
      </c>
      <c r="U1233">
        <f t="shared" si="670"/>
        <v>0</v>
      </c>
    </row>
    <row r="1234" spans="1:21" x14ac:dyDescent="0.15">
      <c r="A1234" t="str">
        <f t="shared" ref="A1234:A1297" si="671">A1131</f>
        <v>Vocabulary</v>
      </c>
      <c r="B1234">
        <f t="shared" ref="B1234:K1234" si="672">IF(B1131=0,0,IF(B1131&lt;0.000001,7,IF(B1131&lt;0.00001,6,IF(B1131&lt;0.0001,5,IF(B1131&lt;0.001,4,IF(B1131&lt;0.01,3,2))))))</f>
        <v>0</v>
      </c>
      <c r="C1234">
        <f t="shared" si="672"/>
        <v>0</v>
      </c>
      <c r="D1234">
        <f t="shared" si="672"/>
        <v>0</v>
      </c>
      <c r="E1234">
        <f t="shared" si="672"/>
        <v>0</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0</v>
      </c>
      <c r="S1234">
        <f t="shared" si="673"/>
        <v>0</v>
      </c>
      <c r="T1234">
        <f t="shared" si="673"/>
        <v>0</v>
      </c>
      <c r="U1234">
        <f t="shared" si="673"/>
        <v>0</v>
      </c>
    </row>
    <row r="1235" spans="1:21" x14ac:dyDescent="0.15">
      <c r="A1235" t="str">
        <f t="shared" si="671"/>
        <v>Information</v>
      </c>
      <c r="B1235">
        <f t="shared" ref="B1235:K1235" si="674">IF(B1132=0,0,IF(B1132&lt;0.000001,7,IF(B1132&lt;0.00001,6,IF(B1132&lt;0.0001,5,IF(B1132&lt;0.001,4,IF(B1132&lt;0.01,3,2))))))</f>
        <v>0</v>
      </c>
      <c r="C1235">
        <f t="shared" si="674"/>
        <v>0</v>
      </c>
      <c r="D1235">
        <f t="shared" si="674"/>
        <v>0</v>
      </c>
      <c r="E1235">
        <f t="shared" si="674"/>
        <v>0</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0</v>
      </c>
      <c r="S1235">
        <f t="shared" si="675"/>
        <v>0</v>
      </c>
      <c r="T1235">
        <f t="shared" si="675"/>
        <v>0</v>
      </c>
      <c r="U1235">
        <f t="shared" si="675"/>
        <v>0</v>
      </c>
    </row>
    <row r="1236" spans="1:21" x14ac:dyDescent="0.15">
      <c r="A1236" t="str">
        <f t="shared" si="671"/>
        <v>Matrix Reasoning</v>
      </c>
      <c r="B1236">
        <f t="shared" ref="B1236:K1236" si="676">IF(B1133=0,0,IF(B1133&lt;0.000001,7,IF(B1133&lt;0.00001,6,IF(B1133&lt;0.0001,5,IF(B1133&lt;0.001,4,IF(B1133&lt;0.01,3,2))))))</f>
        <v>0</v>
      </c>
      <c r="C1236">
        <f t="shared" si="676"/>
        <v>0</v>
      </c>
      <c r="D1236">
        <f t="shared" si="676"/>
        <v>0</v>
      </c>
      <c r="E1236">
        <f t="shared" si="676"/>
        <v>0</v>
      </c>
      <c r="F1236">
        <f t="shared" si="676"/>
        <v>0</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0</v>
      </c>
      <c r="S1236">
        <f t="shared" si="677"/>
        <v>0</v>
      </c>
      <c r="T1236">
        <f t="shared" si="677"/>
        <v>0</v>
      </c>
      <c r="U1236">
        <f t="shared" si="677"/>
        <v>0</v>
      </c>
    </row>
    <row r="1237" spans="1:21" x14ac:dyDescent="0.15">
      <c r="A1237" t="str">
        <f t="shared" si="671"/>
        <v>Digit Span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15">
      <c r="A1238" t="str">
        <f t="shared" si="671"/>
        <v>Arithmetic</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0</v>
      </c>
      <c r="H1238">
        <f t="shared" si="680"/>
        <v>0</v>
      </c>
      <c r="I1238">
        <f t="shared" si="680"/>
        <v>0</v>
      </c>
      <c r="J1238">
        <f t="shared" si="680"/>
        <v>0</v>
      </c>
      <c r="K1238">
        <f t="shared" si="680"/>
        <v>0</v>
      </c>
      <c r="L1238">
        <f t="shared" ref="L1238:U1238" si="681">IF(L1135=0,0,IF(L1135&lt;0.000001,7,IF(L1135&lt;0.00001,6,IF(L1135&lt;0.0001,5,IF(L1135&lt;0.001,4,IF(L1135&lt;0.01,3,2))))))</f>
        <v>0</v>
      </c>
      <c r="M1238">
        <f t="shared" si="681"/>
        <v>0</v>
      </c>
      <c r="N1238">
        <f t="shared" si="681"/>
        <v>0</v>
      </c>
      <c r="O1238">
        <f t="shared" si="681"/>
        <v>0</v>
      </c>
      <c r="P1238">
        <f t="shared" si="681"/>
        <v>0</v>
      </c>
      <c r="Q1238">
        <f t="shared" si="681"/>
        <v>0</v>
      </c>
      <c r="R1238">
        <f t="shared" si="681"/>
        <v>0</v>
      </c>
      <c r="S1238">
        <f t="shared" si="681"/>
        <v>0</v>
      </c>
      <c r="T1238">
        <f t="shared" si="681"/>
        <v>0</v>
      </c>
      <c r="U1238">
        <f t="shared" si="681"/>
        <v>0</v>
      </c>
    </row>
    <row r="1239" spans="1:21" x14ac:dyDescent="0.15">
      <c r="A1239" t="str">
        <f t="shared" si="671"/>
        <v>Block Design</v>
      </c>
      <c r="B1239">
        <f t="shared" ref="B1239:K1239" si="682">IF(B1136=0,0,IF(B1136&lt;0.000001,7,IF(B1136&lt;0.00001,6,IF(B1136&lt;0.0001,5,IF(B1136&lt;0.001,4,IF(B1136&lt;0.01,3,2))))))</f>
        <v>0</v>
      </c>
      <c r="C1239">
        <f t="shared" si="682"/>
        <v>0</v>
      </c>
      <c r="D1239">
        <f t="shared" si="682"/>
        <v>0</v>
      </c>
      <c r="E1239">
        <f t="shared" si="682"/>
        <v>0</v>
      </c>
      <c r="F1239">
        <f t="shared" si="682"/>
        <v>0</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0</v>
      </c>
      <c r="S1239">
        <f t="shared" si="683"/>
        <v>0</v>
      </c>
      <c r="T1239">
        <f t="shared" si="683"/>
        <v>0</v>
      </c>
      <c r="U1239">
        <f t="shared" si="683"/>
        <v>0</v>
      </c>
    </row>
    <row r="1240" spans="1:21" x14ac:dyDescent="0.15">
      <c r="A1240" t="str">
        <f t="shared" si="671"/>
        <v>Visual Puzzles</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15">
      <c r="A1241" t="str">
        <f t="shared" si="671"/>
        <v>Symbol Search</v>
      </c>
      <c r="B1241">
        <f t="shared" ref="B1241:K1241" si="686">IF(B1138=0,0,IF(B1138&lt;0.000001,7,IF(B1138&lt;0.00001,6,IF(B1138&lt;0.0001,5,IF(B1138&lt;0.001,4,IF(B1138&lt;0.01,3,2))))))</f>
        <v>0</v>
      </c>
      <c r="C1241">
        <f t="shared" si="686"/>
        <v>0</v>
      </c>
      <c r="D1241">
        <f t="shared" si="686"/>
        <v>0</v>
      </c>
      <c r="E1241">
        <f t="shared" si="686"/>
        <v>0</v>
      </c>
      <c r="F1241">
        <f t="shared" si="686"/>
        <v>0</v>
      </c>
      <c r="G1241">
        <f t="shared" si="686"/>
        <v>0</v>
      </c>
      <c r="H1241">
        <f t="shared" si="686"/>
        <v>0</v>
      </c>
      <c r="I1241">
        <f t="shared" si="686"/>
        <v>0</v>
      </c>
      <c r="J1241">
        <f t="shared" si="686"/>
        <v>0</v>
      </c>
      <c r="K1241">
        <f t="shared" si="686"/>
        <v>0</v>
      </c>
      <c r="L1241">
        <f t="shared" ref="L1241:U1241" si="687">IF(L1138=0,0,IF(L1138&lt;0.000001,7,IF(L1138&lt;0.00001,6,IF(L1138&lt;0.0001,5,IF(L1138&lt;0.001,4,IF(L1138&lt;0.01,3,2))))))</f>
        <v>0</v>
      </c>
      <c r="M1241">
        <f t="shared" si="687"/>
        <v>0</v>
      </c>
      <c r="N1241">
        <f t="shared" si="687"/>
        <v>0</v>
      </c>
      <c r="O1241">
        <f t="shared" si="687"/>
        <v>0</v>
      </c>
      <c r="P1241">
        <f t="shared" si="687"/>
        <v>0</v>
      </c>
      <c r="Q1241">
        <f t="shared" si="687"/>
        <v>0</v>
      </c>
      <c r="R1241">
        <f t="shared" si="687"/>
        <v>0</v>
      </c>
      <c r="S1241">
        <f t="shared" si="687"/>
        <v>0</v>
      </c>
      <c r="T1241">
        <f t="shared" si="687"/>
        <v>0</v>
      </c>
      <c r="U1241">
        <f t="shared" si="687"/>
        <v>0</v>
      </c>
    </row>
    <row r="1242" spans="1:21" x14ac:dyDescent="0.15">
      <c r="A1242" t="str">
        <f t="shared" si="671"/>
        <v>Coding</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2</v>
      </c>
      <c r="H1242">
        <f t="shared" si="688"/>
        <v>0</v>
      </c>
      <c r="I1242">
        <f t="shared" si="688"/>
        <v>2</v>
      </c>
      <c r="J1242">
        <f t="shared" si="688"/>
        <v>2</v>
      </c>
      <c r="K1242">
        <f t="shared" si="688"/>
        <v>0</v>
      </c>
      <c r="L1242">
        <f t="shared" ref="L1242:U1242" si="689">IF(L1139=0,0,IF(L1139&lt;0.000001,7,IF(L1139&lt;0.00001,6,IF(L1139&lt;0.0001,5,IF(L1139&lt;0.001,4,IF(L1139&lt;0.01,3,2))))))</f>
        <v>0</v>
      </c>
      <c r="M1242">
        <f t="shared" si="689"/>
        <v>0</v>
      </c>
      <c r="N1242">
        <f t="shared" si="689"/>
        <v>2</v>
      </c>
      <c r="O1242">
        <f t="shared" si="689"/>
        <v>0</v>
      </c>
      <c r="P1242">
        <f t="shared" si="689"/>
        <v>0</v>
      </c>
      <c r="Q1242">
        <f t="shared" si="689"/>
        <v>0</v>
      </c>
      <c r="R1242">
        <f t="shared" si="689"/>
        <v>2</v>
      </c>
      <c r="S1242">
        <f t="shared" si="689"/>
        <v>0</v>
      </c>
      <c r="T1242">
        <f t="shared" si="689"/>
        <v>0</v>
      </c>
      <c r="U1242">
        <f t="shared" si="689"/>
        <v>0</v>
      </c>
    </row>
    <row r="1243" spans="1:21" x14ac:dyDescent="0.15">
      <c r="A1243" t="str">
        <f t="shared" si="671"/>
        <v>NAB Categories</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15">
      <c r="A1244" t="str">
        <f t="shared" si="671"/>
        <v>NAB Judgment</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0</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0</v>
      </c>
      <c r="S1244">
        <f t="shared" si="693"/>
        <v>0</v>
      </c>
      <c r="T1244">
        <f t="shared" si="693"/>
        <v>0</v>
      </c>
      <c r="U1244">
        <f t="shared" si="693"/>
        <v>0</v>
      </c>
    </row>
    <row r="1245" spans="1:21" x14ac:dyDescent="0.15">
      <c r="A1245" t="str">
        <f t="shared" si="671"/>
        <v>NAB Mazes</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15">
      <c r="A1246" t="str">
        <f t="shared" si="671"/>
        <v>NAB Word Generation</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15">
      <c r="A1247" t="str">
        <f t="shared" si="671"/>
        <v>Digits Forward</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2</v>
      </c>
      <c r="H1247">
        <f t="shared" si="698"/>
        <v>0</v>
      </c>
      <c r="I1247">
        <f t="shared" si="698"/>
        <v>2</v>
      </c>
      <c r="J1247">
        <f t="shared" si="698"/>
        <v>0</v>
      </c>
      <c r="K1247">
        <f t="shared" si="698"/>
        <v>2</v>
      </c>
      <c r="L1247">
        <f t="shared" ref="L1247:U1247" si="699">IF(L1144=0,0,IF(L1144&lt;0.000001,7,IF(L1144&lt;0.00001,6,IF(L1144&lt;0.0001,5,IF(L1144&lt;0.001,4,IF(L1144&lt;0.01,3,2))))))</f>
        <v>2</v>
      </c>
      <c r="M1247">
        <f t="shared" si="699"/>
        <v>2</v>
      </c>
      <c r="N1247">
        <f t="shared" si="699"/>
        <v>0</v>
      </c>
      <c r="O1247">
        <f t="shared" si="699"/>
        <v>0</v>
      </c>
      <c r="P1247">
        <f t="shared" si="699"/>
        <v>0</v>
      </c>
      <c r="Q1247">
        <f t="shared" si="699"/>
        <v>0</v>
      </c>
      <c r="R1247">
        <f t="shared" si="699"/>
        <v>2</v>
      </c>
      <c r="S1247">
        <f t="shared" si="699"/>
        <v>0</v>
      </c>
      <c r="T1247">
        <f t="shared" si="699"/>
        <v>0</v>
      </c>
      <c r="U1247">
        <f t="shared" si="699"/>
        <v>0</v>
      </c>
    </row>
    <row r="1248" spans="1:21" x14ac:dyDescent="0.15">
      <c r="A1248" t="str">
        <f t="shared" si="671"/>
        <v>Digits Backward</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2</v>
      </c>
      <c r="H1248">
        <f t="shared" si="700"/>
        <v>0</v>
      </c>
      <c r="I1248">
        <f t="shared" si="700"/>
        <v>2</v>
      </c>
      <c r="J1248">
        <f t="shared" si="700"/>
        <v>0</v>
      </c>
      <c r="K1248">
        <f t="shared" si="700"/>
        <v>2</v>
      </c>
      <c r="L1248">
        <f t="shared" ref="L1248:U1248" si="701">IF(L1145=0,0,IF(L1145&lt;0.000001,7,IF(L1145&lt;0.00001,6,IF(L1145&lt;0.0001,5,IF(L1145&lt;0.001,4,IF(L1145&lt;0.01,3,2))))))</f>
        <v>0</v>
      </c>
      <c r="M1248">
        <f t="shared" si="701"/>
        <v>2</v>
      </c>
      <c r="N1248">
        <f t="shared" si="701"/>
        <v>0</v>
      </c>
      <c r="O1248">
        <f t="shared" si="701"/>
        <v>0</v>
      </c>
      <c r="P1248">
        <f t="shared" si="701"/>
        <v>0</v>
      </c>
      <c r="Q1248">
        <f t="shared" si="701"/>
        <v>0</v>
      </c>
      <c r="R1248">
        <f t="shared" si="701"/>
        <v>2</v>
      </c>
      <c r="S1248">
        <f t="shared" si="701"/>
        <v>0</v>
      </c>
      <c r="T1248">
        <f t="shared" si="701"/>
        <v>0</v>
      </c>
      <c r="U1248">
        <f t="shared" si="701"/>
        <v>0</v>
      </c>
    </row>
    <row r="1249" spans="1:21" x14ac:dyDescent="0.15">
      <c r="A1249" t="str">
        <f t="shared" si="671"/>
        <v>Numbers &amp; Letters Speed A</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2</v>
      </c>
      <c r="H1249">
        <f t="shared" si="702"/>
        <v>0</v>
      </c>
      <c r="I1249">
        <f t="shared" si="702"/>
        <v>0</v>
      </c>
      <c r="J1249">
        <f t="shared" si="702"/>
        <v>2</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2</v>
      </c>
      <c r="S1249">
        <f t="shared" si="703"/>
        <v>0</v>
      </c>
      <c r="T1249">
        <f t="shared" si="703"/>
        <v>2</v>
      </c>
      <c r="U1249">
        <f t="shared" si="703"/>
        <v>0</v>
      </c>
    </row>
    <row r="1250" spans="1:21" x14ac:dyDescent="0.15">
      <c r="A1250" t="str">
        <f t="shared" si="671"/>
        <v>Numbers &amp; Letters Accuracy A</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2</v>
      </c>
      <c r="H1250">
        <f t="shared" si="704"/>
        <v>0</v>
      </c>
      <c r="I1250">
        <f t="shared" si="704"/>
        <v>0</v>
      </c>
      <c r="J1250">
        <f t="shared" si="704"/>
        <v>0</v>
      </c>
      <c r="K1250">
        <f t="shared" si="704"/>
        <v>0</v>
      </c>
      <c r="L1250">
        <f t="shared" ref="L1250:U1250" si="705">IF(L1147=0,0,IF(L1147&lt;0.000001,7,IF(L1147&lt;0.00001,6,IF(L1147&lt;0.0001,5,IF(L1147&lt;0.001,4,IF(L1147&lt;0.01,3,2))))))</f>
        <v>2</v>
      </c>
      <c r="M1250">
        <f t="shared" si="705"/>
        <v>0</v>
      </c>
      <c r="N1250">
        <f t="shared" si="705"/>
        <v>0</v>
      </c>
      <c r="O1250">
        <f t="shared" si="705"/>
        <v>0</v>
      </c>
      <c r="P1250">
        <f t="shared" si="705"/>
        <v>0</v>
      </c>
      <c r="Q1250">
        <f t="shared" si="705"/>
        <v>0</v>
      </c>
      <c r="R1250">
        <f t="shared" si="705"/>
        <v>2</v>
      </c>
      <c r="S1250">
        <f t="shared" si="705"/>
        <v>0</v>
      </c>
      <c r="T1250">
        <f t="shared" si="705"/>
        <v>0</v>
      </c>
      <c r="U1250">
        <f t="shared" si="705"/>
        <v>0</v>
      </c>
    </row>
    <row r="1251" spans="1:21" x14ac:dyDescent="0.15">
      <c r="A1251" t="str">
        <f t="shared" si="671"/>
        <v>Numbers &amp; Letters Efficiency A</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2</v>
      </c>
      <c r="H1251">
        <f t="shared" si="706"/>
        <v>0</v>
      </c>
      <c r="I1251">
        <f t="shared" si="706"/>
        <v>0</v>
      </c>
      <c r="J1251">
        <f t="shared" si="706"/>
        <v>2</v>
      </c>
      <c r="K1251">
        <f t="shared" si="706"/>
        <v>0</v>
      </c>
      <c r="L1251">
        <f t="shared" ref="L1251:U1251" si="707">IF(L1148=0,0,IF(L1148&lt;0.000001,7,IF(L1148&lt;0.00001,6,IF(L1148&lt;0.0001,5,IF(L1148&lt;0.001,4,IF(L1148&lt;0.01,3,2))))))</f>
        <v>0</v>
      </c>
      <c r="M1251">
        <f t="shared" si="707"/>
        <v>0</v>
      </c>
      <c r="N1251">
        <f t="shared" si="707"/>
        <v>2</v>
      </c>
      <c r="O1251">
        <f t="shared" si="707"/>
        <v>0</v>
      </c>
      <c r="P1251">
        <f t="shared" si="707"/>
        <v>0</v>
      </c>
      <c r="Q1251">
        <f t="shared" si="707"/>
        <v>0</v>
      </c>
      <c r="R1251">
        <f t="shared" si="707"/>
        <v>2</v>
      </c>
      <c r="S1251">
        <f t="shared" si="707"/>
        <v>0</v>
      </c>
      <c r="T1251">
        <f t="shared" si="707"/>
        <v>0</v>
      </c>
      <c r="U1251">
        <f t="shared" si="707"/>
        <v>0</v>
      </c>
    </row>
    <row r="1252" spans="1:21" x14ac:dyDescent="0.15">
      <c r="A1252" t="str">
        <f t="shared" si="671"/>
        <v>Numbers &amp; Letters Efficiency B</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2</v>
      </c>
      <c r="H1252">
        <f t="shared" si="708"/>
        <v>0</v>
      </c>
      <c r="I1252">
        <f t="shared" si="708"/>
        <v>0</v>
      </c>
      <c r="J1252">
        <f t="shared" si="708"/>
        <v>0</v>
      </c>
      <c r="K1252">
        <f t="shared" si="708"/>
        <v>0</v>
      </c>
      <c r="L1252">
        <f t="shared" ref="L1252:U1252" si="709">IF(L1149=0,0,IF(L1149&lt;0.000001,7,IF(L1149&lt;0.00001,6,IF(L1149&lt;0.0001,5,IF(L1149&lt;0.001,4,IF(L1149&lt;0.01,3,2))))))</f>
        <v>2</v>
      </c>
      <c r="M1252">
        <f t="shared" si="709"/>
        <v>0</v>
      </c>
      <c r="N1252">
        <f t="shared" si="709"/>
        <v>0</v>
      </c>
      <c r="O1252">
        <f t="shared" si="709"/>
        <v>0</v>
      </c>
      <c r="P1252">
        <f t="shared" si="709"/>
        <v>0</v>
      </c>
      <c r="Q1252">
        <f t="shared" si="709"/>
        <v>0</v>
      </c>
      <c r="R1252">
        <f t="shared" si="709"/>
        <v>2</v>
      </c>
      <c r="S1252">
        <f t="shared" si="709"/>
        <v>0</v>
      </c>
      <c r="T1252">
        <f t="shared" si="709"/>
        <v>0</v>
      </c>
      <c r="U1252">
        <f t="shared" si="709"/>
        <v>2</v>
      </c>
    </row>
    <row r="1253" spans="1:21" x14ac:dyDescent="0.15">
      <c r="A1253" t="str">
        <f t="shared" si="671"/>
        <v>Auditory Comprehension</v>
      </c>
      <c r="B1253">
        <f t="shared" ref="B1253:K1253" si="710">IF(B1150=0,0,IF(B1150&lt;0.000001,7,IF(B1150&lt;0.00001,6,IF(B1150&lt;0.0001,5,IF(B1150&lt;0.001,4,IF(B1150&lt;0.01,3,2))))))</f>
        <v>0</v>
      </c>
      <c r="C1253">
        <f t="shared" si="710"/>
        <v>0</v>
      </c>
      <c r="D1253">
        <f t="shared" si="710"/>
        <v>0</v>
      </c>
      <c r="E1253">
        <f t="shared" si="710"/>
        <v>2</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2</v>
      </c>
      <c r="S1253">
        <f t="shared" si="711"/>
        <v>0</v>
      </c>
      <c r="T1253">
        <f t="shared" si="711"/>
        <v>0</v>
      </c>
      <c r="U1253">
        <f t="shared" si="711"/>
        <v>0</v>
      </c>
    </row>
    <row r="1254" spans="1:21" x14ac:dyDescent="0.15">
      <c r="A1254" t="str">
        <f t="shared" si="671"/>
        <v>Naming</v>
      </c>
      <c r="B1254">
        <f t="shared" ref="B1254:K1254" si="712">IF(B1151=0,0,IF(B1151&lt;0.000001,7,IF(B1151&lt;0.00001,6,IF(B1151&lt;0.0001,5,IF(B1151&lt;0.001,4,IF(B1151&lt;0.01,3,2))))))</f>
        <v>0</v>
      </c>
      <c r="C1254">
        <f t="shared" si="712"/>
        <v>2</v>
      </c>
      <c r="D1254">
        <f t="shared" si="712"/>
        <v>0</v>
      </c>
      <c r="E1254">
        <f t="shared" si="712"/>
        <v>2</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2</v>
      </c>
      <c r="S1254">
        <f t="shared" si="713"/>
        <v>0</v>
      </c>
      <c r="T1254">
        <f t="shared" si="713"/>
        <v>0</v>
      </c>
      <c r="U1254">
        <f t="shared" si="713"/>
        <v>0</v>
      </c>
    </row>
    <row r="1255" spans="1:21" x14ac:dyDescent="0.15">
      <c r="A1255" t="str">
        <f t="shared" si="671"/>
        <v>Shape Learning Immediate-Recognition</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2</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2</v>
      </c>
      <c r="P1255">
        <f t="shared" si="715"/>
        <v>0</v>
      </c>
      <c r="Q1255">
        <f t="shared" si="715"/>
        <v>0</v>
      </c>
      <c r="R1255">
        <f t="shared" si="715"/>
        <v>2</v>
      </c>
      <c r="S1255">
        <f t="shared" si="715"/>
        <v>0</v>
      </c>
      <c r="T1255">
        <f t="shared" si="715"/>
        <v>0</v>
      </c>
      <c r="U1255">
        <f t="shared" si="715"/>
        <v>0</v>
      </c>
    </row>
    <row r="1256" spans="1:21" x14ac:dyDescent="0.15">
      <c r="A1256" t="str">
        <f t="shared" si="671"/>
        <v>Shape Learning Delayed-Recognition</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2</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2</v>
      </c>
      <c r="Q1256">
        <f t="shared" si="717"/>
        <v>0</v>
      </c>
      <c r="R1256">
        <f t="shared" si="717"/>
        <v>2</v>
      </c>
      <c r="S1256">
        <f t="shared" si="717"/>
        <v>0</v>
      </c>
      <c r="T1256">
        <f t="shared" si="717"/>
        <v>0</v>
      </c>
      <c r="U1256">
        <f t="shared" si="717"/>
        <v>0</v>
      </c>
    </row>
    <row r="1257" spans="1:21" x14ac:dyDescent="0.15">
      <c r="A1257" t="str">
        <f t="shared" si="671"/>
        <v>Story Learning Immediate-Recall</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2</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2</v>
      </c>
      <c r="P1257">
        <f t="shared" si="719"/>
        <v>0</v>
      </c>
      <c r="Q1257">
        <f t="shared" si="719"/>
        <v>0</v>
      </c>
      <c r="R1257">
        <f t="shared" si="719"/>
        <v>2</v>
      </c>
      <c r="S1257">
        <f t="shared" si="719"/>
        <v>0</v>
      </c>
      <c r="T1257">
        <f t="shared" si="719"/>
        <v>0</v>
      </c>
      <c r="U1257">
        <f t="shared" si="719"/>
        <v>0</v>
      </c>
    </row>
    <row r="1258" spans="1:21" x14ac:dyDescent="0.15">
      <c r="A1258" t="str">
        <f t="shared" si="671"/>
        <v>Story Learning Delayed-Recall</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2</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2</v>
      </c>
      <c r="Q1258">
        <f t="shared" si="721"/>
        <v>0</v>
      </c>
      <c r="R1258">
        <f t="shared" si="721"/>
        <v>2</v>
      </c>
      <c r="S1258">
        <f t="shared" si="721"/>
        <v>0</v>
      </c>
      <c r="T1258">
        <f t="shared" si="721"/>
        <v>0</v>
      </c>
      <c r="U1258">
        <f t="shared" si="721"/>
        <v>0</v>
      </c>
    </row>
    <row r="1259" spans="1:21" x14ac:dyDescent="0.15">
      <c r="A1259" t="str">
        <f t="shared" si="671"/>
        <v>Visual Discrimination</v>
      </c>
      <c r="B1259">
        <f t="shared" ref="B1259:K1259" si="722">IF(B1156=0,0,IF(B1156&lt;0.000001,7,IF(B1156&lt;0.00001,6,IF(B1156&lt;0.0001,5,IF(B1156&lt;0.001,4,IF(B1156&lt;0.01,3,2))))))</f>
        <v>0</v>
      </c>
      <c r="C1259">
        <f t="shared" si="722"/>
        <v>0</v>
      </c>
      <c r="D1259">
        <f t="shared" si="722"/>
        <v>0</v>
      </c>
      <c r="E1259">
        <f t="shared" si="722"/>
        <v>0</v>
      </c>
      <c r="F1259">
        <f t="shared" si="722"/>
        <v>2</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2</v>
      </c>
      <c r="S1259">
        <f t="shared" si="723"/>
        <v>0</v>
      </c>
      <c r="T1259">
        <f t="shared" si="723"/>
        <v>0</v>
      </c>
      <c r="U1259">
        <f t="shared" si="723"/>
        <v>0</v>
      </c>
    </row>
    <row r="1260" spans="1:21" x14ac:dyDescent="0.15">
      <c r="A1260" t="str">
        <f t="shared" si="671"/>
        <v>Design Construction</v>
      </c>
      <c r="B1260">
        <f t="shared" ref="B1260:K1260" si="724">IF(B1157=0,0,IF(B1157&lt;0.000001,7,IF(B1157&lt;0.00001,6,IF(B1157&lt;0.0001,5,IF(B1157&lt;0.001,4,IF(B1157&lt;0.01,3,2))))))</f>
        <v>0</v>
      </c>
      <c r="C1260">
        <f t="shared" si="724"/>
        <v>0</v>
      </c>
      <c r="D1260">
        <f t="shared" si="724"/>
        <v>0</v>
      </c>
      <c r="E1260">
        <f t="shared" si="724"/>
        <v>0</v>
      </c>
      <c r="F1260">
        <f t="shared" si="724"/>
        <v>2</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2</v>
      </c>
      <c r="S1260">
        <f t="shared" si="725"/>
        <v>0</v>
      </c>
      <c r="T1260">
        <f t="shared" si="725"/>
        <v>0</v>
      </c>
      <c r="U1260">
        <f t="shared" si="725"/>
        <v>0</v>
      </c>
    </row>
    <row r="1261" spans="1:21" x14ac:dyDescent="0.15">
      <c r="A1261" t="str">
        <f t="shared" si="671"/>
        <v>Mazes</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2</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2</v>
      </c>
      <c r="N1261">
        <f t="shared" si="727"/>
        <v>2</v>
      </c>
      <c r="O1261">
        <f t="shared" si="727"/>
        <v>0</v>
      </c>
      <c r="P1261">
        <f t="shared" si="727"/>
        <v>0</v>
      </c>
      <c r="Q1261">
        <f t="shared" si="727"/>
        <v>2</v>
      </c>
      <c r="R1261">
        <f t="shared" si="727"/>
        <v>2</v>
      </c>
      <c r="S1261">
        <f t="shared" si="727"/>
        <v>0</v>
      </c>
      <c r="T1261">
        <f t="shared" si="727"/>
        <v>0</v>
      </c>
      <c r="U1261">
        <f t="shared" si="727"/>
        <v>0</v>
      </c>
    </row>
    <row r="1262" spans="1:21" x14ac:dyDescent="0.15">
      <c r="A1262" t="str">
        <f t="shared" si="671"/>
        <v>Word Generation</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2</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2</v>
      </c>
      <c r="N1262">
        <f t="shared" si="729"/>
        <v>0</v>
      </c>
      <c r="O1262">
        <f t="shared" si="729"/>
        <v>0</v>
      </c>
      <c r="P1262">
        <f t="shared" si="729"/>
        <v>0</v>
      </c>
      <c r="Q1262">
        <f t="shared" si="729"/>
        <v>0</v>
      </c>
      <c r="R1262">
        <f t="shared" si="729"/>
        <v>2</v>
      </c>
      <c r="S1262">
        <f t="shared" si="729"/>
        <v>2</v>
      </c>
      <c r="T1262">
        <f t="shared" si="729"/>
        <v>0</v>
      </c>
      <c r="U1262">
        <f t="shared" si="729"/>
        <v>0</v>
      </c>
    </row>
    <row r="1263" spans="1:21" x14ac:dyDescent="0.15">
      <c r="A1263" t="str">
        <f t="shared" si="671"/>
        <v>Letter Fluency</v>
      </c>
      <c r="B1263">
        <f t="shared" ref="B1263:K1263" si="730">IF(B1160=0,0,IF(B1160&lt;0.000001,7,IF(B1160&lt;0.00001,6,IF(B1160&lt;0.0001,5,IF(B1160&lt;0.001,4,IF(B1160&lt;0.01,3,2))))))</f>
        <v>0</v>
      </c>
      <c r="C1263">
        <f t="shared" si="730"/>
        <v>0</v>
      </c>
      <c r="D1263">
        <f t="shared" si="730"/>
        <v>0</v>
      </c>
      <c r="E1263">
        <f t="shared" si="730"/>
        <v>2</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2</v>
      </c>
      <c r="S1263">
        <f t="shared" si="731"/>
        <v>2</v>
      </c>
      <c r="T1263">
        <f t="shared" si="731"/>
        <v>0</v>
      </c>
      <c r="U1263">
        <f t="shared" si="731"/>
        <v>0</v>
      </c>
    </row>
    <row r="1264" spans="1:21" x14ac:dyDescent="0.15">
      <c r="A1264" t="str">
        <f t="shared" si="671"/>
        <v>Category Fluency</v>
      </c>
      <c r="B1264">
        <f t="shared" ref="B1264:K1264" si="732">IF(B1161=0,0,IF(B1161&lt;0.000001,7,IF(B1161&lt;0.00001,6,IF(B1161&lt;0.0001,5,IF(B1161&lt;0.001,4,IF(B1161&lt;0.01,3,2))))))</f>
        <v>0</v>
      </c>
      <c r="C1264">
        <f t="shared" si="732"/>
        <v>0</v>
      </c>
      <c r="D1264">
        <f t="shared" si="732"/>
        <v>0</v>
      </c>
      <c r="E1264">
        <f t="shared" si="732"/>
        <v>2</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2</v>
      </c>
      <c r="S1264">
        <f t="shared" si="733"/>
        <v>2</v>
      </c>
      <c r="T1264">
        <f t="shared" si="733"/>
        <v>0</v>
      </c>
      <c r="U1264">
        <f t="shared" si="733"/>
        <v>0</v>
      </c>
    </row>
    <row r="1265" spans="1:21" x14ac:dyDescent="0.15">
      <c r="A1265" t="str">
        <f t="shared" si="671"/>
        <v>TOPF</v>
      </c>
      <c r="B1265">
        <f t="shared" ref="B1265:K1265" si="734">IF(B1162=0,0,IF(B1162&lt;0.000001,7,IF(B1162&lt;0.00001,6,IF(B1162&lt;0.0001,5,IF(B1162&lt;0.001,4,IF(B1162&lt;0.01,3,2))))))</f>
        <v>0</v>
      </c>
      <c r="C1265">
        <f t="shared" si="734"/>
        <v>0</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0</v>
      </c>
      <c r="S1265">
        <f t="shared" si="735"/>
        <v>0</v>
      </c>
      <c r="T1265">
        <f t="shared" si="735"/>
        <v>0</v>
      </c>
      <c r="U1265">
        <f t="shared" si="735"/>
        <v>0</v>
      </c>
    </row>
    <row r="1266" spans="1:21" x14ac:dyDescent="0.15">
      <c r="A1266" t="str">
        <f t="shared" si="671"/>
        <v>Trails A</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2</v>
      </c>
      <c r="H1266">
        <f t="shared" si="736"/>
        <v>0</v>
      </c>
      <c r="I1266">
        <f t="shared" si="736"/>
        <v>0</v>
      </c>
      <c r="J1266">
        <f t="shared" si="736"/>
        <v>2</v>
      </c>
      <c r="K1266">
        <f t="shared" si="736"/>
        <v>0</v>
      </c>
      <c r="L1266">
        <f t="shared" ref="L1266:U1266" si="737">IF(L1163=0,0,IF(L1163&lt;0.000001,7,IF(L1163&lt;0.00001,6,IF(L1163&lt;0.0001,5,IF(L1163&lt;0.001,4,IF(L1163&lt;0.01,3,2))))))</f>
        <v>0</v>
      </c>
      <c r="M1266">
        <f t="shared" si="737"/>
        <v>0</v>
      </c>
      <c r="N1266">
        <f t="shared" si="737"/>
        <v>2</v>
      </c>
      <c r="O1266">
        <f t="shared" si="737"/>
        <v>0</v>
      </c>
      <c r="P1266">
        <f t="shared" si="737"/>
        <v>0</v>
      </c>
      <c r="Q1266">
        <f t="shared" si="737"/>
        <v>0</v>
      </c>
      <c r="R1266">
        <f t="shared" si="737"/>
        <v>2</v>
      </c>
      <c r="S1266">
        <f t="shared" si="737"/>
        <v>0</v>
      </c>
      <c r="T1266">
        <f t="shared" si="737"/>
        <v>2</v>
      </c>
      <c r="U1266">
        <f t="shared" si="737"/>
        <v>0</v>
      </c>
    </row>
    <row r="1267" spans="1:21" x14ac:dyDescent="0.15">
      <c r="A1267" t="str">
        <f t="shared" si="671"/>
        <v>Trails B</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2</v>
      </c>
      <c r="H1267">
        <f t="shared" si="738"/>
        <v>0</v>
      </c>
      <c r="I1267">
        <f t="shared" si="738"/>
        <v>0</v>
      </c>
      <c r="J1267">
        <f t="shared" si="738"/>
        <v>0</v>
      </c>
      <c r="K1267">
        <f t="shared" si="738"/>
        <v>0</v>
      </c>
      <c r="L1267">
        <f t="shared" ref="L1267:U1267" si="739">IF(L1164=0,0,IF(L1164&lt;0.000001,7,IF(L1164&lt;0.00001,6,IF(L1164&lt;0.0001,5,IF(L1164&lt;0.001,4,IF(L1164&lt;0.01,3,2))))))</f>
        <v>2</v>
      </c>
      <c r="M1267">
        <f t="shared" si="739"/>
        <v>0</v>
      </c>
      <c r="N1267">
        <f t="shared" si="739"/>
        <v>0</v>
      </c>
      <c r="O1267">
        <f t="shared" si="739"/>
        <v>0</v>
      </c>
      <c r="P1267">
        <f t="shared" si="739"/>
        <v>0</v>
      </c>
      <c r="Q1267">
        <f t="shared" si="739"/>
        <v>0</v>
      </c>
      <c r="R1267">
        <f t="shared" si="739"/>
        <v>2</v>
      </c>
      <c r="S1267">
        <f t="shared" si="739"/>
        <v>0</v>
      </c>
      <c r="T1267">
        <f t="shared" si="739"/>
        <v>0</v>
      </c>
      <c r="U1267">
        <f t="shared" si="739"/>
        <v>2</v>
      </c>
    </row>
    <row r="1268" spans="1:21" x14ac:dyDescent="0.15">
      <c r="A1268" t="str">
        <f t="shared" si="671"/>
        <v>Unstructured Task (WT)</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0</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0</v>
      </c>
      <c r="N1268">
        <f t="shared" si="741"/>
        <v>0</v>
      </c>
      <c r="O1268">
        <f t="shared" si="741"/>
        <v>0</v>
      </c>
      <c r="P1268">
        <f t="shared" si="741"/>
        <v>0</v>
      </c>
      <c r="Q1268">
        <f t="shared" si="741"/>
        <v>0</v>
      </c>
      <c r="R1268">
        <f t="shared" si="741"/>
        <v>0</v>
      </c>
      <c r="S1268">
        <f t="shared" si="741"/>
        <v>0</v>
      </c>
      <c r="T1268">
        <f t="shared" si="741"/>
        <v>0</v>
      </c>
      <c r="U1268">
        <f t="shared" si="741"/>
        <v>0</v>
      </c>
    </row>
    <row r="1269" spans="1:21" x14ac:dyDescent="0.15">
      <c r="A1269" t="str">
        <f t="shared" si="671"/>
        <v>ROCFT Copy</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2</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2</v>
      </c>
      <c r="N1269">
        <f t="shared" si="743"/>
        <v>0</v>
      </c>
      <c r="O1269">
        <f t="shared" si="743"/>
        <v>0</v>
      </c>
      <c r="P1269">
        <f t="shared" si="743"/>
        <v>0</v>
      </c>
      <c r="Q1269">
        <f t="shared" si="743"/>
        <v>2</v>
      </c>
      <c r="R1269">
        <f t="shared" si="743"/>
        <v>2</v>
      </c>
      <c r="S1269">
        <f t="shared" si="743"/>
        <v>0</v>
      </c>
      <c r="T1269">
        <f t="shared" si="743"/>
        <v>0</v>
      </c>
      <c r="U1269">
        <f t="shared" si="743"/>
        <v>0</v>
      </c>
    </row>
    <row r="1270" spans="1:21" x14ac:dyDescent="0.15">
      <c r="A1270" t="str">
        <f t="shared" si="671"/>
        <v>ROCFT Recall</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2</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2</v>
      </c>
      <c r="Q1270">
        <f t="shared" si="745"/>
        <v>0</v>
      </c>
      <c r="R1270">
        <f t="shared" si="745"/>
        <v>2</v>
      </c>
      <c r="S1270">
        <f t="shared" si="745"/>
        <v>0</v>
      </c>
      <c r="T1270">
        <f t="shared" si="745"/>
        <v>0</v>
      </c>
      <c r="U1270">
        <f t="shared" si="745"/>
        <v>0</v>
      </c>
    </row>
    <row r="1271" spans="1:21" x14ac:dyDescent="0.15">
      <c r="A1271" t="str">
        <f t="shared" si="671"/>
        <v>CVLT-3 Brief Trials 1-4</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0</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0</v>
      </c>
      <c r="P1271">
        <f t="shared" si="747"/>
        <v>0</v>
      </c>
      <c r="Q1271">
        <f t="shared" si="747"/>
        <v>0</v>
      </c>
      <c r="R1271">
        <f t="shared" si="747"/>
        <v>0</v>
      </c>
      <c r="S1271">
        <f t="shared" si="747"/>
        <v>0</v>
      </c>
      <c r="T1271">
        <f t="shared" si="747"/>
        <v>0</v>
      </c>
      <c r="U1271">
        <f t="shared" si="747"/>
        <v>0</v>
      </c>
    </row>
    <row r="1272" spans="1:21" x14ac:dyDescent="0.15">
      <c r="A1272" t="str">
        <f t="shared" si="671"/>
        <v>CVLT-3 Brief SDFR</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0</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0</v>
      </c>
      <c r="S1272">
        <f t="shared" si="749"/>
        <v>0</v>
      </c>
      <c r="T1272">
        <f t="shared" si="749"/>
        <v>0</v>
      </c>
      <c r="U1272">
        <f t="shared" si="749"/>
        <v>0</v>
      </c>
    </row>
    <row r="1273" spans="1:21" x14ac:dyDescent="0.15">
      <c r="A1273" t="str">
        <f t="shared" si="671"/>
        <v>CVLT-3 Brief LDFR</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0</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0</v>
      </c>
      <c r="Q1273">
        <f t="shared" si="751"/>
        <v>0</v>
      </c>
      <c r="R1273">
        <f t="shared" si="751"/>
        <v>0</v>
      </c>
      <c r="S1273">
        <f t="shared" si="751"/>
        <v>0</v>
      </c>
      <c r="T1273">
        <f t="shared" si="751"/>
        <v>0</v>
      </c>
      <c r="U1273">
        <f t="shared" si="751"/>
        <v>0</v>
      </c>
    </row>
    <row r="1274" spans="1:21" x14ac:dyDescent="0.15">
      <c r="A1274" t="str">
        <f t="shared" si="671"/>
        <v>Figure Weights</v>
      </c>
      <c r="B1274">
        <f t="shared" ref="B1274:K1274" si="752">IF(B1171=0,0,IF(B1171&lt;0.000001,7,IF(B1171&lt;0.00001,6,IF(B1171&lt;0.0001,5,IF(B1171&lt;0.001,4,IF(B1171&lt;0.01,3,2))))))</f>
        <v>0</v>
      </c>
      <c r="C1274">
        <f t="shared" si="752"/>
        <v>0</v>
      </c>
      <c r="D1274">
        <f t="shared" si="752"/>
        <v>0</v>
      </c>
      <c r="E1274">
        <f t="shared" si="752"/>
        <v>0</v>
      </c>
      <c r="F1274">
        <f t="shared" si="752"/>
        <v>0</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0</v>
      </c>
      <c r="S1274">
        <f t="shared" si="753"/>
        <v>0</v>
      </c>
      <c r="T1274">
        <f t="shared" si="753"/>
        <v>0</v>
      </c>
      <c r="U1274">
        <f t="shared" si="753"/>
        <v>0</v>
      </c>
    </row>
    <row r="1275" spans="1:21" x14ac:dyDescent="0.15">
      <c r="A1275" t="str">
        <f t="shared" si="671"/>
        <v>Letter-Number Sequencing</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0</v>
      </c>
      <c r="H1275">
        <f t="shared" si="754"/>
        <v>0</v>
      </c>
      <c r="I1275">
        <f t="shared" si="754"/>
        <v>0</v>
      </c>
      <c r="J1275">
        <f t="shared" si="754"/>
        <v>0</v>
      </c>
      <c r="K1275">
        <f t="shared" si="754"/>
        <v>0</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0</v>
      </c>
      <c r="S1275">
        <f t="shared" si="755"/>
        <v>0</v>
      </c>
      <c r="T1275">
        <f t="shared" si="755"/>
        <v>0</v>
      </c>
      <c r="U1275">
        <f t="shared" si="755"/>
        <v>0</v>
      </c>
    </row>
    <row r="1276" spans="1:21" x14ac:dyDescent="0.15">
      <c r="A1276" t="str">
        <f t="shared" si="671"/>
        <v>Cancellation</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0</v>
      </c>
      <c r="H1276">
        <f t="shared" si="756"/>
        <v>0</v>
      </c>
      <c r="I1276">
        <f t="shared" si="756"/>
        <v>0</v>
      </c>
      <c r="J1276">
        <f t="shared" si="756"/>
        <v>0</v>
      </c>
      <c r="K1276">
        <f t="shared" si="756"/>
        <v>0</v>
      </c>
      <c r="L1276">
        <f t="shared" ref="L1276:U1276" si="757">IF(L1173=0,0,IF(L1173&lt;0.000001,7,IF(L1173&lt;0.00001,6,IF(L1173&lt;0.0001,5,IF(L1173&lt;0.001,4,IF(L1173&lt;0.01,3,2))))))</f>
        <v>0</v>
      </c>
      <c r="M1276">
        <f t="shared" si="757"/>
        <v>0</v>
      </c>
      <c r="N1276">
        <f t="shared" si="757"/>
        <v>0</v>
      </c>
      <c r="O1276">
        <f t="shared" si="757"/>
        <v>0</v>
      </c>
      <c r="P1276">
        <f t="shared" si="757"/>
        <v>0</v>
      </c>
      <c r="Q1276">
        <f t="shared" si="757"/>
        <v>0</v>
      </c>
      <c r="R1276">
        <f t="shared" si="757"/>
        <v>0</v>
      </c>
      <c r="S1276">
        <f t="shared" si="757"/>
        <v>0</v>
      </c>
      <c r="T1276">
        <f t="shared" si="757"/>
        <v>0</v>
      </c>
      <c r="U1276">
        <f t="shared" si="757"/>
        <v>0</v>
      </c>
    </row>
    <row r="1277" spans="1:21" x14ac:dyDescent="0.15">
      <c r="A1277" t="str">
        <f t="shared" si="671"/>
        <v>Grooved Pegboard-Dominant</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15">
      <c r="A1278" t="str">
        <f t="shared" si="671"/>
        <v>Grooved Pegboard-Nondominant</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15">
      <c r="A1279" t="str">
        <f t="shared" si="671"/>
        <v>Behavior Rating Scale</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15">
      <c r="A1280" t="str">
        <f t="shared" si="671"/>
        <v>KTEA-3 Nonsense Word Decoding</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0</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0</v>
      </c>
      <c r="S1280">
        <f t="shared" si="765"/>
        <v>0</v>
      </c>
      <c r="T1280">
        <f t="shared" si="765"/>
        <v>0</v>
      </c>
      <c r="U1280">
        <f t="shared" si="765"/>
        <v>0</v>
      </c>
    </row>
    <row r="1281" spans="1:21" x14ac:dyDescent="0.15">
      <c r="A1281" t="str">
        <f t="shared" si="671"/>
        <v>KTEA-3 Decoding Fluency</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0</v>
      </c>
      <c r="J1281">
        <f t="shared" si="766"/>
        <v>0</v>
      </c>
      <c r="K1281">
        <f t="shared" si="766"/>
        <v>0</v>
      </c>
      <c r="L1281">
        <f t="shared" ref="L1281:U1281" si="767">IF(L1178=0,0,IF(L1178&lt;0.000001,7,IF(L1178&lt;0.00001,6,IF(L1178&lt;0.0001,5,IF(L1178&lt;0.001,4,IF(L1178&lt;0.01,3,2))))))</f>
        <v>0</v>
      </c>
      <c r="M1281">
        <f t="shared" si="767"/>
        <v>0</v>
      </c>
      <c r="N1281">
        <f t="shared" si="767"/>
        <v>0</v>
      </c>
      <c r="O1281">
        <f t="shared" si="767"/>
        <v>0</v>
      </c>
      <c r="P1281">
        <f t="shared" si="767"/>
        <v>0</v>
      </c>
      <c r="Q1281">
        <f t="shared" si="767"/>
        <v>0</v>
      </c>
      <c r="R1281">
        <f t="shared" si="767"/>
        <v>0</v>
      </c>
      <c r="S1281">
        <f t="shared" si="767"/>
        <v>0</v>
      </c>
      <c r="T1281">
        <f t="shared" si="767"/>
        <v>0</v>
      </c>
      <c r="U1281">
        <f t="shared" si="767"/>
        <v>0</v>
      </c>
    </row>
    <row r="1282" spans="1:21" x14ac:dyDescent="0.15">
      <c r="A1282" t="str">
        <f t="shared" si="671"/>
        <v>KTEA-3 Reading Comprehension</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0</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0</v>
      </c>
      <c r="S1282">
        <f t="shared" si="769"/>
        <v>0</v>
      </c>
      <c r="T1282">
        <f t="shared" si="769"/>
        <v>0</v>
      </c>
      <c r="U1282">
        <f t="shared" si="769"/>
        <v>0</v>
      </c>
    </row>
    <row r="1283" spans="1:21" x14ac:dyDescent="0.15">
      <c r="A1283" t="str">
        <f t="shared" si="671"/>
        <v>WMS-IV Symbol Span</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0</v>
      </c>
      <c r="H1283">
        <f t="shared" si="770"/>
        <v>0</v>
      </c>
      <c r="I1283">
        <f t="shared" si="770"/>
        <v>0</v>
      </c>
      <c r="J1283">
        <f t="shared" si="770"/>
        <v>0</v>
      </c>
      <c r="K1283">
        <f t="shared" si="770"/>
        <v>0</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0</v>
      </c>
      <c r="S1283">
        <f t="shared" si="771"/>
        <v>0</v>
      </c>
      <c r="T1283">
        <f t="shared" si="771"/>
        <v>0</v>
      </c>
      <c r="U1283">
        <f t="shared" si="771"/>
        <v>0</v>
      </c>
    </row>
    <row r="1284" spans="1:21" x14ac:dyDescent="0.15">
      <c r="A1284" t="str">
        <f t="shared" si="671"/>
        <v>WRAT5 Word Reading</v>
      </c>
      <c r="B1284">
        <f t="shared" ref="B1284:K1284" si="772">IF(B1181=0,0,IF(B1181&lt;0.000001,7,IF(B1181&lt;0.00001,6,IF(B1181&lt;0.0001,5,IF(B1181&lt;0.001,4,IF(B1181&lt;0.01,3,2))))))</f>
        <v>0</v>
      </c>
      <c r="C1284">
        <f t="shared" si="772"/>
        <v>2</v>
      </c>
      <c r="D1284">
        <f t="shared" si="772"/>
        <v>0</v>
      </c>
      <c r="E1284">
        <f t="shared" si="772"/>
        <v>0</v>
      </c>
      <c r="F1284">
        <f t="shared" si="772"/>
        <v>0</v>
      </c>
      <c r="G1284">
        <f t="shared" si="772"/>
        <v>0</v>
      </c>
      <c r="H1284">
        <f t="shared" si="772"/>
        <v>0</v>
      </c>
      <c r="I1284">
        <f t="shared" si="772"/>
        <v>0</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2</v>
      </c>
      <c r="S1284">
        <f t="shared" si="773"/>
        <v>0</v>
      </c>
      <c r="T1284">
        <f t="shared" si="773"/>
        <v>0</v>
      </c>
      <c r="U1284">
        <f t="shared" si="773"/>
        <v>0</v>
      </c>
    </row>
    <row r="1285" spans="1:21" x14ac:dyDescent="0.15">
      <c r="A1285" t="str">
        <f t="shared" si="671"/>
        <v>WRAT5 Spelling</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0</v>
      </c>
      <c r="S1285">
        <f t="shared" si="775"/>
        <v>0</v>
      </c>
      <c r="T1285">
        <f t="shared" si="775"/>
        <v>0</v>
      </c>
      <c r="U1285">
        <f t="shared" si="775"/>
        <v>0</v>
      </c>
    </row>
    <row r="1286" spans="1:21" x14ac:dyDescent="0.15">
      <c r="A1286" t="str">
        <f t="shared" si="671"/>
        <v>WRAT5 Math Computation</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0</v>
      </c>
      <c r="S1286">
        <f t="shared" si="777"/>
        <v>0</v>
      </c>
      <c r="T1286">
        <f t="shared" si="777"/>
        <v>0</v>
      </c>
      <c r="U1286">
        <f t="shared" si="777"/>
        <v>0</v>
      </c>
    </row>
    <row r="1287" spans="1:21" x14ac:dyDescent="0.15">
      <c r="A1287" t="str">
        <f t="shared" si="671"/>
        <v>WRAT5 Sentence Comprehension</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0</v>
      </c>
      <c r="S1287">
        <f t="shared" si="779"/>
        <v>0</v>
      </c>
      <c r="T1287">
        <f t="shared" si="779"/>
        <v>0</v>
      </c>
      <c r="U1287">
        <f t="shared" si="779"/>
        <v>0</v>
      </c>
    </row>
    <row r="1288" spans="1:21" x14ac:dyDescent="0.15">
      <c r="A1288" t="str">
        <f t="shared" si="671"/>
        <v>WRAT5 Reading Composite</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0</v>
      </c>
      <c r="S1288">
        <f t="shared" si="781"/>
        <v>0</v>
      </c>
      <c r="T1288">
        <f t="shared" si="781"/>
        <v>0</v>
      </c>
      <c r="U1288">
        <f t="shared" si="781"/>
        <v>0</v>
      </c>
    </row>
    <row r="1289" spans="1:21" x14ac:dyDescent="0.15">
      <c r="A1289" t="str">
        <f t="shared" si="671"/>
        <v>DKEFS CWI Color Naming</v>
      </c>
      <c r="B1289">
        <f t="shared" ref="B1289:K1289" si="782">IF(B1186=0,0,IF(B1186&lt;0.000001,7,IF(B1186&lt;0.00001,6,IF(B1186&lt;0.0001,5,IF(B1186&lt;0.001,4,IF(B1186&lt;0.01,3,2))))))</f>
        <v>0</v>
      </c>
      <c r="C1289">
        <f t="shared" si="782"/>
        <v>0</v>
      </c>
      <c r="D1289">
        <f t="shared" si="782"/>
        <v>0</v>
      </c>
      <c r="E1289">
        <f t="shared" si="782"/>
        <v>0</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0</v>
      </c>
      <c r="M1289">
        <f t="shared" si="783"/>
        <v>0</v>
      </c>
      <c r="N1289">
        <f t="shared" si="783"/>
        <v>0</v>
      </c>
      <c r="O1289">
        <f t="shared" si="783"/>
        <v>0</v>
      </c>
      <c r="P1289">
        <f t="shared" si="783"/>
        <v>0</v>
      </c>
      <c r="Q1289">
        <f t="shared" si="783"/>
        <v>0</v>
      </c>
      <c r="R1289">
        <f t="shared" si="783"/>
        <v>0</v>
      </c>
      <c r="S1289">
        <f t="shared" si="783"/>
        <v>0</v>
      </c>
      <c r="T1289">
        <f t="shared" si="783"/>
        <v>0</v>
      </c>
      <c r="U1289">
        <f t="shared" si="783"/>
        <v>0</v>
      </c>
    </row>
    <row r="1290" spans="1:21" x14ac:dyDescent="0.15">
      <c r="A1290" t="str">
        <f t="shared" si="671"/>
        <v>DKEFS CWI Word Reading</v>
      </c>
      <c r="B1290">
        <f t="shared" ref="B1290:K1290" si="784">IF(B1187=0,0,IF(B1187&lt;0.000001,7,IF(B1187&lt;0.00001,6,IF(B1187&lt;0.0001,5,IF(B1187&lt;0.001,4,IF(B1187&lt;0.01,3,2))))))</f>
        <v>0</v>
      </c>
      <c r="C1290">
        <f t="shared" si="784"/>
        <v>0</v>
      </c>
      <c r="D1290">
        <f t="shared" si="784"/>
        <v>0</v>
      </c>
      <c r="E1290">
        <f t="shared" si="784"/>
        <v>0</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0</v>
      </c>
      <c r="M1290">
        <f t="shared" si="785"/>
        <v>0</v>
      </c>
      <c r="N1290">
        <f t="shared" si="785"/>
        <v>0</v>
      </c>
      <c r="O1290">
        <f t="shared" si="785"/>
        <v>0</v>
      </c>
      <c r="P1290">
        <f t="shared" si="785"/>
        <v>0</v>
      </c>
      <c r="Q1290">
        <f t="shared" si="785"/>
        <v>0</v>
      </c>
      <c r="R1290">
        <f t="shared" si="785"/>
        <v>0</v>
      </c>
      <c r="S1290">
        <f t="shared" si="785"/>
        <v>0</v>
      </c>
      <c r="T1290">
        <f t="shared" si="785"/>
        <v>0</v>
      </c>
      <c r="U1290">
        <f t="shared" si="785"/>
        <v>0</v>
      </c>
    </row>
    <row r="1291" spans="1:21" x14ac:dyDescent="0.15">
      <c r="A1291" t="str">
        <f t="shared" si="671"/>
        <v>DKEFS CWI Inhibition</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0</v>
      </c>
      <c r="H1291">
        <f t="shared" si="786"/>
        <v>0</v>
      </c>
      <c r="I1291">
        <f t="shared" si="786"/>
        <v>0</v>
      </c>
      <c r="J1291">
        <f t="shared" si="786"/>
        <v>0</v>
      </c>
      <c r="K1291">
        <f t="shared" si="786"/>
        <v>0</v>
      </c>
      <c r="L1291">
        <f t="shared" ref="L1291:U1291" si="787">IF(L1188=0,0,IF(L1188&lt;0.000001,7,IF(L1188&lt;0.00001,6,IF(L1188&lt;0.0001,5,IF(L1188&lt;0.001,4,IF(L1188&lt;0.01,3,2))))))</f>
        <v>0</v>
      </c>
      <c r="M1291">
        <f t="shared" si="787"/>
        <v>0</v>
      </c>
      <c r="N1291">
        <f t="shared" si="787"/>
        <v>0</v>
      </c>
      <c r="O1291">
        <f t="shared" si="787"/>
        <v>0</v>
      </c>
      <c r="P1291">
        <f t="shared" si="787"/>
        <v>0</v>
      </c>
      <c r="Q1291">
        <f t="shared" si="787"/>
        <v>0</v>
      </c>
      <c r="R1291">
        <f t="shared" si="787"/>
        <v>0</v>
      </c>
      <c r="S1291">
        <f t="shared" si="787"/>
        <v>0</v>
      </c>
      <c r="T1291">
        <f t="shared" si="787"/>
        <v>0</v>
      </c>
      <c r="U1291">
        <f t="shared" si="787"/>
        <v>0</v>
      </c>
    </row>
    <row r="1292" spans="1:21" x14ac:dyDescent="0.15">
      <c r="A1292" t="str">
        <f t="shared" si="671"/>
        <v>DKEFS CWI Switching</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0</v>
      </c>
      <c r="H1292">
        <f t="shared" si="788"/>
        <v>0</v>
      </c>
      <c r="I1292">
        <f t="shared" si="788"/>
        <v>0</v>
      </c>
      <c r="J1292">
        <f t="shared" si="788"/>
        <v>0</v>
      </c>
      <c r="K1292">
        <f t="shared" si="788"/>
        <v>0</v>
      </c>
      <c r="L1292">
        <f t="shared" ref="L1292:U1292" si="789">IF(L1189=0,0,IF(L1189&lt;0.000001,7,IF(L1189&lt;0.00001,6,IF(L1189&lt;0.0001,5,IF(L1189&lt;0.001,4,IF(L1189&lt;0.01,3,2))))))</f>
        <v>0</v>
      </c>
      <c r="M1292">
        <f t="shared" si="789"/>
        <v>0</v>
      </c>
      <c r="N1292">
        <f t="shared" si="789"/>
        <v>0</v>
      </c>
      <c r="O1292">
        <f t="shared" si="789"/>
        <v>0</v>
      </c>
      <c r="P1292">
        <f t="shared" si="789"/>
        <v>0</v>
      </c>
      <c r="Q1292">
        <f t="shared" si="789"/>
        <v>0</v>
      </c>
      <c r="R1292">
        <f t="shared" si="789"/>
        <v>0</v>
      </c>
      <c r="S1292">
        <f t="shared" si="789"/>
        <v>0</v>
      </c>
      <c r="T1292">
        <f t="shared" si="789"/>
        <v>0</v>
      </c>
      <c r="U1292">
        <f t="shared" si="789"/>
        <v>0</v>
      </c>
    </row>
    <row r="1293" spans="1:21" x14ac:dyDescent="0.15">
      <c r="A1293" t="str">
        <f t="shared" si="671"/>
        <v>Unstructured Task (Total)</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15">
      <c r="A1294" t="str">
        <f t="shared" si="671"/>
        <v>Unstructured Task (HVC)</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15">
      <c r="A1295" t="str">
        <f t="shared" si="671"/>
        <v>WASI-2 Similarities</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15">
      <c r="A1296" t="str">
        <f t="shared" si="671"/>
        <v>WASI-2 Vocabulary</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15">
      <c r="A1297" t="str">
        <f t="shared" si="671"/>
        <v>WASI-2 Matrix Reasoning</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15">
      <c r="A1298" t="str">
        <f t="shared" ref="A1298:A1332" si="800">A1195</f>
        <v>WASI-2 Block Design</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15">
      <c r="A1299" t="str">
        <f t="shared" si="800"/>
        <v>WISC-V Digit Span</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15">
      <c r="A1300" t="str">
        <f t="shared" si="800"/>
        <v>WISC-V Picture Span</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15">
      <c r="A1301" t="str">
        <f t="shared" si="800"/>
        <v>WISC-V Coding</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15">
      <c r="A1302" t="str">
        <f t="shared" si="800"/>
        <v>WISC-V Symbol Search</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15">
      <c r="A1303" t="str">
        <f t="shared" si="800"/>
        <v>LWR</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0</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15">
      <c r="A1304" t="str">
        <f t="shared" si="800"/>
        <v>RC</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15">
      <c r="A1305" t="str">
        <f t="shared" si="800"/>
        <v>NWD</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15">
      <c r="A1306" t="str">
        <f t="shared" si="800"/>
        <v>PP</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0</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15">
      <c r="A1307" t="str">
        <f t="shared" si="800"/>
        <v>WRF</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15">
      <c r="A1308" t="str">
        <f t="shared" si="800"/>
        <v>DF</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15">
      <c r="A1309" t="str">
        <f t="shared" si="800"/>
        <v>SRF</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0</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15">
      <c r="A1310" t="str">
        <f t="shared" si="800"/>
        <v>RV</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0</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15">
      <c r="A1311" t="str">
        <f t="shared" si="800"/>
        <v>MCA</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0</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15">
      <c r="A1312" t="str">
        <f t="shared" si="800"/>
        <v>MC</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15">
      <c r="A1313" t="str">
        <f t="shared" si="800"/>
        <v>MF</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15">
      <c r="A1314" t="str">
        <f t="shared" si="800"/>
        <v>WE</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15">
      <c r="A1315" t="str">
        <f t="shared" si="800"/>
        <v>SP</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15">
      <c r="A1316" t="str">
        <f t="shared" si="800"/>
        <v>WF</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15">
      <c r="A1317" t="str">
        <f t="shared" si="800"/>
        <v>LC</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15">
      <c r="A1318" t="str">
        <f t="shared" si="800"/>
        <v>OE</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15">
      <c r="A1319" t="str">
        <f t="shared" si="800"/>
        <v>AF</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15">
      <c r="A1320" t="str">
        <f t="shared" si="800"/>
        <v>ONF</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15">
      <c r="A1321" t="str">
        <f t="shared" si="800"/>
        <v>LNF</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15">
      <c r="A1322" t="str">
        <f t="shared" si="800"/>
        <v>RD</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15">
      <c r="A1323" t="str">
        <f t="shared" si="800"/>
        <v>MA</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15">
      <c r="A1324" t="str">
        <f t="shared" si="800"/>
        <v>WL</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15">
      <c r="A1325" t="str">
        <f t="shared" si="800"/>
        <v>ASB</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15">
      <c r="A1326" t="str">
        <f t="shared" si="800"/>
        <v>SY</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15">
      <c r="A1327" t="str">
        <f t="shared" si="800"/>
        <v>DC</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15">
      <c r="A1328" t="str">
        <f t="shared" si="800"/>
        <v>RF</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15">
      <c r="A1329" t="str">
        <f t="shared" si="800"/>
        <v>RU</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15">
      <c r="A1330" t="str">
        <f t="shared" si="800"/>
        <v>OL</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15">
      <c r="A1331" t="str">
        <f t="shared" si="800"/>
        <v>OF</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15">
      <c r="A1332" t="str">
        <f t="shared" si="800"/>
        <v>CM</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15">
      <c r="B1334" t="s">
        <v>251</v>
      </c>
    </row>
    <row r="1335" spans="1:21" x14ac:dyDescent="0.15">
      <c r="B1335" t="s">
        <v>134</v>
      </c>
      <c r="C1335" t="s">
        <v>135</v>
      </c>
      <c r="D1335" t="s">
        <v>136</v>
      </c>
      <c r="E1335" t="s">
        <v>137</v>
      </c>
      <c r="F1335" t="s">
        <v>138</v>
      </c>
      <c r="G1335" t="s">
        <v>139</v>
      </c>
      <c r="H1335" t="s">
        <v>140</v>
      </c>
      <c r="I1335" t="s">
        <v>141</v>
      </c>
      <c r="J1335" t="s">
        <v>142</v>
      </c>
      <c r="K1335" t="s">
        <v>143</v>
      </c>
      <c r="L1335" t="s">
        <v>279</v>
      </c>
      <c r="M1335" t="s">
        <v>280</v>
      </c>
      <c r="N1335" t="s">
        <v>281</v>
      </c>
      <c r="O1335" t="s">
        <v>282</v>
      </c>
      <c r="P1335" t="s">
        <v>283</v>
      </c>
      <c r="Q1335" t="s">
        <v>284</v>
      </c>
      <c r="R1335" t="s">
        <v>285</v>
      </c>
      <c r="S1335" t="s">
        <v>286</v>
      </c>
      <c r="T1335" t="s">
        <v>287</v>
      </c>
      <c r="U1335" t="s">
        <v>288</v>
      </c>
    </row>
    <row r="1336" spans="1:21" x14ac:dyDescent="0.15">
      <c r="A1336" t="str">
        <f>A1233</f>
        <v>Similarities</v>
      </c>
      <c r="B1336" t="str">
        <f>IF(B104*(ComCalc!B$37&gt;1),IF(ABS(B821)&gt;=B924,IF(B821&lt;0,"Weakness","Strength"),""),"")</f>
        <v/>
      </c>
      <c r="C1336" t="str">
        <f>IF(C104*(ComCalc!C$37&gt;1),IF(ABS(C821)&gt;=C924,IF(C821&lt;0,"Weakness","Strength"),""),"")</f>
        <v/>
      </c>
      <c r="D1336" t="str">
        <f>IF(D104*(ComCalc!D$37&gt;1),IF(ABS(D821)&gt;=D924,IF(D821&lt;0,"Weakness","Strength"),""),"")</f>
        <v/>
      </c>
      <c r="E1336" t="str">
        <f>IF(E104*(ComCalc!E$37&gt;1),IF(ABS(E821)&gt;=E924,IF(E821&lt;0,"Weakness","Strength"),""),"")</f>
        <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15">
      <c r="A1337" t="str">
        <f t="shared" ref="A1337:A1400" si="871">A1234</f>
        <v>Vocabulary</v>
      </c>
      <c r="B1337" t="str">
        <f>IF(B105*(ComCalc!B$37&gt;1),IF(ABS(B822)&gt;=B925,IF(B822&lt;0,"Weakness","Strength"),""),"")</f>
        <v/>
      </c>
      <c r="C1337" t="str">
        <f>IF(C105*(ComCalc!C$37&gt;1),IF(ABS(C822)&gt;=C925,IF(C822&lt;0,"Weakness","Strength"),""),"")</f>
        <v/>
      </c>
      <c r="D1337" t="str">
        <f>IF(D105*(ComCalc!D$37&gt;1),IF(ABS(D822)&gt;=D925,IF(D822&lt;0,"Weakness","Strength"),""),"")</f>
        <v/>
      </c>
      <c r="E1337" t="str">
        <f>IF(E105*(ComCalc!E$37&gt;1),IF(ABS(E822)&gt;=E925,IF(E822&lt;0,"Weakness","Strength"),""),"")</f>
        <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15">
      <c r="A1338" t="str">
        <f t="shared" si="871"/>
        <v>Information</v>
      </c>
      <c r="B1338" t="str">
        <f>IF(B106*(ComCalc!B$37&gt;1),IF(ABS(B823)&gt;=B926,IF(B823&lt;0,"Weakness","Strength"),""),"")</f>
        <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15">
      <c r="A1339" t="str">
        <f t="shared" si="871"/>
        <v>Matrix Reasoning</v>
      </c>
      <c r="B1339" t="str">
        <f>IF(B107*(ComCalc!B$37&gt;1),IF(ABS(B824)&gt;=B927,IF(B824&lt;0,"Weakness","Strength"),""),"")</f>
        <v/>
      </c>
      <c r="C1339" t="str">
        <f>IF(C107*(ComCalc!C$37&gt;1),IF(ABS(C824)&gt;=C927,IF(C824&lt;0,"Weakness","Strength"),""),"")</f>
        <v/>
      </c>
      <c r="D1339" t="str">
        <f>IF(D107*(ComCalc!D$37&gt;1),IF(ABS(D824)&gt;=D927,IF(D824&lt;0,"Weakness","Strength"),""),"")</f>
        <v/>
      </c>
      <c r="E1339" t="str">
        <f>IF(E107*(ComCalc!E$37&gt;1),IF(ABS(E824)&gt;=E927,IF(E824&lt;0,"Weakness","Strength"),""),"")</f>
        <v/>
      </c>
      <c r="F1339" t="str">
        <f>IF(F107*(ComCalc!F$37&gt;1),IF(ABS(F824)&gt;=F927,IF(F824&lt;0,"Weakness","Strength"),""),"")</f>
        <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15">
      <c r="A1340" t="str">
        <f t="shared" si="871"/>
        <v>Digit Span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15">
      <c r="A1341" t="str">
        <f t="shared" si="871"/>
        <v>Arithmetic</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15">
      <c r="A1342" t="str">
        <f t="shared" si="871"/>
        <v>Block Design</v>
      </c>
      <c r="B1342" t="str">
        <f>IF(B110*(ComCalc!B$37&gt;1),IF(ABS(B827)&gt;=B930,IF(B827&lt;0,"Weakness","Strength"),""),"")</f>
        <v/>
      </c>
      <c r="C1342" t="str">
        <f>IF(C110*(ComCalc!C$37&gt;1),IF(ABS(C827)&gt;=C930,IF(C827&lt;0,"Weakness","Strength"),""),"")</f>
        <v/>
      </c>
      <c r="D1342" t="str">
        <f>IF(D110*(ComCalc!D$37&gt;1),IF(ABS(D827)&gt;=D930,IF(D827&lt;0,"Weakness","Strength"),""),"")</f>
        <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15">
      <c r="A1343" t="str">
        <f t="shared" si="871"/>
        <v>Visual Puzzles</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15">
      <c r="A1344" t="str">
        <f t="shared" si="871"/>
        <v>Symbol Search</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15">
      <c r="A1345" t="str">
        <f t="shared" si="871"/>
        <v>Coding</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15">
      <c r="A1346" t="str">
        <f t="shared" si="871"/>
        <v>NAB Categories</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15">
      <c r="A1347" t="str">
        <f t="shared" si="871"/>
        <v>NAB Judgment</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15">
      <c r="A1348" t="str">
        <f t="shared" si="871"/>
        <v>NAB Mazes</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15">
      <c r="A1349" t="str">
        <f t="shared" si="871"/>
        <v>NAB Word Generation</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15">
      <c r="A1350" t="str">
        <f t="shared" si="871"/>
        <v>Digits Forward</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15">
      <c r="A1351" t="str">
        <f t="shared" si="871"/>
        <v>Digits Backward</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
      </c>
      <c r="H1351" t="str">
        <f>IF(H119*(ComCalc!H$37&gt;1),IF(ABS(H836)&gt;=H939,IF(H836&lt;0,"Weakness","Strength"),""),"")</f>
        <v/>
      </c>
      <c r="I1351" t="str">
        <f>IF(I119*(ComCalc!I$37&gt;1),IF(ABS(I836)&gt;=I939,IF(I836&lt;0,"Weakness","Strength"),""),"")</f>
        <v/>
      </c>
      <c r="J1351" t="str">
        <f>IF(J119*(ComCalc!J$37&gt;1),IF(ABS(J836)&gt;=J939,IF(J836&lt;0,"Weakness","Strength"),""),"")</f>
        <v/>
      </c>
      <c r="K1351" t="str">
        <f>IF(K119*(ComCalc!K$37&gt;1),IF(ABS(K836)&gt;=K939,IF(K836&lt;0,"Weakness","Strength"),""),"")</f>
        <v/>
      </c>
      <c r="L1351" t="str">
        <f>IF(L119*(ComCalc!L$37&gt;1),IF(ABS(L836)&gt;=L939,IF(L836&lt;0,"Weakness","Strength"),""),"")</f>
        <v/>
      </c>
      <c r="M1351" t="str">
        <f>IF(M119*(ComCalc!M$37&gt;1),IF(ABS(M836)&gt;=M939,IF(M836&lt;0,"Weakness","Strength"),""),"")</f>
        <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15">
      <c r="A1352" t="str">
        <f t="shared" si="871"/>
        <v>Numbers &amp; Letters Speed A</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
      </c>
      <c r="H1352" t="str">
        <f>IF(H120*(ComCalc!H$37&gt;1),IF(ABS(H837)&gt;=H940,IF(H837&lt;0,"Weakness","Strength"),""),"")</f>
        <v/>
      </c>
      <c r="I1352" t="str">
        <f>IF(I120*(ComCalc!I$37&gt;1),IF(ABS(I837)&gt;=I940,IF(I837&lt;0,"Weakness","Strength"),""),"")</f>
        <v/>
      </c>
      <c r="J1352" t="str">
        <f>IF(J120*(ComCalc!J$37&gt;1),IF(ABS(J837)&gt;=J940,IF(J837&lt;0,"Weakness","Strength"),""),"")</f>
        <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
      </c>
      <c r="S1352" t="str">
        <f>IF(S120*(ComCalc!S$37&gt;1),IF(ABS(S837)&gt;=S940,IF(S837&lt;0,"Weakness","Strength"),""),"")</f>
        <v/>
      </c>
      <c r="T1352" t="str">
        <f>IF(T120*(ComCalc!T$37&gt;1),IF(ABS(T837)&gt;=T940,IF(T837&lt;0,"Weakness","Strength"),""),"")</f>
        <v/>
      </c>
      <c r="U1352" t="str">
        <f>IF(U120*(ComCalc!U$37&gt;1),IF(ABS(U837)&gt;=U940,IF(U837&lt;0,"Weakness","Strength"),""),"")</f>
        <v/>
      </c>
    </row>
    <row r="1353" spans="1:21" x14ac:dyDescent="0.15">
      <c r="A1353" t="str">
        <f t="shared" si="871"/>
        <v>Numbers &amp; Letters Accuracy A</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15">
      <c r="A1354" t="str">
        <f t="shared" si="871"/>
        <v>Numbers &amp; Letters Efficiency A</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
      </c>
      <c r="H1354" t="str">
        <f>IF(H122*(ComCalc!H$37&gt;1),IF(ABS(H839)&gt;=H942,IF(H839&lt;0,"Weakness","Strength"),""),"")</f>
        <v/>
      </c>
      <c r="I1354" t="str">
        <f>IF(I122*(ComCalc!I$37&gt;1),IF(ABS(I839)&gt;=I942,IF(I839&lt;0,"Weakness","Strength"),""),"")</f>
        <v/>
      </c>
      <c r="J1354" t="str">
        <f>IF(J122*(ComCalc!J$37&gt;1),IF(ABS(J839)&gt;=J942,IF(J839&lt;0,"Weakness","Strength"),""),"")</f>
        <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15">
      <c r="A1355" t="str">
        <f t="shared" si="871"/>
        <v>Numbers &amp; Letters Efficiency B</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15">
      <c r="A1356" t="str">
        <f t="shared" si="871"/>
        <v>Auditory Comprehension</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15">
      <c r="A1357" t="str">
        <f t="shared" si="871"/>
        <v>Naming</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15">
      <c r="A1358" t="str">
        <f t="shared" si="871"/>
        <v>Shape Learning Immediate-Recognition</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15">
      <c r="A1359" t="str">
        <f t="shared" si="871"/>
        <v>Shape Learning Delayed-Recognition</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15">
      <c r="A1360" t="str">
        <f t="shared" si="871"/>
        <v>Story Learning Immediate-Recall</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15">
      <c r="A1361" t="str">
        <f t="shared" si="871"/>
        <v>Story Learning Delayed-Recall</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15">
      <c r="A1362" t="str">
        <f t="shared" si="871"/>
        <v>Visual Discrimination</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15">
      <c r="A1363" t="str">
        <f t="shared" si="871"/>
        <v>Design Construction</v>
      </c>
      <c r="B1363" t="str">
        <f>IF(B131*(ComCalc!B$37&gt;1),IF(ABS(B848)&gt;=B951,IF(B848&lt;0,"Weakness","Strength"),""),"")</f>
        <v/>
      </c>
      <c r="C1363" t="str">
        <f>IF(C131*(ComCalc!C$37&gt;1),IF(ABS(C848)&gt;=C951,IF(C848&lt;0,"Weakness","Strength"),""),"")</f>
        <v/>
      </c>
      <c r="D1363" t="str">
        <f>IF(D131*(ComCalc!D$37&gt;1),IF(ABS(D848)&gt;=D951,IF(D848&lt;0,"Weakness","Strength"),""),"")</f>
        <v/>
      </c>
      <c r="E1363" t="str">
        <f>IF(E131*(ComCalc!E$37&gt;1),IF(ABS(E848)&gt;=E951,IF(E848&lt;0,"Weakness","Strength"),""),"")</f>
        <v/>
      </c>
      <c r="F1363" t="str">
        <f>IF(F131*(ComCalc!F$37&gt;1),IF(ABS(F848)&gt;=F951,IF(F848&lt;0,"Weakness","Strength"),""),"")</f>
        <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Strength</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15">
      <c r="A1364" t="str">
        <f t="shared" si="871"/>
        <v>Mazes</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
      </c>
      <c r="N1364" t="str">
        <f>IF(N132*(ComCalc!N$37&gt;1),IF(ABS(N849)&gt;=N952,IF(N849&lt;0,"Weakness","Strength"),""),"")</f>
        <v/>
      </c>
      <c r="O1364" t="str">
        <f>IF(O132*(ComCalc!O$37&gt;1),IF(ABS(O849)&gt;=O952,IF(O849&lt;0,"Weakness","Strength"),""),"")</f>
        <v/>
      </c>
      <c r="P1364" t="str">
        <f>IF(P132*(ComCalc!P$37&gt;1),IF(ABS(P849)&gt;=P952,IF(P849&lt;0,"Weakness","Strength"),""),"")</f>
        <v/>
      </c>
      <c r="Q1364" t="str">
        <f>IF(Q132*(ComCalc!Q$37&gt;1),IF(ABS(Q849)&gt;=Q952,IF(Q849&lt;0,"Weakness","Strength"),""),"")</f>
        <v/>
      </c>
      <c r="R1364" t="str">
        <f>IF(R132*(ComCalc!R$37&gt;1),IF(ABS(R849)&gt;=R952,IF(R849&lt;0,"Weakness","Strength"),""),"")</f>
        <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15">
      <c r="A1365" t="str">
        <f t="shared" si="871"/>
        <v>Word Generation</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15">
      <c r="A1366" t="str">
        <f t="shared" si="871"/>
        <v>Letter Fluency</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15">
      <c r="A1367" t="str">
        <f t="shared" si="871"/>
        <v>Category Fluency</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
      </c>
      <c r="S1367" t="str">
        <f>IF(S135*(ComCalc!S$37&gt;1),IF(ABS(S852)&gt;=S955,IF(S852&lt;0,"Weakness","Strength"),""),"")</f>
        <v/>
      </c>
      <c r="T1367" t="str">
        <f>IF(T135*(ComCalc!T$37&gt;1),IF(ABS(T852)&gt;=T955,IF(T852&lt;0,"Weakness","Strength"),""),"")</f>
        <v/>
      </c>
      <c r="U1367" t="str">
        <f>IF(U135*(ComCalc!U$37&gt;1),IF(ABS(U852)&gt;=U955,IF(U852&lt;0,"Weakness","Strength"),""),"")</f>
        <v/>
      </c>
    </row>
    <row r="1368" spans="1:21" x14ac:dyDescent="0.15">
      <c r="A1368" t="str">
        <f t="shared" si="871"/>
        <v>TOPF</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15">
      <c r="A1369" t="str">
        <f t="shared" si="871"/>
        <v>Trails A</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
      </c>
      <c r="U1369" t="str">
        <f>IF(U137*(ComCalc!U$37&gt;1),IF(ABS(U854)&gt;=U957,IF(U854&lt;0,"Weakness","Strength"),""),"")</f>
        <v/>
      </c>
    </row>
    <row r="1370" spans="1:21" x14ac:dyDescent="0.15">
      <c r="A1370" t="str">
        <f t="shared" si="871"/>
        <v>Trails B</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15">
      <c r="A1371" t="str">
        <f t="shared" si="871"/>
        <v>Unstructured Task (WT)</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15">
      <c r="A1372" t="str">
        <f t="shared" si="871"/>
        <v>ROCFT Copy</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15">
      <c r="A1373" t="str">
        <f t="shared" si="871"/>
        <v>ROCFT Recall</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15">
      <c r="A1374" t="str">
        <f t="shared" si="871"/>
        <v>CVLT-3 Brief Trials 1-4</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15">
      <c r="A1375" t="str">
        <f t="shared" si="871"/>
        <v>CVLT-3 Brief SDFR</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15">
      <c r="A1376" t="str">
        <f t="shared" si="871"/>
        <v>CVLT-3 Brief LDFR</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15">
      <c r="A1377" t="str">
        <f t="shared" si="871"/>
        <v>Figure Weights</v>
      </c>
      <c r="B1377" t="str">
        <f>IF(B145*(ComCalc!B$37&gt;1),IF(ABS(B862)&gt;=B965,IF(B862&lt;0,"Weakness","Strength"),""),"")</f>
        <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15">
      <c r="A1378" t="str">
        <f t="shared" si="871"/>
        <v>Letter-Number Sequencing</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
      </c>
      <c r="H1378" t="str">
        <f>IF(H146*(ComCalc!H$37&gt;1),IF(ABS(H863)&gt;=H966,IF(H863&lt;0,"Weakness","Strength"),""),"")</f>
        <v/>
      </c>
      <c r="I1378" t="str">
        <f>IF(I146*(ComCalc!I$37&gt;1),IF(ABS(I863)&gt;=I966,IF(I863&lt;0,"Weakness","Strength"),""),"")</f>
        <v/>
      </c>
      <c r="J1378" t="str">
        <f>IF(J146*(ComCalc!J$37&gt;1),IF(ABS(J863)&gt;=J966,IF(J863&lt;0,"Weakness","Strength"),""),"")</f>
        <v/>
      </c>
      <c r="K1378" t="str">
        <f>IF(K146*(ComCalc!K$37&gt;1),IF(ABS(K863)&gt;=K966,IF(K863&lt;0,"Weakness","Strength"),""),"")</f>
        <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15">
      <c r="A1379" t="str">
        <f t="shared" si="871"/>
        <v>Cancellation</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15">
      <c r="A1380" t="str">
        <f t="shared" si="871"/>
        <v>Grooved Pegboard-Dominant</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15">
      <c r="A1381" t="str">
        <f t="shared" si="871"/>
        <v>Grooved Pegboard-Nondominant</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15">
      <c r="A1382" t="str">
        <f t="shared" si="871"/>
        <v>Behavior Rating Scale</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15">
      <c r="A1383" t="str">
        <f t="shared" si="871"/>
        <v>KTEA-3 Nonsense Word Decoding</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15">
      <c r="A1384" t="str">
        <f t="shared" si="871"/>
        <v>KTEA-3 Decoding Fluency</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15">
      <c r="A1385" t="str">
        <f t="shared" si="871"/>
        <v>KTEA-3 Reading Comprehension</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15">
      <c r="A1386" t="str">
        <f t="shared" si="871"/>
        <v>WMS-IV Symbol Span</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15">
      <c r="A1387" t="str">
        <f t="shared" si="871"/>
        <v>WRAT5 Word Reading</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Strength</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15">
      <c r="A1388" t="str">
        <f t="shared" si="871"/>
        <v>WRAT5 Spelling</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15">
      <c r="A1389" t="str">
        <f t="shared" si="871"/>
        <v>WRAT5 Math Computation</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15">
      <c r="A1390" t="str">
        <f t="shared" si="871"/>
        <v>WRAT5 Sentence Comprehension</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15">
      <c r="A1391" t="str">
        <f t="shared" si="871"/>
        <v>WRAT5 Reading Composite</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15">
      <c r="A1392" t="str">
        <f t="shared" si="871"/>
        <v>DKEFS CWI Color Naming</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15">
      <c r="A1393" t="str">
        <f t="shared" si="871"/>
        <v>DKEFS CWI Word Reading</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15">
      <c r="A1394" t="str">
        <f t="shared" si="871"/>
        <v>DKEFS CWI Inhibition</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15">
      <c r="A1395" t="str">
        <f t="shared" si="871"/>
        <v>DKEFS CWI Switching</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15">
      <c r="A1396" t="str">
        <f t="shared" si="871"/>
        <v>Unstructured Task (Total)</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15">
      <c r="A1397" t="str">
        <f t="shared" si="871"/>
        <v>Unstructured Task (HVC)</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15">
      <c r="A1398" t="str">
        <f t="shared" si="871"/>
        <v>WASI-2 Similarities</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15">
      <c r="A1399" t="str">
        <f t="shared" si="871"/>
        <v>WASI-2 Vocabulary</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15">
      <c r="A1400" t="str">
        <f t="shared" si="871"/>
        <v>WASI-2 Matrix Reasoning</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15">
      <c r="A1401" t="str">
        <f t="shared" ref="A1401:A1435" si="872">A1298</f>
        <v>WASI-2 Block Design</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15">
      <c r="A1402" t="str">
        <f t="shared" si="872"/>
        <v>WISC-V Digit Span</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15">
      <c r="A1403" t="str">
        <f t="shared" si="872"/>
        <v>WISC-V Picture Span</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15">
      <c r="A1404" t="str">
        <f t="shared" si="872"/>
        <v>WISC-V Coding</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15">
      <c r="A1405" t="str">
        <f t="shared" si="872"/>
        <v>WISC-V Symbol Search</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15">
      <c r="A1406" t="str">
        <f t="shared" si="872"/>
        <v>LWR</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15">
      <c r="A1407" t="str">
        <f t="shared" si="872"/>
        <v>RC</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15">
      <c r="A1408" t="str">
        <f t="shared" si="872"/>
        <v>NWD</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15">
      <c r="A1409" t="str">
        <f t="shared" si="872"/>
        <v>PP</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15">
      <c r="A1410" t="str">
        <f t="shared" si="872"/>
        <v>WRF</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15">
      <c r="A1411" t="str">
        <f t="shared" si="872"/>
        <v>DF</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15">
      <c r="A1412" t="str">
        <f t="shared" si="872"/>
        <v>SRF</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15">
      <c r="A1413" t="str">
        <f t="shared" si="872"/>
        <v>RV</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15">
      <c r="A1414" t="str">
        <f t="shared" si="872"/>
        <v>MCA</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15">
      <c r="A1415" t="str">
        <f t="shared" si="872"/>
        <v>MC</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15">
      <c r="A1416" t="str">
        <f t="shared" si="872"/>
        <v>MF</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15">
      <c r="A1417" t="str">
        <f t="shared" si="872"/>
        <v>WE</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15">
      <c r="A1418" t="str">
        <f t="shared" si="872"/>
        <v>SP</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15">
      <c r="A1419" t="str">
        <f t="shared" si="872"/>
        <v>WF</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15">
      <c r="A1420" t="str">
        <f t="shared" si="872"/>
        <v>LC</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15">
      <c r="A1421" t="str">
        <f t="shared" si="872"/>
        <v>OE</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15">
      <c r="A1422" t="str">
        <f t="shared" si="872"/>
        <v>AF</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15">
      <c r="A1423" t="str">
        <f t="shared" si="872"/>
        <v>ONF</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15">
      <c r="A1424" t="str">
        <f t="shared" si="872"/>
        <v>LNF</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15">
      <c r="A1425" t="str">
        <f t="shared" si="872"/>
        <v>RD</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15">
      <c r="A1426" t="str">
        <f t="shared" si="872"/>
        <v>MA</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15">
      <c r="A1427" t="str">
        <f t="shared" si="872"/>
        <v>WL</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15">
      <c r="A1428" t="str">
        <f t="shared" si="872"/>
        <v>ASB</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15">
      <c r="A1429" t="str">
        <f t="shared" si="872"/>
        <v>SY</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15">
      <c r="A1430" t="str">
        <f t="shared" si="872"/>
        <v>DC</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15">
      <c r="A1431" t="str">
        <f t="shared" si="872"/>
        <v>RF</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15">
      <c r="A1432" t="str">
        <f t="shared" si="872"/>
        <v>RU</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15">
      <c r="A1433" t="str">
        <f t="shared" si="872"/>
        <v>OL</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15">
      <c r="A1434" t="str">
        <f t="shared" si="872"/>
        <v>OF</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15">
      <c r="A1435" t="str">
        <f t="shared" si="872"/>
        <v>CM</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15">
      <c r="B1436">
        <f>IF(B104*(ComCalc!B$37&gt;1),0.5*ComCalc!B$37*NORMSDIST(-1*ABS(B821/SQRT(ComCalc!B$45/(ComCalc!B$37*ComCalc!B$37)+B715*(ComCalc!B$37-2)/ComCalc!B$37))),0)</f>
        <v>0</v>
      </c>
    </row>
    <row r="1437" spans="1:21" x14ac:dyDescent="0.15">
      <c r="B1437" t="s">
        <v>254</v>
      </c>
    </row>
    <row r="1438" spans="1:21" x14ac:dyDescent="0.15">
      <c r="B1438" t="s">
        <v>134</v>
      </c>
      <c r="C1438" t="s">
        <v>135</v>
      </c>
      <c r="D1438" t="s">
        <v>136</v>
      </c>
      <c r="E1438" t="s">
        <v>137</v>
      </c>
      <c r="F1438" t="s">
        <v>138</v>
      </c>
      <c r="G1438" t="s">
        <v>139</v>
      </c>
      <c r="H1438" t="s">
        <v>140</v>
      </c>
      <c r="I1438" t="s">
        <v>141</v>
      </c>
      <c r="J1438" t="s">
        <v>142</v>
      </c>
      <c r="K1438" t="s">
        <v>143</v>
      </c>
      <c r="L1438" t="s">
        <v>279</v>
      </c>
      <c r="M1438" t="s">
        <v>280</v>
      </c>
      <c r="N1438" t="s">
        <v>281</v>
      </c>
      <c r="O1438" t="s">
        <v>282</v>
      </c>
      <c r="P1438" t="s">
        <v>283</v>
      </c>
      <c r="Q1438" t="s">
        <v>284</v>
      </c>
      <c r="R1438" t="s">
        <v>285</v>
      </c>
      <c r="S1438" t="s">
        <v>286</v>
      </c>
      <c r="T1438" t="s">
        <v>287</v>
      </c>
      <c r="U1438" t="s">
        <v>288</v>
      </c>
    </row>
    <row r="1439" spans="1:21" x14ac:dyDescent="0.15">
      <c r="A1439" t="str">
        <f>A1336</f>
        <v>Similarities</v>
      </c>
      <c r="B1439">
        <f>IF(B104*(ComCalc!B$37&gt;1),2*ComCalc!B$37*NORMSDIST(-1*ABS(B821/SQRT(ComCalc!B$45/(ComCalc!B$37*ComCalc!B$37)+B715*(ComCalc!B$37-2)/ComCalc!B$37))),0)</f>
        <v>0</v>
      </c>
      <c r="C1439">
        <f>IF(C104*(ComCalc!C$37&gt;1),2*ComCalc!C$37*NORMSDIST(-1*ABS(C821/SQRT(ComCalc!C$45/(ComCalc!C$37*ComCalc!C$37)+C715*(ComCalc!C$37-2)/ComCalc!C$37))),0)</f>
        <v>0</v>
      </c>
      <c r="D1439">
        <f>IF(D104*(ComCalc!D$37&gt;1),2*ComCalc!D$37*NORMSDIST(-1*ABS(D821/SQRT(ComCalc!D$45/(ComCalc!D$37*ComCalc!D$37)+D715*(ComCalc!D$37-2)/ComCalc!D$37))),0)</f>
        <v>0</v>
      </c>
      <c r="E1439">
        <f>IF(E104*(ComCalc!E$37&gt;1),2*ComCalc!E$37*NORMSDIST(-1*ABS(E821/SQRT(ComCalc!E$45/(ComCalc!E$37*ComCalc!E$37)+E715*(ComCalc!E$37-2)/ComCalc!E$37))),0)</f>
        <v>0</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0</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15">
      <c r="A1440" t="str">
        <f t="shared" ref="A1440:A1503" si="873">A1337</f>
        <v>Vocabulary</v>
      </c>
      <c r="B1440">
        <f>IF(B105*(ComCalc!B$37&gt;1),2*ComCalc!B$37*NORMSDIST(-1*ABS(B822/SQRT(ComCalc!B$45/(ComCalc!B$37*ComCalc!B$37)+B716*(ComCalc!B$37-2)/ComCalc!B$37))),0)</f>
        <v>0</v>
      </c>
      <c r="C1440">
        <f>IF(C105*(ComCalc!C$37&gt;1),2*ComCalc!C$37*NORMSDIST(-1*ABS(C822/SQRT(ComCalc!C$45/(ComCalc!C$37*ComCalc!C$37)+C716*(ComCalc!C$37-2)/ComCalc!C$37))),0)</f>
        <v>0</v>
      </c>
      <c r="D1440">
        <f>IF(D105*(ComCalc!D$37&gt;1),2*ComCalc!D$37*NORMSDIST(-1*ABS(D822/SQRT(ComCalc!D$45/(ComCalc!D$37*ComCalc!D$37)+D716*(ComCalc!D$37-2)/ComCalc!D$37))),0)</f>
        <v>0</v>
      </c>
      <c r="E1440">
        <f>IF(E105*(ComCalc!E$37&gt;1),2*ComCalc!E$37*NORMSDIST(-1*ABS(E822/SQRT(ComCalc!E$45/(ComCalc!E$37*ComCalc!E$37)+E716*(ComCalc!E$37-2)/ComCalc!E$37))),0)</f>
        <v>0</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0</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15">
      <c r="A1441" t="str">
        <f t="shared" si="873"/>
        <v>Information</v>
      </c>
      <c r="B1441">
        <f>IF(B106*(ComCalc!B$37&gt;1),2*ComCalc!B$37*NORMSDIST(-1*ABS(B823/SQRT(ComCalc!B$45/(ComCalc!B$37*ComCalc!B$37)+B717*(ComCalc!B$37-2)/ComCalc!B$37))),0)</f>
        <v>0</v>
      </c>
      <c r="C1441">
        <f>IF(C106*(ComCalc!C$37&gt;1),2*ComCalc!C$37*NORMSDIST(-1*ABS(C823/SQRT(ComCalc!C$45/(ComCalc!C$37*ComCalc!C$37)+C717*(ComCalc!C$37-2)/ComCalc!C$37))),0)</f>
        <v>0</v>
      </c>
      <c r="D1441">
        <f>IF(D106*(ComCalc!D$37&gt;1),2*ComCalc!D$37*NORMSDIST(-1*ABS(D823/SQRT(ComCalc!D$45/(ComCalc!D$37*ComCalc!D$37)+D717*(ComCalc!D$37-2)/ComCalc!D$37))),0)</f>
        <v>0</v>
      </c>
      <c r="E1441">
        <f>IF(E106*(ComCalc!E$37&gt;1),2*ComCalc!E$37*NORMSDIST(-1*ABS(E823/SQRT(ComCalc!E$45/(ComCalc!E$37*ComCalc!E$37)+E717*(ComCalc!E$37-2)/ComCalc!E$37))),0)</f>
        <v>0</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0</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15">
      <c r="A1442" t="str">
        <f t="shared" si="873"/>
        <v>Matrix Reasoning</v>
      </c>
      <c r="B1442">
        <f>IF(B107*(ComCalc!B$37&gt;1),2*ComCalc!B$37*NORMSDIST(-1*ABS(B824/SQRT(ComCalc!B$45/(ComCalc!B$37*ComCalc!B$37)+B718*(ComCalc!B$37-2)/ComCalc!B$37))),0)</f>
        <v>0</v>
      </c>
      <c r="C1442">
        <f>IF(C107*(ComCalc!C$37&gt;1),2*ComCalc!C$37*NORMSDIST(-1*ABS(C824/SQRT(ComCalc!C$45/(ComCalc!C$37*ComCalc!C$37)+C718*(ComCalc!C$37-2)/ComCalc!C$37))),0)</f>
        <v>0</v>
      </c>
      <c r="D1442">
        <f>IF(D107*(ComCalc!D$37&gt;1),2*ComCalc!D$37*NORMSDIST(-1*ABS(D824/SQRT(ComCalc!D$45/(ComCalc!D$37*ComCalc!D$37)+D718*(ComCalc!D$37-2)/ComCalc!D$37))),0)</f>
        <v>0</v>
      </c>
      <c r="E1442">
        <f>IF(E107*(ComCalc!E$37&gt;1),2*ComCalc!E$37*NORMSDIST(-1*ABS(E824/SQRT(ComCalc!E$45/(ComCalc!E$37*ComCalc!E$37)+E718*(ComCalc!E$37-2)/ComCalc!E$37))),0)</f>
        <v>0</v>
      </c>
      <c r="F1442">
        <f>IF(F107*(ComCalc!F$37&gt;1),2*ComCalc!F$37*NORMSDIST(-1*ABS(F824/SQRT(ComCalc!F$45/(ComCalc!F$37*ComCalc!F$37)+F718*(ComCalc!F$37-2)/ComCalc!F$37))),0)</f>
        <v>0</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0</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15">
      <c r="A1443" t="str">
        <f t="shared" si="873"/>
        <v>Digit Span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15">
      <c r="A1444" t="str">
        <f t="shared" si="873"/>
        <v>Arithmetic</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0</v>
      </c>
      <c r="H1444">
        <f>IF(H109*(ComCalc!H$37&gt;1),2*ComCalc!H$37*NORMSDIST(-1*ABS(H826/SQRT(ComCalc!H$45/(ComCalc!H$37*ComCalc!H$37)+H720*(ComCalc!H$37-2)/ComCalc!H$37))),0)</f>
        <v>0</v>
      </c>
      <c r="I1444">
        <f>IF(I109*(ComCalc!I$37&gt;1),2*ComCalc!I$37*NORMSDIST(-1*ABS(I826/SQRT(ComCalc!I$45/(ComCalc!I$37*ComCalc!I$37)+I720*(ComCalc!I$37-2)/ComCalc!I$37))),0)</f>
        <v>0</v>
      </c>
      <c r="J1444">
        <f>IF(J109*(ComCalc!J$37&gt;1),2*ComCalc!J$37*NORMSDIST(-1*ABS(J826/SQRT(ComCalc!J$45/(ComCalc!J$37*ComCalc!J$37)+J720*(ComCalc!J$37-2)/ComCalc!J$37))),0)</f>
        <v>0</v>
      </c>
      <c r="K1444">
        <f>IF(K109*(ComCalc!K$37&gt;1),2*ComCalc!K$37*NORMSDIST(-1*ABS(K826/SQRT(ComCalc!K$45/(ComCalc!K$37*ComCalc!K$37)+K720*(ComCalc!K$37-2)/ComCalc!K$37))),0)</f>
        <v>0</v>
      </c>
      <c r="L1444">
        <f>IF(L109*(ComCalc!L$37&gt;1),2*ComCalc!L$37*NORMSDIST(-1*ABS(L826/SQRT(ComCalc!L$45/(ComCalc!L$37*ComCalc!L$37)+L720*(ComCalc!L$37-2)/ComCalc!L$37))),0)</f>
        <v>0</v>
      </c>
      <c r="M1444">
        <f>IF(M109*(ComCalc!M$37&gt;1),2*ComCalc!M$37*NORMSDIST(-1*ABS(M826/SQRT(ComCalc!M$45/(ComCalc!M$37*ComCalc!M$37)+M720*(ComCalc!M$37-2)/ComCalc!M$37))),0)</f>
        <v>0</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0</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15">
      <c r="A1445" t="str">
        <f t="shared" si="873"/>
        <v>Block Design</v>
      </c>
      <c r="B1445">
        <f>IF(B110*(ComCalc!B$37&gt;1),2*ComCalc!B$37*NORMSDIST(-1*ABS(B827/SQRT(ComCalc!B$45/(ComCalc!B$37*ComCalc!B$37)+B721*(ComCalc!B$37-2)/ComCalc!B$37))),0)</f>
        <v>0</v>
      </c>
      <c r="C1445">
        <f>IF(C110*(ComCalc!C$37&gt;1),2*ComCalc!C$37*NORMSDIST(-1*ABS(C827/SQRT(ComCalc!C$45/(ComCalc!C$37*ComCalc!C$37)+C721*(ComCalc!C$37-2)/ComCalc!C$37))),0)</f>
        <v>0</v>
      </c>
      <c r="D1445">
        <f>IF(D110*(ComCalc!D$37&gt;1),2*ComCalc!D$37*NORMSDIST(-1*ABS(D827/SQRT(ComCalc!D$45/(ComCalc!D$37*ComCalc!D$37)+D721*(ComCalc!D$37-2)/ComCalc!D$37))),0)</f>
        <v>0</v>
      </c>
      <c r="E1445">
        <f>IF(E110*(ComCalc!E$37&gt;1),2*ComCalc!E$37*NORMSDIST(-1*ABS(E827/SQRT(ComCalc!E$45/(ComCalc!E$37*ComCalc!E$37)+E721*(ComCalc!E$37-2)/ComCalc!E$37))),0)</f>
        <v>0</v>
      </c>
      <c r="F1445">
        <f>IF(F110*(ComCalc!F$37&gt;1),2*ComCalc!F$37*NORMSDIST(-1*ABS(F827/SQRT(ComCalc!F$45/(ComCalc!F$37*ComCalc!F$37)+F721*(ComCalc!F$37-2)/ComCalc!F$37))),0)</f>
        <v>0</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0</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15">
      <c r="A1446" t="str">
        <f t="shared" si="873"/>
        <v>Visual Puzzles</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15">
      <c r="A1447" t="str">
        <f t="shared" si="873"/>
        <v>Symbol Search</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0</v>
      </c>
      <c r="F1447">
        <f>IF(F112*(ComCalc!F$37&gt;1),2*ComCalc!F$37*NORMSDIST(-1*ABS(F829/SQRT(ComCalc!F$45/(ComCalc!F$37*ComCalc!F$37)+F723*(ComCalc!F$37-2)/ComCalc!F$37))),0)</f>
        <v>0</v>
      </c>
      <c r="G1447">
        <f>IF(G112*(ComCalc!G$37&gt;1),2*ComCalc!G$37*NORMSDIST(-1*ABS(G829/SQRT(ComCalc!G$45/(ComCalc!G$37*ComCalc!G$37)+G723*(ComCalc!G$37-2)/ComCalc!G$37))),0)</f>
        <v>0</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0</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0</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0</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15">
      <c r="A1448" t="str">
        <f t="shared" si="873"/>
        <v>Coding</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3.089694327306765</v>
      </c>
      <c r="H1448">
        <f>IF(H113*(ComCalc!H$37&gt;1),2*ComCalc!H$37*NORMSDIST(-1*ABS(H830/SQRT(ComCalc!H$45/(ComCalc!H$37*ComCalc!H$37)+H724*(ComCalc!H$37-2)/ComCalc!H$37))),0)</f>
        <v>0</v>
      </c>
      <c r="I1448">
        <f>IF(I113*(ComCalc!I$37&gt;1),2*ComCalc!I$37*NORMSDIST(-1*ABS(I830/SQRT(ComCalc!I$45/(ComCalc!I$37*ComCalc!I$37)+I724*(ComCalc!I$37-2)/ComCalc!I$37))),0)</f>
        <v>2.133319642784409</v>
      </c>
      <c r="J1448">
        <f>IF(J113*(ComCalc!J$37&gt;1),2*ComCalc!J$37*NORMSDIST(-1*ABS(J830/SQRT(ComCalc!J$45/(ComCalc!J$37*ComCalc!J$37)+J724*(ComCalc!J$37-2)/ComCalc!J$37))),0)</f>
        <v>0.22812322107759991</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0.41345406615759783</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2.6253024395077857</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15">
      <c r="A1449" t="str">
        <f t="shared" si="873"/>
        <v>NAB Categories</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15">
      <c r="A1450" t="str">
        <f t="shared" si="873"/>
        <v>NAB Judgment</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0</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15">
      <c r="A1451" t="str">
        <f t="shared" si="873"/>
        <v>NAB Mazes</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15">
      <c r="A1452" t="str">
        <f t="shared" si="873"/>
        <v>NAB Word Generation</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15">
      <c r="A1453" t="str">
        <f t="shared" si="873"/>
        <v>Digits Forward</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9.8978801369206266</v>
      </c>
      <c r="H1453">
        <f>IF(H118*(ComCalc!H$37&gt;1),2*ComCalc!H$37*NORMSDIST(-1*ABS(H835/SQRT(ComCalc!H$45/(ComCalc!H$37*ComCalc!H$37)+H729*(ComCalc!H$37-2)/ComCalc!H$37))),0)</f>
        <v>0</v>
      </c>
      <c r="I1453">
        <f>IF(I118*(ComCalc!I$37&gt;1),2*ComCalc!I$37*NORMSDIST(-1*ABS(I835/SQRT(ComCalc!I$45/(ComCalc!I$37*ComCalc!I$37)+I729*(ComCalc!I$37-2)/ComCalc!I$37))),0)</f>
        <v>1.3510145265246345</v>
      </c>
      <c r="J1453">
        <f>IF(J118*(ComCalc!J$37&gt;1),2*ComCalc!J$37*NORMSDIST(-1*ABS(J835/SQRT(ComCalc!J$45/(ComCalc!J$37*ComCalc!J$37)+J729*(ComCalc!J$37-2)/ComCalc!J$37))),0)</f>
        <v>0</v>
      </c>
      <c r="K1453">
        <f>IF(K118*(ComCalc!K$37&gt;1),2*ComCalc!K$37*NORMSDIST(-1*ABS(K835/SQRT(ComCalc!K$45/(ComCalc!K$37*ComCalc!K$37)+K729*(ComCalc!K$37-2)/ComCalc!K$37))),0)</f>
        <v>1.0099701501876917</v>
      </c>
      <c r="L1453">
        <f>IF(L118*(ComCalc!L$37&gt;1),2*ComCalc!L$37*NORMSDIST(-1*ABS(L835/SQRT(ComCalc!L$45/(ComCalc!L$37*ComCalc!L$37)+L729*(ComCalc!L$37-2)/ComCalc!L$37))),0)</f>
        <v>1.0486673226058805</v>
      </c>
      <c r="M1453">
        <f>IF(M118*(ComCalc!M$37&gt;1),2*ComCalc!M$37*NORMSDIST(-1*ABS(M835/SQRT(ComCalc!M$45/(ComCalc!M$37*ComCalc!M$37)+M729*(ComCalc!M$37-2)/ComCalc!M$37))),0)</f>
        <v>2.1562870404030052</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11.261783375893605</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15">
      <c r="A1454" t="str">
        <f t="shared" si="873"/>
        <v>Digits Backward</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2.7081283094935706</v>
      </c>
      <c r="H1454">
        <f>IF(H119*(ComCalc!H$37&gt;1),2*ComCalc!H$37*NORMSDIST(-1*ABS(H836/SQRT(ComCalc!H$45/(ComCalc!H$37*ComCalc!H$37)+H730*(ComCalc!H$37-2)/ComCalc!H$37))),0)</f>
        <v>0</v>
      </c>
      <c r="I1454">
        <f>IF(I119*(ComCalc!I$37&gt;1),2*ComCalc!I$37*NORMSDIST(-1*ABS(I836/SQRT(ComCalc!I$45/(ComCalc!I$37*ComCalc!I$37)+I730*(ComCalc!I$37-2)/ComCalc!I$37))),0)</f>
        <v>2.1009341188106685</v>
      </c>
      <c r="J1454">
        <f>IF(J119*(ComCalc!J$37&gt;1),2*ComCalc!J$37*NORMSDIST(-1*ABS(J836/SQRT(ComCalc!J$45/(ComCalc!J$37*ComCalc!J$37)+J730*(ComCalc!J$37-2)/ComCalc!J$37))),0)</f>
        <v>0</v>
      </c>
      <c r="K1454">
        <f>IF(K119*(ComCalc!K$37&gt;1),2*ComCalc!K$37*NORMSDIST(-1*ABS(K836/SQRT(ComCalc!K$45/(ComCalc!K$37*ComCalc!K$37)+K730*(ComCalc!K$37-2)/ComCalc!K$37))),0)</f>
        <v>1.0099701501876917</v>
      </c>
      <c r="L1454">
        <f>IF(L119*(ComCalc!L$37&gt;1),2*ComCalc!L$37*NORMSDIST(-1*ABS(L836/SQRT(ComCalc!L$45/(ComCalc!L$37*ComCalc!L$37)+L730*(ComCalc!L$37-2)/ComCalc!L$37))),0)</f>
        <v>0</v>
      </c>
      <c r="M1454">
        <f>IF(M119*(ComCalc!M$37&gt;1),2*ComCalc!M$37*NORMSDIST(-1*ABS(M836/SQRT(ComCalc!M$45/(ComCalc!M$37*ComCalc!M$37)+M730*(ComCalc!M$37-2)/ComCalc!M$37))),0)</f>
        <v>0.34454403943134954</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2.0478209456483452</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15">
      <c r="A1455" t="str">
        <f t="shared" si="873"/>
        <v>Numbers &amp; Letters Speed A</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4.1077362408074629</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2.8201873114672931</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16.328648709520429</v>
      </c>
      <c r="S1455">
        <f>IF(S120*(ComCalc!S$37&gt;1),2*ComCalc!S$37*NORMSDIST(-1*ABS(S837/SQRT(ComCalc!S$45/(ComCalc!S$37*ComCalc!S$37)+S731*(ComCalc!S$37-2)/ComCalc!S$37))),0)</f>
        <v>0</v>
      </c>
      <c r="T1455">
        <f>IF(T120*(ComCalc!T$37&gt;1),2*ComCalc!T$37*NORMSDIST(-1*ABS(T837/SQRT(ComCalc!T$45/(ComCalc!T$37*ComCalc!T$37)+T731*(ComCalc!T$37-2)/ComCalc!T$37))),0)</f>
        <v>1.8123712315098566</v>
      </c>
      <c r="U1455">
        <f>IF(U120*(ComCalc!U$37&gt;1),2*ComCalc!U$37*NORMSDIST(-1*ABS(U837/SQRT(ComCalc!U$45/(ComCalc!U$37*ComCalc!U$37)+U731*(ComCalc!U$37-2)/ComCalc!U$37))),0)</f>
        <v>0</v>
      </c>
    </row>
    <row r="1456" spans="1:21" x14ac:dyDescent="0.15">
      <c r="A1456" t="str">
        <f t="shared" si="873"/>
        <v>Numbers &amp; Letters Accuracy A</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3.7460286556054632</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3.8735549265263036</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4.2398558793182275</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15">
      <c r="A1457" t="str">
        <f t="shared" si="873"/>
        <v>Numbers &amp; Letters Efficiency A</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1.1529342761172474</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1.109636902149983</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0.56904933074446773</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6.713848184901023</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15">
      <c r="A1458" t="str">
        <f t="shared" si="873"/>
        <v>Numbers &amp; Letters Efficiency B</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0.12490024237523599</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0.29814023246417776</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0.10291795879528631</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0.18225742035495859</v>
      </c>
    </row>
    <row r="1459" spans="1:21" x14ac:dyDescent="0.15">
      <c r="A1459" t="str">
        <f t="shared" si="873"/>
        <v>Auditory Comprehension</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2.5673206972503211</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18.481057644310187</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15">
      <c r="A1460" t="str">
        <f t="shared" si="873"/>
        <v>Naming</v>
      </c>
      <c r="B1460">
        <f>IF(B125*(ComCalc!B$37&gt;1),2*ComCalc!B$37*NORMSDIST(-1*ABS(B842/SQRT(ComCalc!B$45/(ComCalc!B$37*ComCalc!B$37)+B736*(ComCalc!B$37-2)/ComCalc!B$37))),0)</f>
        <v>0</v>
      </c>
      <c r="C1460">
        <f>IF(C125*(ComCalc!C$37&gt;1),2*ComCalc!C$37*NORMSDIST(-1*ABS(C842/SQRT(ComCalc!C$45/(ComCalc!C$37*ComCalc!C$37)+C736*(ComCalc!C$37-2)/ComCalc!C$37))),0)</f>
        <v>0.60696732804968445</v>
      </c>
      <c r="D1460">
        <f>IF(D125*(ComCalc!D$37&gt;1),2*ComCalc!D$37*NORMSDIST(-1*ABS(D842/SQRT(ComCalc!D$45/(ComCalc!D$37*ComCalc!D$37)+D736*(ComCalc!D$37-2)/ComCalc!D$37))),0)</f>
        <v>0</v>
      </c>
      <c r="E1460">
        <f>IF(E125*(ComCalc!E$37&gt;1),2*ComCalc!E$37*NORMSDIST(-1*ABS(E842/SQRT(ComCalc!E$45/(ComCalc!E$37*ComCalc!E$37)+E736*(ComCalc!E$37-2)/ComCalc!E$37))),0)</f>
        <v>2.946405068052711</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16.455586962332038</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15">
      <c r="A1461" t="str">
        <f t="shared" si="873"/>
        <v>Shape Learning Immediate-Recognition</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1.7522039752968896</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0.28574398465815565</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10.065996160279431</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15">
      <c r="A1462" t="str">
        <f t="shared" si="873"/>
        <v>Shape Learning Delayed-Recognition</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1.7170562855892249</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1.1121579559001047</v>
      </c>
      <c r="Q1462">
        <f>IF(Q127*(ComCalc!Q$37&gt;1),2*ComCalc!Q$37*NORMSDIST(-1*ABS(Q844/SQRT(ComCalc!Q$45/(ComCalc!Q$37*ComCalc!Q$37)+Q738*(ComCalc!Q$37-2)/ComCalc!Q$37))),0)</f>
        <v>0</v>
      </c>
      <c r="R1462">
        <f>IF(R127*(ComCalc!R$37&gt;1),2*ComCalc!R$37*NORMSDIST(-1*ABS(R844/SQRT(ComCalc!R$45/(ComCalc!R$37*ComCalc!R$37)+R738*(ComCalc!R$37-2)/ComCalc!R$37))),0)</f>
        <v>9.861678838747661</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15">
      <c r="A1463" t="str">
        <f t="shared" si="873"/>
        <v>Story Learning Immediate-Recall</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0.77633687424280573</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0.28574398465815565</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4.4380834275438836</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15">
      <c r="A1464" t="str">
        <f t="shared" si="873"/>
        <v>Story Learning Delayed-Recall</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0.55242729154668668</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0.15736016383104184</v>
      </c>
      <c r="Q1464">
        <f>IF(Q129*(ComCalc!Q$37&gt;1),2*ComCalc!Q$37*NORMSDIST(-1*ABS(Q846/SQRT(ComCalc!Q$45/(ComCalc!Q$37*ComCalc!Q$37)+Q740*(ComCalc!Q$37-2)/ComCalc!Q$37))),0)</f>
        <v>0</v>
      </c>
      <c r="R1464">
        <f>IF(R129*(ComCalc!R$37&gt;1),2*ComCalc!R$37*NORMSDIST(-1*ABS(R846/SQRT(ComCalc!R$45/(ComCalc!R$37*ComCalc!R$37)+R740*(ComCalc!R$37-2)/ComCalc!R$37))),0)</f>
        <v>2.957303750244193</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15">
      <c r="A1465" t="str">
        <f t="shared" si="873"/>
        <v>Visual Discrimination</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0.41180642146413632</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16.906037822146985</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15">
      <c r="A1466" t="str">
        <f t="shared" si="873"/>
        <v>Design Construction</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0</v>
      </c>
      <c r="E1466">
        <f>IF(E131*(ComCalc!E$37&gt;1),2*ComCalc!E$37*NORMSDIST(-1*ABS(E848/SQRT(ComCalc!E$45/(ComCalc!E$37*ComCalc!E$37)+E742*(ComCalc!E$37-2)/ComCalc!E$37))),0)</f>
        <v>0</v>
      </c>
      <c r="F1466">
        <f>IF(F131*(ComCalc!F$37&gt;1),2*ComCalc!F$37*NORMSDIST(-1*ABS(F848/SQRT(ComCalc!F$45/(ComCalc!F$37*ComCalc!F$37)+F742*(ComCalc!F$37-2)/ComCalc!F$37))),0)</f>
        <v>0.41180642146413632</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9.9646428218483664E-3</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15">
      <c r="A1467" t="str">
        <f t="shared" si="873"/>
        <v>Mazes</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8.9300750043090815</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1.5109127119014736</v>
      </c>
      <c r="N1467">
        <f>IF(N132*(ComCalc!N$37&gt;1),2*ComCalc!N$37*NORMSDIST(-1*ABS(N849/SQRT(ComCalc!N$45/(ComCalc!N$37*ComCalc!N$37)+N743*(ComCalc!N$37-2)/ComCalc!N$37))),0)</f>
        <v>1.7478522026818053</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0.7314245925630265</v>
      </c>
      <c r="R1467">
        <f>IF(R132*(ComCalc!R$37&gt;1),2*ComCalc!R$37*NORMSDIST(-1*ABS(R849/SQRT(ComCalc!R$45/(ComCalc!R$37*ComCalc!R$37)+R743*(ComCalc!R$37-2)/ComCalc!R$37))),0)</f>
        <v>6.3993670772581623</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15">
      <c r="A1468" t="str">
        <f t="shared" si="873"/>
        <v>Word Generation</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0.35597978360716681</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0.27844627214891154</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2.0201356674554791</v>
      </c>
      <c r="S1468">
        <f>IF(S133*(ComCalc!S$37&gt;1),2*ComCalc!S$37*NORMSDIST(-1*ABS(S850/SQRT(ComCalc!S$45/(ComCalc!S$37*ComCalc!S$37)+S744*(ComCalc!S$37-2)/ComCalc!S$37))),0)</f>
        <v>0.55880810750629506</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15">
      <c r="A1469" t="str">
        <f t="shared" si="873"/>
        <v>Letter Fluency</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3.5916460710720295</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23.622585212693302</v>
      </c>
      <c r="S1469">
        <f>IF(S134*(ComCalc!S$37&gt;1),2*ComCalc!S$37*NORMSDIST(-1*ABS(S851/SQRT(ComCalc!S$45/(ComCalc!S$37*ComCalc!S$37)+S745*(ComCalc!S$37-2)/ComCalc!S$37))),0)</f>
        <v>0.94463592400926011</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15">
      <c r="A1470" t="str">
        <f t="shared" si="873"/>
        <v>Category Fluency</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2.2475454675734716</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4.0501983700722528</v>
      </c>
      <c r="S1470">
        <f>IF(S135*(ComCalc!S$37&gt;1),2*ComCalc!S$37*NORMSDIST(-1*ABS(S852/SQRT(ComCalc!S$45/(ComCalc!S$37*ComCalc!S$37)+S746*(ComCalc!S$37-2)/ComCalc!S$37))),0)</f>
        <v>1.6911085849523193</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15">
      <c r="A1471" t="str">
        <f t="shared" si="873"/>
        <v>TOPF</v>
      </c>
      <c r="B1471">
        <f>IF(B136*(ComCalc!B$37&gt;1),2*ComCalc!B$37*NORMSDIST(-1*ABS(B853/SQRT(ComCalc!B$45/(ComCalc!B$37*ComCalc!B$37)+B747*(ComCalc!B$37-2)/ComCalc!B$37))),0)</f>
        <v>0</v>
      </c>
      <c r="C1471">
        <f>IF(C136*(ComCalc!C$37&gt;1),2*ComCalc!C$37*NORMSDIST(-1*ABS(C853/SQRT(ComCalc!C$45/(ComCalc!C$37*ComCalc!C$37)+C747*(ComCalc!C$37-2)/ComCalc!C$37))),0)</f>
        <v>0</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0</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15">
      <c r="A1472" t="str">
        <f t="shared" si="873"/>
        <v>Trails A</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4.340864830507317</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2.4712017005316111</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1.7322940895814489</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15.218292029863541</v>
      </c>
      <c r="S1472">
        <f>IF(S137*(ComCalc!S$37&gt;1),2*ComCalc!S$37*NORMSDIST(-1*ABS(S854/SQRT(ComCalc!S$45/(ComCalc!S$37*ComCalc!S$37)+S748*(ComCalc!S$37-2)/ComCalc!S$37))),0)</f>
        <v>0</v>
      </c>
      <c r="T1472">
        <f>IF(T137*(ComCalc!T$37&gt;1),2*ComCalc!T$37*NORMSDIST(-1*ABS(T854/SQRT(ComCalc!T$45/(ComCalc!T$37*ComCalc!T$37)+T748*(ComCalc!T$37-2)/ComCalc!T$37))),0)</f>
        <v>1.8123712315098566</v>
      </c>
      <c r="U1472">
        <f>IF(U137*(ComCalc!U$37&gt;1),2*ComCalc!U$37*NORMSDIST(-1*ABS(U854/SQRT(ComCalc!U$45/(ComCalc!U$37*ComCalc!U$37)+U748*(ComCalc!U$37-2)/ComCalc!U$37))),0)</f>
        <v>0</v>
      </c>
    </row>
    <row r="1473" spans="1:21" x14ac:dyDescent="0.15">
      <c r="A1473" t="str">
        <f t="shared" si="873"/>
        <v>Trails B</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10.26311864305112</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1.3011824157025735</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13.32130569509245</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0.18225742035495859</v>
      </c>
    </row>
    <row r="1474" spans="1:21" x14ac:dyDescent="0.15">
      <c r="A1474" t="str">
        <f t="shared" si="873"/>
        <v>Unstructured Task (WT)</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0</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0</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v>
      </c>
      <c r="R1474">
        <f>IF(R139*(ComCalc!R$37&gt;1),2*ComCalc!R$37*NORMSDIST(-1*ABS(R856/SQRT(ComCalc!R$45/(ComCalc!R$37*ComCalc!R$37)+R750*(ComCalc!R$37-2)/ComCalc!R$37))),0)</f>
        <v>0</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15">
      <c r="A1475" t="str">
        <f t="shared" si="873"/>
        <v>ROCFT Copy</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4.446745890946004</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2.6090688564407061</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0.7314245925630265</v>
      </c>
      <c r="R1475">
        <f>IF(R140*(ComCalc!R$37&gt;1),2*ComCalc!R$37*NORMSDIST(-1*ABS(R857/SQRT(ComCalc!R$45/(ComCalc!R$37*ComCalc!R$37)+R751*(ComCalc!R$37-2)/ComCalc!R$37))),0)</f>
        <v>13.730577425222677</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15">
      <c r="A1476" t="str">
        <f t="shared" si="873"/>
        <v>ROCFT Recall</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1.4366209412650621</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0.99659268416512359</v>
      </c>
      <c r="Q1476">
        <f>IF(Q141*(ComCalc!Q$37&gt;1),2*ComCalc!Q$37*NORMSDIST(-1*ABS(Q858/SQRT(ComCalc!Q$45/(ComCalc!Q$37*ComCalc!Q$37)+Q752*(ComCalc!Q$37-2)/ComCalc!Q$37))),0)</f>
        <v>0</v>
      </c>
      <c r="R1476">
        <f>IF(R141*(ComCalc!R$37&gt;1),2*ComCalc!R$37*NORMSDIST(-1*ABS(R858/SQRT(ComCalc!R$45/(ComCalc!R$37*ComCalc!R$37)+R752*(ComCalc!R$37-2)/ComCalc!R$37))),0)</f>
        <v>8.1370747848732385</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15">
      <c r="A1477" t="str">
        <f t="shared" si="873"/>
        <v>CVLT-3 Brief Trials 1-4</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0</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0</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0</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15">
      <c r="A1478" t="str">
        <f t="shared" si="873"/>
        <v>CVLT-3 Brief SDFR</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0</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0</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15">
      <c r="A1479" t="str">
        <f t="shared" si="873"/>
        <v>CVLT-3 Brief LDFR</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0</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0</v>
      </c>
      <c r="Q1479">
        <f>IF(Q144*(ComCalc!Q$37&gt;1),2*ComCalc!Q$37*NORMSDIST(-1*ABS(Q861/SQRT(ComCalc!Q$45/(ComCalc!Q$37*ComCalc!Q$37)+Q755*(ComCalc!Q$37-2)/ComCalc!Q$37))),0)</f>
        <v>0</v>
      </c>
      <c r="R1479">
        <f>IF(R144*(ComCalc!R$37&gt;1),2*ComCalc!R$37*NORMSDIST(-1*ABS(R861/SQRT(ComCalc!R$45/(ComCalc!R$37*ComCalc!R$37)+R755*(ComCalc!R$37-2)/ComCalc!R$37))),0)</f>
        <v>0</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15">
      <c r="A1480" t="str">
        <f t="shared" si="873"/>
        <v>Figure Weights</v>
      </c>
      <c r="B1480">
        <f>IF(B145*(ComCalc!B$37&gt;1),2*ComCalc!B$37*NORMSDIST(-1*ABS(B862/SQRT(ComCalc!B$45/(ComCalc!B$37*ComCalc!B$37)+B756*(ComCalc!B$37-2)/ComCalc!B$37))),0)</f>
        <v>0</v>
      </c>
      <c r="C1480">
        <f>IF(C145*(ComCalc!C$37&gt;1),2*ComCalc!C$37*NORMSDIST(-1*ABS(C862/SQRT(ComCalc!C$45/(ComCalc!C$37*ComCalc!C$37)+C756*(ComCalc!C$37-2)/ComCalc!C$37))),0)</f>
        <v>0</v>
      </c>
      <c r="D1480">
        <f>IF(D145*(ComCalc!D$37&gt;1),2*ComCalc!D$37*NORMSDIST(-1*ABS(D862/SQRT(ComCalc!D$45/(ComCalc!D$37*ComCalc!D$37)+D756*(ComCalc!D$37-2)/ComCalc!D$37))),0)</f>
        <v>0</v>
      </c>
      <c r="E1480">
        <f>IF(E145*(ComCalc!E$37&gt;1),2*ComCalc!E$37*NORMSDIST(-1*ABS(E862/SQRT(ComCalc!E$45/(ComCalc!E$37*ComCalc!E$37)+E756*(ComCalc!E$37-2)/ComCalc!E$37))),0)</f>
        <v>0</v>
      </c>
      <c r="F1480">
        <f>IF(F145*(ComCalc!F$37&gt;1),2*ComCalc!F$37*NORMSDIST(-1*ABS(F862/SQRT(ComCalc!F$45/(ComCalc!F$37*ComCalc!F$37)+F756*(ComCalc!F$37-2)/ComCalc!F$37))),0)</f>
        <v>0</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0</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15">
      <c r="A1481" t="str">
        <f t="shared" si="873"/>
        <v>Letter-Number Sequencing</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0</v>
      </c>
      <c r="H1481">
        <f>IF(H146*(ComCalc!H$37&gt;1),2*ComCalc!H$37*NORMSDIST(-1*ABS(H863/SQRT(ComCalc!H$45/(ComCalc!H$37*ComCalc!H$37)+H757*(ComCalc!H$37-2)/ComCalc!H$37))),0)</f>
        <v>0</v>
      </c>
      <c r="I1481">
        <f>IF(I146*(ComCalc!I$37&gt;1),2*ComCalc!I$37*NORMSDIST(-1*ABS(I863/SQRT(ComCalc!I$45/(ComCalc!I$37*ComCalc!I$37)+I757*(ComCalc!I$37-2)/ComCalc!I$37))),0)</f>
        <v>0</v>
      </c>
      <c r="J1481">
        <f>IF(J146*(ComCalc!J$37&gt;1),2*ComCalc!J$37*NORMSDIST(-1*ABS(J863/SQRT(ComCalc!J$45/(ComCalc!J$37*ComCalc!J$37)+J757*(ComCalc!J$37-2)/ComCalc!J$37))),0)</f>
        <v>0</v>
      </c>
      <c r="K1481">
        <f>IF(K146*(ComCalc!K$37&gt;1),2*ComCalc!K$37*NORMSDIST(-1*ABS(K863/SQRT(ComCalc!K$45/(ComCalc!K$37*ComCalc!K$37)+K757*(ComCalc!K$37-2)/ComCalc!K$37))),0)</f>
        <v>0</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0</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15">
      <c r="A1482" t="str">
        <f t="shared" si="873"/>
        <v>Cancellation</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0</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0</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0</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15">
      <c r="A1483" t="str">
        <f t="shared" si="873"/>
        <v>Grooved Pegboard-Dominant</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15">
      <c r="A1484" t="str">
        <f t="shared" si="873"/>
        <v>Grooved Pegboard-Nondominant</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15">
      <c r="A1485" t="str">
        <f t="shared" si="873"/>
        <v>Behavior Rating Scale</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15">
      <c r="A1486" t="str">
        <f t="shared" si="873"/>
        <v>KTEA-3 Nonsense Word Decoding</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0</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0</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15">
      <c r="A1487" t="str">
        <f t="shared" si="873"/>
        <v>KTEA-3 Decoding Fluency</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0</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0</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15">
      <c r="A1488" t="str">
        <f t="shared" si="873"/>
        <v>KTEA-3 Reading Comprehension</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0</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15">
      <c r="A1489" t="str">
        <f t="shared" si="873"/>
        <v>WMS-IV Symbol Span</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0</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0</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0</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15">
      <c r="A1490" t="str">
        <f t="shared" si="873"/>
        <v>WRAT5 Word Reading</v>
      </c>
      <c r="B1490">
        <f>IF(B155*(ComCalc!B$37&gt;1),2*ComCalc!B$37*NORMSDIST(-1*ABS(B872/SQRT(ComCalc!B$45/(ComCalc!B$37*ComCalc!B$37)+B766*(ComCalc!B$37-2)/ComCalc!B$37))),0)</f>
        <v>0</v>
      </c>
      <c r="C1490">
        <f>IF(C155*(ComCalc!C$37&gt;1),2*ComCalc!C$37*NORMSDIST(-1*ABS(C872/SQRT(ComCalc!C$45/(ComCalc!C$37*ComCalc!C$37)+C766*(ComCalc!C$37-2)/ComCalc!C$37))),0)</f>
        <v>0.60696732804968445</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0</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3.1404303431020061E-2</v>
      </c>
      <c r="S1490">
        <f>IF(S155*(ComCalc!S$37&gt;1),2*ComCalc!S$37*NORMSDIST(-1*ABS(S872/SQRT(ComCalc!S$45/(ComCalc!S$37*ComCalc!S$37)+S766*(ComCalc!S$37-2)/ComCalc!S$37))),0)</f>
        <v>0</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15">
      <c r="A1491" t="str">
        <f t="shared" si="873"/>
        <v>WRAT5 Spelling</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0</v>
      </c>
      <c r="S1491">
        <f>IF(S156*(ComCalc!S$37&gt;1),2*ComCalc!S$37*NORMSDIST(-1*ABS(S873/SQRT(ComCalc!S$45/(ComCalc!S$37*ComCalc!S$37)+S767*(ComCalc!S$37-2)/ComCalc!S$37))),0)</f>
        <v>0</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15">
      <c r="A1492" t="str">
        <f t="shared" si="873"/>
        <v>WRAT5 Math Computation</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0</v>
      </c>
      <c r="S1492">
        <f>IF(S157*(ComCalc!S$37&gt;1),2*ComCalc!S$37*NORMSDIST(-1*ABS(S874/SQRT(ComCalc!S$45/(ComCalc!S$37*ComCalc!S$37)+S768*(ComCalc!S$37-2)/ComCalc!S$37))),0)</f>
        <v>0</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15">
      <c r="A1493" t="str">
        <f t="shared" si="873"/>
        <v>WRAT5 Sentence Comprehension</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v>
      </c>
      <c r="S1493">
        <f>IF(S158*(ComCalc!S$37&gt;1),2*ComCalc!S$37*NORMSDIST(-1*ABS(S875/SQRT(ComCalc!S$45/(ComCalc!S$37*ComCalc!S$37)+S769*(ComCalc!S$37-2)/ComCalc!S$37))),0)</f>
        <v>0</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15">
      <c r="A1494" t="str">
        <f t="shared" si="873"/>
        <v>WRAT5 Reading Composite</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v>
      </c>
      <c r="S1494">
        <f>IF(S159*(ComCalc!S$37&gt;1),2*ComCalc!S$37*NORMSDIST(-1*ABS(S876/SQRT(ComCalc!S$45/(ComCalc!S$37*ComCalc!S$37)+S770*(ComCalc!S$37-2)/ComCalc!S$37))),0)</f>
        <v>0</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15">
      <c r="A1495" t="str">
        <f t="shared" si="873"/>
        <v>DKEFS CWI Color Naming</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0</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0</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15">
      <c r="A1496" t="str">
        <f t="shared" si="873"/>
        <v>DKEFS CWI Word Reading</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0</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0</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0</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15">
      <c r="A1497" t="str">
        <f t="shared" si="873"/>
        <v>DKEFS CWI Inhibition</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0</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0</v>
      </c>
      <c r="M1497">
        <f>IF(M162*(ComCalc!M$37&gt;1),2*ComCalc!M$37*NORMSDIST(-1*ABS(M879/SQRT(ComCalc!M$45/(ComCalc!M$37*ComCalc!M$37)+M773*(ComCalc!M$37-2)/ComCalc!M$37))),0)</f>
        <v>0</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0</v>
      </c>
      <c r="Q1497">
        <f>IF(Q162*(ComCalc!Q$37&gt;1),2*ComCalc!Q$37*NORMSDIST(-1*ABS(Q879/SQRT(ComCalc!Q$45/(ComCalc!Q$37*ComCalc!Q$37)+Q773*(ComCalc!Q$37-2)/ComCalc!Q$37))),0)</f>
        <v>0</v>
      </c>
      <c r="R1497">
        <f>IF(R162*(ComCalc!R$37&gt;1),2*ComCalc!R$37*NORMSDIST(-1*ABS(R879/SQRT(ComCalc!R$45/(ComCalc!R$37*ComCalc!R$37)+R773*(ComCalc!R$37-2)/ComCalc!R$37))),0)</f>
        <v>0</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15">
      <c r="A1498" t="str">
        <f t="shared" si="873"/>
        <v>DKEFS CWI Switching</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0</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0</v>
      </c>
      <c r="M1498">
        <f>IF(M163*(ComCalc!M$37&gt;1),2*ComCalc!M$37*NORMSDIST(-1*ABS(M880/SQRT(ComCalc!M$45/(ComCalc!M$37*ComCalc!M$37)+M774*(ComCalc!M$37-2)/ComCalc!M$37))),0)</f>
        <v>0</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0</v>
      </c>
      <c r="Q1498">
        <f>IF(Q163*(ComCalc!Q$37&gt;1),2*ComCalc!Q$37*NORMSDIST(-1*ABS(Q880/SQRT(ComCalc!Q$45/(ComCalc!Q$37*ComCalc!Q$37)+Q774*(ComCalc!Q$37-2)/ComCalc!Q$37))),0)</f>
        <v>0</v>
      </c>
      <c r="R1498">
        <f>IF(R163*(ComCalc!R$37&gt;1),2*ComCalc!R$37*NORMSDIST(-1*ABS(R880/SQRT(ComCalc!R$45/(ComCalc!R$37*ComCalc!R$37)+R774*(ComCalc!R$37-2)/ComCalc!R$37))),0)</f>
        <v>0</v>
      </c>
      <c r="S1498">
        <f>IF(S163*(ComCalc!S$37&gt;1),2*ComCalc!S$37*NORMSDIST(-1*ABS(S880/SQRT(ComCalc!S$45/(ComCalc!S$37*ComCalc!S$37)+S774*(ComCalc!S$37-2)/ComCalc!S$37))),0)</f>
        <v>0</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15">
      <c r="A1499" t="str">
        <f t="shared" si="873"/>
        <v>Unstructured Task (Total)</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15">
      <c r="A1500" t="str">
        <f t="shared" si="873"/>
        <v>Unstructured Task (HVC)</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15">
      <c r="A1501" t="str">
        <f t="shared" si="873"/>
        <v>WASI-2 Similarities</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15">
      <c r="A1502" t="str">
        <f t="shared" si="873"/>
        <v>WASI-2 Vocabulary</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15">
      <c r="A1503" t="str">
        <f t="shared" si="873"/>
        <v>WASI-2 Matrix Reasoning</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15">
      <c r="A1504" t="str">
        <f t="shared" ref="A1504:A1538" si="874">A1401</f>
        <v>WASI-2 Block Design</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15">
      <c r="A1505" t="str">
        <f t="shared" si="874"/>
        <v>WISC-V Digit Span</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15">
      <c r="A1506" t="str">
        <f t="shared" si="874"/>
        <v>WISC-V Picture Span</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15">
      <c r="A1507" t="str">
        <f t="shared" si="874"/>
        <v>WISC-V Coding</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15">
      <c r="A1508" t="str">
        <f t="shared" si="874"/>
        <v>WISC-V Symbol Search</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15">
      <c r="A1509" t="str">
        <f t="shared" si="874"/>
        <v>LWR</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0</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15">
      <c r="A1510" t="str">
        <f t="shared" si="874"/>
        <v>RC</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15">
      <c r="A1511" t="str">
        <f t="shared" si="874"/>
        <v>NWD</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15">
      <c r="A1512" t="str">
        <f t="shared" si="874"/>
        <v>PP</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0</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15">
      <c r="A1513" t="str">
        <f t="shared" si="874"/>
        <v>WRF</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15">
      <c r="A1514" t="str">
        <f t="shared" si="874"/>
        <v>DF</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15">
      <c r="A1515" t="str">
        <f t="shared" si="874"/>
        <v>SRF</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0</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15">
      <c r="A1516" t="str">
        <f t="shared" si="874"/>
        <v>RV</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0</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15">
      <c r="A1517" t="str">
        <f t="shared" si="874"/>
        <v>MCA</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0</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15">
      <c r="A1518" t="str">
        <f t="shared" si="874"/>
        <v>MC</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15">
      <c r="A1519" t="str">
        <f t="shared" si="874"/>
        <v>MF</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15">
      <c r="A1520" t="str">
        <f t="shared" si="874"/>
        <v>WE</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15">
      <c r="A1521" t="str">
        <f t="shared" si="874"/>
        <v>SP</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15">
      <c r="A1522" t="str">
        <f t="shared" si="874"/>
        <v>WF</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15">
      <c r="A1523" t="str">
        <f t="shared" si="874"/>
        <v>LC</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15">
      <c r="A1524" t="str">
        <f t="shared" si="874"/>
        <v>OE</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15">
      <c r="A1525" t="str">
        <f t="shared" si="874"/>
        <v>AF</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15">
      <c r="A1526" t="str">
        <f t="shared" si="874"/>
        <v>ONF</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15">
      <c r="A1527" t="str">
        <f t="shared" si="874"/>
        <v>LNF</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15">
      <c r="A1528" t="str">
        <f t="shared" si="874"/>
        <v>RD</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15">
      <c r="A1529" t="str">
        <f t="shared" si="874"/>
        <v>MA</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15">
      <c r="A1530" t="str">
        <f t="shared" si="874"/>
        <v>WL</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15">
      <c r="A1531" t="str">
        <f t="shared" si="874"/>
        <v>ASB</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15">
      <c r="A1532" t="str">
        <f t="shared" si="874"/>
        <v>SY</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15">
      <c r="A1533" t="str">
        <f t="shared" si="874"/>
        <v>DC</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15">
      <c r="A1534" t="str">
        <f t="shared" si="874"/>
        <v>RF</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15">
      <c r="A1535" t="str">
        <f t="shared" si="874"/>
        <v>RU</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15">
      <c r="A1536" t="str">
        <f t="shared" si="874"/>
        <v>OL</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15">
      <c r="A1537" t="str">
        <f t="shared" si="874"/>
        <v>OF</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15">
      <c r="A1538" t="str">
        <f t="shared" si="874"/>
        <v>CM</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15">
      <c r="B1540" t="s">
        <v>250</v>
      </c>
    </row>
    <row r="1541" spans="1:21" x14ac:dyDescent="0.15">
      <c r="B1541" t="s">
        <v>134</v>
      </c>
      <c r="C1541" t="s">
        <v>135</v>
      </c>
      <c r="D1541" t="s">
        <v>136</v>
      </c>
      <c r="E1541" t="s">
        <v>137</v>
      </c>
      <c r="F1541" t="s">
        <v>138</v>
      </c>
      <c r="G1541" t="s">
        <v>139</v>
      </c>
      <c r="H1541" t="s">
        <v>140</v>
      </c>
      <c r="I1541" t="s">
        <v>141</v>
      </c>
      <c r="J1541" t="s">
        <v>142</v>
      </c>
      <c r="K1541" t="s">
        <v>143</v>
      </c>
      <c r="L1541" t="s">
        <v>279</v>
      </c>
      <c r="M1541" t="s">
        <v>280</v>
      </c>
      <c r="N1541" t="s">
        <v>281</v>
      </c>
      <c r="O1541" t="s">
        <v>282</v>
      </c>
      <c r="P1541" t="s">
        <v>283</v>
      </c>
      <c r="Q1541" t="s">
        <v>284</v>
      </c>
      <c r="R1541" t="s">
        <v>285</v>
      </c>
      <c r="S1541" t="s">
        <v>286</v>
      </c>
      <c r="T1541" t="s">
        <v>287</v>
      </c>
      <c r="U1541" t="s">
        <v>288</v>
      </c>
    </row>
    <row r="1542" spans="1:21" x14ac:dyDescent="0.15">
      <c r="A1542" t="str">
        <f>A1439</f>
        <v>Similarities</v>
      </c>
      <c r="B1542">
        <f t="shared" ref="B1542:K1542" si="875">IF(B1439=0,0,IF(B1439&lt;0.000001,7,IF(B1439&lt;0.00001,6,IF(B1439&lt;0.0001,5,IF(B1439&lt;0.001,4,IF(B1439&lt;0.01,3,2))))))</f>
        <v>0</v>
      </c>
      <c r="C1542">
        <f t="shared" si="875"/>
        <v>0</v>
      </c>
      <c r="D1542">
        <f t="shared" si="875"/>
        <v>0</v>
      </c>
      <c r="E1542">
        <f t="shared" si="875"/>
        <v>0</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0</v>
      </c>
      <c r="S1542">
        <f t="shared" si="876"/>
        <v>0</v>
      </c>
      <c r="T1542">
        <f t="shared" si="876"/>
        <v>0</v>
      </c>
      <c r="U1542">
        <f t="shared" si="876"/>
        <v>0</v>
      </c>
    </row>
    <row r="1543" spans="1:21" x14ac:dyDescent="0.15">
      <c r="A1543" t="str">
        <f t="shared" ref="A1543:A1606" si="877">A1440</f>
        <v>Vocabulary</v>
      </c>
      <c r="B1543">
        <f t="shared" ref="B1543:K1543" si="878">IF(B1440=0,0,IF(B1440&lt;0.000001,7,IF(B1440&lt;0.00001,6,IF(B1440&lt;0.0001,5,IF(B1440&lt;0.001,4,IF(B1440&lt;0.01,3,2))))))</f>
        <v>0</v>
      </c>
      <c r="C1543">
        <f t="shared" si="878"/>
        <v>0</v>
      </c>
      <c r="D1543">
        <f t="shared" si="878"/>
        <v>0</v>
      </c>
      <c r="E1543">
        <f t="shared" si="878"/>
        <v>0</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0</v>
      </c>
      <c r="S1543">
        <f t="shared" si="879"/>
        <v>0</v>
      </c>
      <c r="T1543">
        <f t="shared" si="879"/>
        <v>0</v>
      </c>
      <c r="U1543">
        <f t="shared" si="879"/>
        <v>0</v>
      </c>
    </row>
    <row r="1544" spans="1:21" x14ac:dyDescent="0.15">
      <c r="A1544" t="str">
        <f t="shared" si="877"/>
        <v>Information</v>
      </c>
      <c r="B1544">
        <f t="shared" ref="B1544:K1544" si="880">IF(B1441=0,0,IF(B1441&lt;0.000001,7,IF(B1441&lt;0.00001,6,IF(B1441&lt;0.0001,5,IF(B1441&lt;0.001,4,IF(B1441&lt;0.01,3,2))))))</f>
        <v>0</v>
      </c>
      <c r="C1544">
        <f t="shared" si="880"/>
        <v>0</v>
      </c>
      <c r="D1544">
        <f t="shared" si="880"/>
        <v>0</v>
      </c>
      <c r="E1544">
        <f t="shared" si="880"/>
        <v>0</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0</v>
      </c>
      <c r="S1544">
        <f t="shared" si="881"/>
        <v>0</v>
      </c>
      <c r="T1544">
        <f t="shared" si="881"/>
        <v>0</v>
      </c>
      <c r="U1544">
        <f t="shared" si="881"/>
        <v>0</v>
      </c>
    </row>
    <row r="1545" spans="1:21" x14ac:dyDescent="0.15">
      <c r="A1545" t="str">
        <f t="shared" si="877"/>
        <v>Matrix Reasoning</v>
      </c>
      <c r="B1545">
        <f t="shared" ref="B1545:K1545" si="882">IF(B1442=0,0,IF(B1442&lt;0.000001,7,IF(B1442&lt;0.00001,6,IF(B1442&lt;0.0001,5,IF(B1442&lt;0.001,4,IF(B1442&lt;0.01,3,2))))))</f>
        <v>0</v>
      </c>
      <c r="C1545">
        <f t="shared" si="882"/>
        <v>0</v>
      </c>
      <c r="D1545">
        <f t="shared" si="882"/>
        <v>0</v>
      </c>
      <c r="E1545">
        <f t="shared" si="882"/>
        <v>0</v>
      </c>
      <c r="F1545">
        <f t="shared" si="882"/>
        <v>0</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0</v>
      </c>
      <c r="S1545">
        <f t="shared" si="883"/>
        <v>0</v>
      </c>
      <c r="T1545">
        <f t="shared" si="883"/>
        <v>0</v>
      </c>
      <c r="U1545">
        <f t="shared" si="883"/>
        <v>0</v>
      </c>
    </row>
    <row r="1546" spans="1:21" x14ac:dyDescent="0.15">
      <c r="A1546" t="str">
        <f t="shared" si="877"/>
        <v>Digit Span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15">
      <c r="A1547" t="str">
        <f t="shared" si="877"/>
        <v>Arithmetic</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0</v>
      </c>
      <c r="H1547">
        <f t="shared" si="886"/>
        <v>0</v>
      </c>
      <c r="I1547">
        <f t="shared" si="886"/>
        <v>0</v>
      </c>
      <c r="J1547">
        <f t="shared" si="886"/>
        <v>0</v>
      </c>
      <c r="K1547">
        <f t="shared" si="886"/>
        <v>0</v>
      </c>
      <c r="L1547">
        <f t="shared" ref="L1547:U1547" si="887">IF(L1444=0,0,IF(L1444&lt;0.000001,7,IF(L1444&lt;0.00001,6,IF(L1444&lt;0.0001,5,IF(L1444&lt;0.001,4,IF(L1444&lt;0.01,3,2))))))</f>
        <v>0</v>
      </c>
      <c r="M1547">
        <f t="shared" si="887"/>
        <v>0</v>
      </c>
      <c r="N1547">
        <f t="shared" si="887"/>
        <v>0</v>
      </c>
      <c r="O1547">
        <f t="shared" si="887"/>
        <v>0</v>
      </c>
      <c r="P1547">
        <f t="shared" si="887"/>
        <v>0</v>
      </c>
      <c r="Q1547">
        <f t="shared" si="887"/>
        <v>0</v>
      </c>
      <c r="R1547">
        <f t="shared" si="887"/>
        <v>0</v>
      </c>
      <c r="S1547">
        <f t="shared" si="887"/>
        <v>0</v>
      </c>
      <c r="T1547">
        <f t="shared" si="887"/>
        <v>0</v>
      </c>
      <c r="U1547">
        <f t="shared" si="887"/>
        <v>0</v>
      </c>
    </row>
    <row r="1548" spans="1:21" x14ac:dyDescent="0.15">
      <c r="A1548" t="str">
        <f t="shared" si="877"/>
        <v>Block Design</v>
      </c>
      <c r="B1548">
        <f t="shared" ref="B1548:K1548" si="888">IF(B1445=0,0,IF(B1445&lt;0.000001,7,IF(B1445&lt;0.00001,6,IF(B1445&lt;0.0001,5,IF(B1445&lt;0.001,4,IF(B1445&lt;0.01,3,2))))))</f>
        <v>0</v>
      </c>
      <c r="C1548">
        <f t="shared" si="888"/>
        <v>0</v>
      </c>
      <c r="D1548">
        <f t="shared" si="888"/>
        <v>0</v>
      </c>
      <c r="E1548">
        <f t="shared" si="888"/>
        <v>0</v>
      </c>
      <c r="F1548">
        <f t="shared" si="888"/>
        <v>0</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0</v>
      </c>
      <c r="S1548">
        <f t="shared" si="889"/>
        <v>0</v>
      </c>
      <c r="T1548">
        <f t="shared" si="889"/>
        <v>0</v>
      </c>
      <c r="U1548">
        <f t="shared" si="889"/>
        <v>0</v>
      </c>
    </row>
    <row r="1549" spans="1:21" x14ac:dyDescent="0.15">
      <c r="A1549" t="str">
        <f t="shared" si="877"/>
        <v>Visual Puzzles</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15">
      <c r="A1550" t="str">
        <f t="shared" si="877"/>
        <v>Symbol Search</v>
      </c>
      <c r="B1550">
        <f t="shared" ref="B1550:K1550" si="892">IF(B1447=0,0,IF(B1447&lt;0.000001,7,IF(B1447&lt;0.00001,6,IF(B1447&lt;0.0001,5,IF(B1447&lt;0.001,4,IF(B1447&lt;0.01,3,2))))))</f>
        <v>0</v>
      </c>
      <c r="C1550">
        <f t="shared" si="892"/>
        <v>0</v>
      </c>
      <c r="D1550">
        <f t="shared" si="892"/>
        <v>0</v>
      </c>
      <c r="E1550">
        <f t="shared" si="892"/>
        <v>0</v>
      </c>
      <c r="F1550">
        <f t="shared" si="892"/>
        <v>0</v>
      </c>
      <c r="G1550">
        <f t="shared" si="892"/>
        <v>0</v>
      </c>
      <c r="H1550">
        <f t="shared" si="892"/>
        <v>0</v>
      </c>
      <c r="I1550">
        <f t="shared" si="892"/>
        <v>0</v>
      </c>
      <c r="J1550">
        <f t="shared" si="892"/>
        <v>0</v>
      </c>
      <c r="K1550">
        <f t="shared" si="892"/>
        <v>0</v>
      </c>
      <c r="L1550">
        <f t="shared" ref="L1550:U1550" si="893">IF(L1447=0,0,IF(L1447&lt;0.000001,7,IF(L1447&lt;0.00001,6,IF(L1447&lt;0.0001,5,IF(L1447&lt;0.001,4,IF(L1447&lt;0.01,3,2))))))</f>
        <v>0</v>
      </c>
      <c r="M1550">
        <f t="shared" si="893"/>
        <v>0</v>
      </c>
      <c r="N1550">
        <f t="shared" si="893"/>
        <v>0</v>
      </c>
      <c r="O1550">
        <f t="shared" si="893"/>
        <v>0</v>
      </c>
      <c r="P1550">
        <f t="shared" si="893"/>
        <v>0</v>
      </c>
      <c r="Q1550">
        <f t="shared" si="893"/>
        <v>0</v>
      </c>
      <c r="R1550">
        <f t="shared" si="893"/>
        <v>0</v>
      </c>
      <c r="S1550">
        <f t="shared" si="893"/>
        <v>0</v>
      </c>
      <c r="T1550">
        <f t="shared" si="893"/>
        <v>0</v>
      </c>
      <c r="U1550">
        <f t="shared" si="893"/>
        <v>0</v>
      </c>
    </row>
    <row r="1551" spans="1:21" x14ac:dyDescent="0.15">
      <c r="A1551" t="str">
        <f t="shared" si="877"/>
        <v>Coding</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2</v>
      </c>
      <c r="H1551">
        <f t="shared" si="894"/>
        <v>0</v>
      </c>
      <c r="I1551">
        <f t="shared" si="894"/>
        <v>2</v>
      </c>
      <c r="J1551">
        <f t="shared" si="894"/>
        <v>2</v>
      </c>
      <c r="K1551">
        <f t="shared" si="894"/>
        <v>0</v>
      </c>
      <c r="L1551">
        <f t="shared" ref="L1551:U1551" si="895">IF(L1448=0,0,IF(L1448&lt;0.000001,7,IF(L1448&lt;0.00001,6,IF(L1448&lt;0.0001,5,IF(L1448&lt;0.001,4,IF(L1448&lt;0.01,3,2))))))</f>
        <v>0</v>
      </c>
      <c r="M1551">
        <f t="shared" si="895"/>
        <v>0</v>
      </c>
      <c r="N1551">
        <f t="shared" si="895"/>
        <v>2</v>
      </c>
      <c r="O1551">
        <f t="shared" si="895"/>
        <v>0</v>
      </c>
      <c r="P1551">
        <f t="shared" si="895"/>
        <v>0</v>
      </c>
      <c r="Q1551">
        <f t="shared" si="895"/>
        <v>0</v>
      </c>
      <c r="R1551">
        <f t="shared" si="895"/>
        <v>2</v>
      </c>
      <c r="S1551">
        <f t="shared" si="895"/>
        <v>0</v>
      </c>
      <c r="T1551">
        <f t="shared" si="895"/>
        <v>0</v>
      </c>
      <c r="U1551">
        <f t="shared" si="895"/>
        <v>0</v>
      </c>
    </row>
    <row r="1552" spans="1:21" x14ac:dyDescent="0.15">
      <c r="A1552" t="str">
        <f t="shared" si="877"/>
        <v>NAB Categories</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15">
      <c r="A1553" t="str">
        <f t="shared" si="877"/>
        <v>NAB Judgment</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0</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0</v>
      </c>
      <c r="S1553">
        <f t="shared" si="899"/>
        <v>0</v>
      </c>
      <c r="T1553">
        <f t="shared" si="899"/>
        <v>0</v>
      </c>
      <c r="U1553">
        <f t="shared" si="899"/>
        <v>0</v>
      </c>
    </row>
    <row r="1554" spans="1:21" x14ac:dyDescent="0.15">
      <c r="A1554" t="str">
        <f t="shared" si="877"/>
        <v>NAB Mazes</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15">
      <c r="A1555" t="str">
        <f t="shared" si="877"/>
        <v>NAB Word Generation</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15">
      <c r="A1556" t="str">
        <f t="shared" si="877"/>
        <v>Digits Forward</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2</v>
      </c>
      <c r="H1556">
        <f t="shared" si="904"/>
        <v>0</v>
      </c>
      <c r="I1556">
        <f t="shared" si="904"/>
        <v>2</v>
      </c>
      <c r="J1556">
        <f t="shared" si="904"/>
        <v>0</v>
      </c>
      <c r="K1556">
        <f t="shared" si="904"/>
        <v>2</v>
      </c>
      <c r="L1556">
        <f t="shared" ref="L1556:U1556" si="905">IF(L1453=0,0,IF(L1453&lt;0.000001,7,IF(L1453&lt;0.00001,6,IF(L1453&lt;0.0001,5,IF(L1453&lt;0.001,4,IF(L1453&lt;0.01,3,2))))))</f>
        <v>2</v>
      </c>
      <c r="M1556">
        <f t="shared" si="905"/>
        <v>2</v>
      </c>
      <c r="N1556">
        <f t="shared" si="905"/>
        <v>0</v>
      </c>
      <c r="O1556">
        <f t="shared" si="905"/>
        <v>0</v>
      </c>
      <c r="P1556">
        <f t="shared" si="905"/>
        <v>0</v>
      </c>
      <c r="Q1556">
        <f t="shared" si="905"/>
        <v>0</v>
      </c>
      <c r="R1556">
        <f t="shared" si="905"/>
        <v>2</v>
      </c>
      <c r="S1556">
        <f t="shared" si="905"/>
        <v>0</v>
      </c>
      <c r="T1556">
        <f t="shared" si="905"/>
        <v>0</v>
      </c>
      <c r="U1556">
        <f t="shared" si="905"/>
        <v>0</v>
      </c>
    </row>
    <row r="1557" spans="1:21" x14ac:dyDescent="0.15">
      <c r="A1557" t="str">
        <f t="shared" si="877"/>
        <v>Digits Backward</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2</v>
      </c>
      <c r="H1557">
        <f t="shared" si="906"/>
        <v>0</v>
      </c>
      <c r="I1557">
        <f t="shared" si="906"/>
        <v>2</v>
      </c>
      <c r="J1557">
        <f t="shared" si="906"/>
        <v>0</v>
      </c>
      <c r="K1557">
        <f t="shared" si="906"/>
        <v>2</v>
      </c>
      <c r="L1557">
        <f t="shared" ref="L1557:U1557" si="907">IF(L1454=0,0,IF(L1454&lt;0.000001,7,IF(L1454&lt;0.00001,6,IF(L1454&lt;0.0001,5,IF(L1454&lt;0.001,4,IF(L1454&lt;0.01,3,2))))))</f>
        <v>0</v>
      </c>
      <c r="M1557">
        <f t="shared" si="907"/>
        <v>2</v>
      </c>
      <c r="N1557">
        <f t="shared" si="907"/>
        <v>0</v>
      </c>
      <c r="O1557">
        <f t="shared" si="907"/>
        <v>0</v>
      </c>
      <c r="P1557">
        <f t="shared" si="907"/>
        <v>0</v>
      </c>
      <c r="Q1557">
        <f t="shared" si="907"/>
        <v>0</v>
      </c>
      <c r="R1557">
        <f t="shared" si="907"/>
        <v>2</v>
      </c>
      <c r="S1557">
        <f t="shared" si="907"/>
        <v>0</v>
      </c>
      <c r="T1557">
        <f t="shared" si="907"/>
        <v>0</v>
      </c>
      <c r="U1557">
        <f t="shared" si="907"/>
        <v>0</v>
      </c>
    </row>
    <row r="1558" spans="1:21" x14ac:dyDescent="0.15">
      <c r="A1558" t="str">
        <f t="shared" si="877"/>
        <v>Numbers &amp; Letters Speed A</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2</v>
      </c>
      <c r="H1558">
        <f t="shared" si="908"/>
        <v>0</v>
      </c>
      <c r="I1558">
        <f t="shared" si="908"/>
        <v>0</v>
      </c>
      <c r="J1558">
        <f t="shared" si="908"/>
        <v>2</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2</v>
      </c>
      <c r="S1558">
        <f t="shared" si="909"/>
        <v>0</v>
      </c>
      <c r="T1558">
        <f t="shared" si="909"/>
        <v>2</v>
      </c>
      <c r="U1558">
        <f t="shared" si="909"/>
        <v>0</v>
      </c>
    </row>
    <row r="1559" spans="1:21" x14ac:dyDescent="0.15">
      <c r="A1559" t="str">
        <f t="shared" si="877"/>
        <v>Numbers &amp; Letters Accuracy A</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2</v>
      </c>
      <c r="H1559">
        <f t="shared" si="910"/>
        <v>0</v>
      </c>
      <c r="I1559">
        <f t="shared" si="910"/>
        <v>0</v>
      </c>
      <c r="J1559">
        <f t="shared" si="910"/>
        <v>0</v>
      </c>
      <c r="K1559">
        <f t="shared" si="910"/>
        <v>0</v>
      </c>
      <c r="L1559">
        <f t="shared" ref="L1559:U1559" si="911">IF(L1456=0,0,IF(L1456&lt;0.000001,7,IF(L1456&lt;0.00001,6,IF(L1456&lt;0.0001,5,IF(L1456&lt;0.001,4,IF(L1456&lt;0.01,3,2))))))</f>
        <v>2</v>
      </c>
      <c r="M1559">
        <f t="shared" si="911"/>
        <v>0</v>
      </c>
      <c r="N1559">
        <f t="shared" si="911"/>
        <v>0</v>
      </c>
      <c r="O1559">
        <f t="shared" si="911"/>
        <v>0</v>
      </c>
      <c r="P1559">
        <f t="shared" si="911"/>
        <v>0</v>
      </c>
      <c r="Q1559">
        <f t="shared" si="911"/>
        <v>0</v>
      </c>
      <c r="R1559">
        <f t="shared" si="911"/>
        <v>2</v>
      </c>
      <c r="S1559">
        <f t="shared" si="911"/>
        <v>0</v>
      </c>
      <c r="T1559">
        <f t="shared" si="911"/>
        <v>0</v>
      </c>
      <c r="U1559">
        <f t="shared" si="911"/>
        <v>0</v>
      </c>
    </row>
    <row r="1560" spans="1:21" x14ac:dyDescent="0.15">
      <c r="A1560" t="str">
        <f t="shared" si="877"/>
        <v>Numbers &amp; Letters Efficiency A</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2</v>
      </c>
      <c r="H1560">
        <f t="shared" si="912"/>
        <v>0</v>
      </c>
      <c r="I1560">
        <f t="shared" si="912"/>
        <v>0</v>
      </c>
      <c r="J1560">
        <f t="shared" si="912"/>
        <v>2</v>
      </c>
      <c r="K1560">
        <f t="shared" si="912"/>
        <v>0</v>
      </c>
      <c r="L1560">
        <f t="shared" ref="L1560:U1560" si="913">IF(L1457=0,0,IF(L1457&lt;0.000001,7,IF(L1457&lt;0.00001,6,IF(L1457&lt;0.0001,5,IF(L1457&lt;0.001,4,IF(L1457&lt;0.01,3,2))))))</f>
        <v>0</v>
      </c>
      <c r="M1560">
        <f t="shared" si="913"/>
        <v>0</v>
      </c>
      <c r="N1560">
        <f t="shared" si="913"/>
        <v>2</v>
      </c>
      <c r="O1560">
        <f t="shared" si="913"/>
        <v>0</v>
      </c>
      <c r="P1560">
        <f t="shared" si="913"/>
        <v>0</v>
      </c>
      <c r="Q1560">
        <f t="shared" si="913"/>
        <v>0</v>
      </c>
      <c r="R1560">
        <f t="shared" si="913"/>
        <v>2</v>
      </c>
      <c r="S1560">
        <f t="shared" si="913"/>
        <v>0</v>
      </c>
      <c r="T1560">
        <f t="shared" si="913"/>
        <v>0</v>
      </c>
      <c r="U1560">
        <f t="shared" si="913"/>
        <v>0</v>
      </c>
    </row>
    <row r="1561" spans="1:21" x14ac:dyDescent="0.15">
      <c r="A1561" t="str">
        <f t="shared" si="877"/>
        <v>Numbers &amp; Letters Efficiency B</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2</v>
      </c>
      <c r="H1561">
        <f t="shared" si="914"/>
        <v>0</v>
      </c>
      <c r="I1561">
        <f t="shared" si="914"/>
        <v>0</v>
      </c>
      <c r="J1561">
        <f t="shared" si="914"/>
        <v>0</v>
      </c>
      <c r="K1561">
        <f t="shared" si="914"/>
        <v>0</v>
      </c>
      <c r="L1561">
        <f t="shared" ref="L1561:U1561" si="915">IF(L1458=0,0,IF(L1458&lt;0.000001,7,IF(L1458&lt;0.00001,6,IF(L1458&lt;0.0001,5,IF(L1458&lt;0.001,4,IF(L1458&lt;0.01,3,2))))))</f>
        <v>2</v>
      </c>
      <c r="M1561">
        <f t="shared" si="915"/>
        <v>0</v>
      </c>
      <c r="N1561">
        <f t="shared" si="915"/>
        <v>0</v>
      </c>
      <c r="O1561">
        <f t="shared" si="915"/>
        <v>0</v>
      </c>
      <c r="P1561">
        <f t="shared" si="915"/>
        <v>0</v>
      </c>
      <c r="Q1561">
        <f t="shared" si="915"/>
        <v>0</v>
      </c>
      <c r="R1561">
        <f t="shared" si="915"/>
        <v>2</v>
      </c>
      <c r="S1561">
        <f t="shared" si="915"/>
        <v>0</v>
      </c>
      <c r="T1561">
        <f t="shared" si="915"/>
        <v>0</v>
      </c>
      <c r="U1561">
        <f t="shared" si="915"/>
        <v>2</v>
      </c>
    </row>
    <row r="1562" spans="1:21" x14ac:dyDescent="0.15">
      <c r="A1562" t="str">
        <f t="shared" si="877"/>
        <v>Auditory Comprehension</v>
      </c>
      <c r="B1562">
        <f t="shared" ref="B1562:K1562" si="916">IF(B1459=0,0,IF(B1459&lt;0.000001,7,IF(B1459&lt;0.00001,6,IF(B1459&lt;0.0001,5,IF(B1459&lt;0.001,4,IF(B1459&lt;0.01,3,2))))))</f>
        <v>0</v>
      </c>
      <c r="C1562">
        <f t="shared" si="916"/>
        <v>0</v>
      </c>
      <c r="D1562">
        <f t="shared" si="916"/>
        <v>0</v>
      </c>
      <c r="E1562">
        <f t="shared" si="916"/>
        <v>2</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2</v>
      </c>
      <c r="S1562">
        <f t="shared" si="917"/>
        <v>0</v>
      </c>
      <c r="T1562">
        <f t="shared" si="917"/>
        <v>0</v>
      </c>
      <c r="U1562">
        <f t="shared" si="917"/>
        <v>0</v>
      </c>
    </row>
    <row r="1563" spans="1:21" x14ac:dyDescent="0.15">
      <c r="A1563" t="str">
        <f t="shared" si="877"/>
        <v>Naming</v>
      </c>
      <c r="B1563">
        <f t="shared" ref="B1563:K1563" si="918">IF(B1460=0,0,IF(B1460&lt;0.000001,7,IF(B1460&lt;0.00001,6,IF(B1460&lt;0.0001,5,IF(B1460&lt;0.001,4,IF(B1460&lt;0.01,3,2))))))</f>
        <v>0</v>
      </c>
      <c r="C1563">
        <f t="shared" si="918"/>
        <v>2</v>
      </c>
      <c r="D1563">
        <f t="shared" si="918"/>
        <v>0</v>
      </c>
      <c r="E1563">
        <f t="shared" si="918"/>
        <v>2</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2</v>
      </c>
      <c r="S1563">
        <f t="shared" si="919"/>
        <v>0</v>
      </c>
      <c r="T1563">
        <f t="shared" si="919"/>
        <v>0</v>
      </c>
      <c r="U1563">
        <f t="shared" si="919"/>
        <v>0</v>
      </c>
    </row>
    <row r="1564" spans="1:21" x14ac:dyDescent="0.15">
      <c r="A1564" t="str">
        <f t="shared" si="877"/>
        <v>Shape Learning Immediate-Recognition</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2</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2</v>
      </c>
      <c r="P1564">
        <f t="shared" si="921"/>
        <v>0</v>
      </c>
      <c r="Q1564">
        <f t="shared" si="921"/>
        <v>0</v>
      </c>
      <c r="R1564">
        <f t="shared" si="921"/>
        <v>2</v>
      </c>
      <c r="S1564">
        <f t="shared" si="921"/>
        <v>0</v>
      </c>
      <c r="T1564">
        <f t="shared" si="921"/>
        <v>0</v>
      </c>
      <c r="U1564">
        <f t="shared" si="921"/>
        <v>0</v>
      </c>
    </row>
    <row r="1565" spans="1:21" x14ac:dyDescent="0.15">
      <c r="A1565" t="str">
        <f t="shared" si="877"/>
        <v>Shape Learning Delayed-Recognition</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2</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2</v>
      </c>
      <c r="Q1565">
        <f t="shared" si="923"/>
        <v>0</v>
      </c>
      <c r="R1565">
        <f t="shared" si="923"/>
        <v>2</v>
      </c>
      <c r="S1565">
        <f t="shared" si="923"/>
        <v>0</v>
      </c>
      <c r="T1565">
        <f t="shared" si="923"/>
        <v>0</v>
      </c>
      <c r="U1565">
        <f t="shared" si="923"/>
        <v>0</v>
      </c>
    </row>
    <row r="1566" spans="1:21" x14ac:dyDescent="0.15">
      <c r="A1566" t="str">
        <f t="shared" si="877"/>
        <v>Story Learning Immediate-Recall</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2</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2</v>
      </c>
      <c r="P1566">
        <f t="shared" si="925"/>
        <v>0</v>
      </c>
      <c r="Q1566">
        <f t="shared" si="925"/>
        <v>0</v>
      </c>
      <c r="R1566">
        <f t="shared" si="925"/>
        <v>2</v>
      </c>
      <c r="S1566">
        <f t="shared" si="925"/>
        <v>0</v>
      </c>
      <c r="T1566">
        <f t="shared" si="925"/>
        <v>0</v>
      </c>
      <c r="U1566">
        <f t="shared" si="925"/>
        <v>0</v>
      </c>
    </row>
    <row r="1567" spans="1:21" x14ac:dyDescent="0.15">
      <c r="A1567" t="str">
        <f t="shared" si="877"/>
        <v>Story Learning Delayed-Recall</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2</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2</v>
      </c>
      <c r="Q1567">
        <f t="shared" si="927"/>
        <v>0</v>
      </c>
      <c r="R1567">
        <f t="shared" si="927"/>
        <v>2</v>
      </c>
      <c r="S1567">
        <f t="shared" si="927"/>
        <v>0</v>
      </c>
      <c r="T1567">
        <f t="shared" si="927"/>
        <v>0</v>
      </c>
      <c r="U1567">
        <f t="shared" si="927"/>
        <v>0</v>
      </c>
    </row>
    <row r="1568" spans="1:21" x14ac:dyDescent="0.15">
      <c r="A1568" t="str">
        <f t="shared" si="877"/>
        <v>Visual Discrimination</v>
      </c>
      <c r="B1568">
        <f t="shared" ref="B1568:K1568" si="928">IF(B1465=0,0,IF(B1465&lt;0.000001,7,IF(B1465&lt;0.00001,6,IF(B1465&lt;0.0001,5,IF(B1465&lt;0.001,4,IF(B1465&lt;0.01,3,2))))))</f>
        <v>0</v>
      </c>
      <c r="C1568">
        <f t="shared" si="928"/>
        <v>0</v>
      </c>
      <c r="D1568">
        <f t="shared" si="928"/>
        <v>0</v>
      </c>
      <c r="E1568">
        <f t="shared" si="928"/>
        <v>0</v>
      </c>
      <c r="F1568">
        <f t="shared" si="928"/>
        <v>2</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2</v>
      </c>
      <c r="S1568">
        <f t="shared" si="929"/>
        <v>0</v>
      </c>
      <c r="T1568">
        <f t="shared" si="929"/>
        <v>0</v>
      </c>
      <c r="U1568">
        <f t="shared" si="929"/>
        <v>0</v>
      </c>
    </row>
    <row r="1569" spans="1:21" x14ac:dyDescent="0.15">
      <c r="A1569" t="str">
        <f t="shared" si="877"/>
        <v>Design Construction</v>
      </c>
      <c r="B1569">
        <f t="shared" ref="B1569:K1569" si="930">IF(B1466=0,0,IF(B1466&lt;0.000001,7,IF(B1466&lt;0.00001,6,IF(B1466&lt;0.0001,5,IF(B1466&lt;0.001,4,IF(B1466&lt;0.01,3,2))))))</f>
        <v>0</v>
      </c>
      <c r="C1569">
        <f t="shared" si="930"/>
        <v>0</v>
      </c>
      <c r="D1569">
        <f t="shared" si="930"/>
        <v>0</v>
      </c>
      <c r="E1569">
        <f t="shared" si="930"/>
        <v>0</v>
      </c>
      <c r="F1569">
        <f t="shared" si="930"/>
        <v>2</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3</v>
      </c>
      <c r="S1569">
        <f t="shared" si="931"/>
        <v>0</v>
      </c>
      <c r="T1569">
        <f t="shared" si="931"/>
        <v>0</v>
      </c>
      <c r="U1569">
        <f t="shared" si="931"/>
        <v>0</v>
      </c>
    </row>
    <row r="1570" spans="1:21" x14ac:dyDescent="0.15">
      <c r="A1570" t="str">
        <f t="shared" si="877"/>
        <v>Mazes</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2</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2</v>
      </c>
      <c r="N1570">
        <f t="shared" si="933"/>
        <v>2</v>
      </c>
      <c r="O1570">
        <f t="shared" si="933"/>
        <v>0</v>
      </c>
      <c r="P1570">
        <f t="shared" si="933"/>
        <v>0</v>
      </c>
      <c r="Q1570">
        <f t="shared" si="933"/>
        <v>2</v>
      </c>
      <c r="R1570">
        <f t="shared" si="933"/>
        <v>2</v>
      </c>
      <c r="S1570">
        <f t="shared" si="933"/>
        <v>0</v>
      </c>
      <c r="T1570">
        <f t="shared" si="933"/>
        <v>0</v>
      </c>
      <c r="U1570">
        <f t="shared" si="933"/>
        <v>0</v>
      </c>
    </row>
    <row r="1571" spans="1:21" x14ac:dyDescent="0.15">
      <c r="A1571" t="str">
        <f t="shared" si="877"/>
        <v>Word Generation</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2</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2</v>
      </c>
      <c r="N1571">
        <f t="shared" si="935"/>
        <v>0</v>
      </c>
      <c r="O1571">
        <f t="shared" si="935"/>
        <v>0</v>
      </c>
      <c r="P1571">
        <f t="shared" si="935"/>
        <v>0</v>
      </c>
      <c r="Q1571">
        <f t="shared" si="935"/>
        <v>0</v>
      </c>
      <c r="R1571">
        <f t="shared" si="935"/>
        <v>2</v>
      </c>
      <c r="S1571">
        <f t="shared" si="935"/>
        <v>2</v>
      </c>
      <c r="T1571">
        <f t="shared" si="935"/>
        <v>0</v>
      </c>
      <c r="U1571">
        <f t="shared" si="935"/>
        <v>0</v>
      </c>
    </row>
    <row r="1572" spans="1:21" x14ac:dyDescent="0.15">
      <c r="A1572" t="str">
        <f t="shared" si="877"/>
        <v>Letter Fluency</v>
      </c>
      <c r="B1572">
        <f t="shared" ref="B1572:K1572" si="936">IF(B1469=0,0,IF(B1469&lt;0.000001,7,IF(B1469&lt;0.00001,6,IF(B1469&lt;0.0001,5,IF(B1469&lt;0.001,4,IF(B1469&lt;0.01,3,2))))))</f>
        <v>0</v>
      </c>
      <c r="C1572">
        <f t="shared" si="936"/>
        <v>0</v>
      </c>
      <c r="D1572">
        <f t="shared" si="936"/>
        <v>0</v>
      </c>
      <c r="E1572">
        <f t="shared" si="936"/>
        <v>2</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2</v>
      </c>
      <c r="S1572">
        <f t="shared" si="937"/>
        <v>2</v>
      </c>
      <c r="T1572">
        <f t="shared" si="937"/>
        <v>0</v>
      </c>
      <c r="U1572">
        <f t="shared" si="937"/>
        <v>0</v>
      </c>
    </row>
    <row r="1573" spans="1:21" x14ac:dyDescent="0.15">
      <c r="A1573" t="str">
        <f t="shared" si="877"/>
        <v>Category Fluency</v>
      </c>
      <c r="B1573">
        <f t="shared" ref="B1573:K1573" si="938">IF(B1470=0,0,IF(B1470&lt;0.000001,7,IF(B1470&lt;0.00001,6,IF(B1470&lt;0.0001,5,IF(B1470&lt;0.001,4,IF(B1470&lt;0.01,3,2))))))</f>
        <v>0</v>
      </c>
      <c r="C1573">
        <f t="shared" si="938"/>
        <v>0</v>
      </c>
      <c r="D1573">
        <f t="shared" si="938"/>
        <v>0</v>
      </c>
      <c r="E1573">
        <f t="shared" si="938"/>
        <v>2</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2</v>
      </c>
      <c r="S1573">
        <f t="shared" si="939"/>
        <v>2</v>
      </c>
      <c r="T1573">
        <f t="shared" si="939"/>
        <v>0</v>
      </c>
      <c r="U1573">
        <f t="shared" si="939"/>
        <v>0</v>
      </c>
    </row>
    <row r="1574" spans="1:21" x14ac:dyDescent="0.15">
      <c r="A1574" t="str">
        <f t="shared" si="877"/>
        <v>TOPF</v>
      </c>
      <c r="B1574">
        <f t="shared" ref="B1574:K1574" si="940">IF(B1471=0,0,IF(B1471&lt;0.000001,7,IF(B1471&lt;0.00001,6,IF(B1471&lt;0.0001,5,IF(B1471&lt;0.001,4,IF(B1471&lt;0.01,3,2))))))</f>
        <v>0</v>
      </c>
      <c r="C1574">
        <f t="shared" si="940"/>
        <v>0</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0</v>
      </c>
      <c r="S1574">
        <f t="shared" si="941"/>
        <v>0</v>
      </c>
      <c r="T1574">
        <f t="shared" si="941"/>
        <v>0</v>
      </c>
      <c r="U1574">
        <f t="shared" si="941"/>
        <v>0</v>
      </c>
    </row>
    <row r="1575" spans="1:21" x14ac:dyDescent="0.15">
      <c r="A1575" t="str">
        <f t="shared" si="877"/>
        <v>Trails A</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2</v>
      </c>
      <c r="H1575">
        <f t="shared" si="942"/>
        <v>0</v>
      </c>
      <c r="I1575">
        <f t="shared" si="942"/>
        <v>0</v>
      </c>
      <c r="J1575">
        <f t="shared" si="942"/>
        <v>2</v>
      </c>
      <c r="K1575">
        <f t="shared" si="942"/>
        <v>0</v>
      </c>
      <c r="L1575">
        <f t="shared" ref="L1575:U1575" si="943">IF(L1472=0,0,IF(L1472&lt;0.000001,7,IF(L1472&lt;0.00001,6,IF(L1472&lt;0.0001,5,IF(L1472&lt;0.001,4,IF(L1472&lt;0.01,3,2))))))</f>
        <v>0</v>
      </c>
      <c r="M1575">
        <f t="shared" si="943"/>
        <v>0</v>
      </c>
      <c r="N1575">
        <f t="shared" si="943"/>
        <v>2</v>
      </c>
      <c r="O1575">
        <f t="shared" si="943"/>
        <v>0</v>
      </c>
      <c r="P1575">
        <f t="shared" si="943"/>
        <v>0</v>
      </c>
      <c r="Q1575">
        <f t="shared" si="943"/>
        <v>0</v>
      </c>
      <c r="R1575">
        <f t="shared" si="943"/>
        <v>2</v>
      </c>
      <c r="S1575">
        <f t="shared" si="943"/>
        <v>0</v>
      </c>
      <c r="T1575">
        <f t="shared" si="943"/>
        <v>2</v>
      </c>
      <c r="U1575">
        <f t="shared" si="943"/>
        <v>0</v>
      </c>
    </row>
    <row r="1576" spans="1:21" x14ac:dyDescent="0.15">
      <c r="A1576" t="str">
        <f t="shared" si="877"/>
        <v>Trails B</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2</v>
      </c>
      <c r="H1576">
        <f t="shared" si="944"/>
        <v>0</v>
      </c>
      <c r="I1576">
        <f t="shared" si="944"/>
        <v>0</v>
      </c>
      <c r="J1576">
        <f t="shared" si="944"/>
        <v>0</v>
      </c>
      <c r="K1576">
        <f t="shared" si="944"/>
        <v>0</v>
      </c>
      <c r="L1576">
        <f t="shared" ref="L1576:U1576" si="945">IF(L1473=0,0,IF(L1473&lt;0.000001,7,IF(L1473&lt;0.00001,6,IF(L1473&lt;0.0001,5,IF(L1473&lt;0.001,4,IF(L1473&lt;0.01,3,2))))))</f>
        <v>2</v>
      </c>
      <c r="M1576">
        <f t="shared" si="945"/>
        <v>0</v>
      </c>
      <c r="N1576">
        <f t="shared" si="945"/>
        <v>0</v>
      </c>
      <c r="O1576">
        <f t="shared" si="945"/>
        <v>0</v>
      </c>
      <c r="P1576">
        <f t="shared" si="945"/>
        <v>0</v>
      </c>
      <c r="Q1576">
        <f t="shared" si="945"/>
        <v>0</v>
      </c>
      <c r="R1576">
        <f t="shared" si="945"/>
        <v>2</v>
      </c>
      <c r="S1576">
        <f t="shared" si="945"/>
        <v>0</v>
      </c>
      <c r="T1576">
        <f t="shared" si="945"/>
        <v>0</v>
      </c>
      <c r="U1576">
        <f t="shared" si="945"/>
        <v>2</v>
      </c>
    </row>
    <row r="1577" spans="1:21" x14ac:dyDescent="0.15">
      <c r="A1577" t="str">
        <f t="shared" si="877"/>
        <v>Unstructured Task (WT)</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0</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0</v>
      </c>
      <c r="N1577">
        <f t="shared" si="947"/>
        <v>0</v>
      </c>
      <c r="O1577">
        <f t="shared" si="947"/>
        <v>0</v>
      </c>
      <c r="P1577">
        <f t="shared" si="947"/>
        <v>0</v>
      </c>
      <c r="Q1577">
        <f t="shared" si="947"/>
        <v>0</v>
      </c>
      <c r="R1577">
        <f t="shared" si="947"/>
        <v>0</v>
      </c>
      <c r="S1577">
        <f t="shared" si="947"/>
        <v>0</v>
      </c>
      <c r="T1577">
        <f t="shared" si="947"/>
        <v>0</v>
      </c>
      <c r="U1577">
        <f t="shared" si="947"/>
        <v>0</v>
      </c>
    </row>
    <row r="1578" spans="1:21" x14ac:dyDescent="0.15">
      <c r="A1578" t="str">
        <f t="shared" si="877"/>
        <v>ROCFT Copy</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2</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2</v>
      </c>
      <c r="N1578">
        <f t="shared" si="949"/>
        <v>0</v>
      </c>
      <c r="O1578">
        <f t="shared" si="949"/>
        <v>0</v>
      </c>
      <c r="P1578">
        <f t="shared" si="949"/>
        <v>0</v>
      </c>
      <c r="Q1578">
        <f t="shared" si="949"/>
        <v>2</v>
      </c>
      <c r="R1578">
        <f t="shared" si="949"/>
        <v>2</v>
      </c>
      <c r="S1578">
        <f t="shared" si="949"/>
        <v>0</v>
      </c>
      <c r="T1578">
        <f t="shared" si="949"/>
        <v>0</v>
      </c>
      <c r="U1578">
        <f t="shared" si="949"/>
        <v>0</v>
      </c>
    </row>
    <row r="1579" spans="1:21" x14ac:dyDescent="0.15">
      <c r="A1579" t="str">
        <f t="shared" si="877"/>
        <v>ROCFT Recall</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2</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2</v>
      </c>
      <c r="Q1579">
        <f t="shared" si="951"/>
        <v>0</v>
      </c>
      <c r="R1579">
        <f t="shared" si="951"/>
        <v>2</v>
      </c>
      <c r="S1579">
        <f t="shared" si="951"/>
        <v>0</v>
      </c>
      <c r="T1579">
        <f t="shared" si="951"/>
        <v>0</v>
      </c>
      <c r="U1579">
        <f t="shared" si="951"/>
        <v>0</v>
      </c>
    </row>
    <row r="1580" spans="1:21" x14ac:dyDescent="0.15">
      <c r="A1580" t="str">
        <f t="shared" si="877"/>
        <v>CVLT-3 Brief Trials 1-4</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0</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0</v>
      </c>
      <c r="P1580">
        <f t="shared" si="953"/>
        <v>0</v>
      </c>
      <c r="Q1580">
        <f t="shared" si="953"/>
        <v>0</v>
      </c>
      <c r="R1580">
        <f t="shared" si="953"/>
        <v>0</v>
      </c>
      <c r="S1580">
        <f t="shared" si="953"/>
        <v>0</v>
      </c>
      <c r="T1580">
        <f t="shared" si="953"/>
        <v>0</v>
      </c>
      <c r="U1580">
        <f t="shared" si="953"/>
        <v>0</v>
      </c>
    </row>
    <row r="1581" spans="1:21" x14ac:dyDescent="0.15">
      <c r="A1581" t="str">
        <f t="shared" si="877"/>
        <v>CVLT-3 Brief SDFR</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0</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0</v>
      </c>
      <c r="S1581">
        <f t="shared" si="955"/>
        <v>0</v>
      </c>
      <c r="T1581">
        <f t="shared" si="955"/>
        <v>0</v>
      </c>
      <c r="U1581">
        <f t="shared" si="955"/>
        <v>0</v>
      </c>
    </row>
    <row r="1582" spans="1:21" x14ac:dyDescent="0.15">
      <c r="A1582" t="str">
        <f t="shared" si="877"/>
        <v>CVLT-3 Brief LDFR</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0</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0</v>
      </c>
      <c r="Q1582">
        <f t="shared" si="957"/>
        <v>0</v>
      </c>
      <c r="R1582">
        <f t="shared" si="957"/>
        <v>0</v>
      </c>
      <c r="S1582">
        <f t="shared" si="957"/>
        <v>0</v>
      </c>
      <c r="T1582">
        <f t="shared" si="957"/>
        <v>0</v>
      </c>
      <c r="U1582">
        <f t="shared" si="957"/>
        <v>0</v>
      </c>
    </row>
    <row r="1583" spans="1:21" x14ac:dyDescent="0.15">
      <c r="A1583" t="str">
        <f t="shared" si="877"/>
        <v>Figure Weights</v>
      </c>
      <c r="B1583">
        <f t="shared" ref="B1583:K1583" si="958">IF(B1480=0,0,IF(B1480&lt;0.000001,7,IF(B1480&lt;0.00001,6,IF(B1480&lt;0.0001,5,IF(B1480&lt;0.001,4,IF(B1480&lt;0.01,3,2))))))</f>
        <v>0</v>
      </c>
      <c r="C1583">
        <f t="shared" si="958"/>
        <v>0</v>
      </c>
      <c r="D1583">
        <f t="shared" si="958"/>
        <v>0</v>
      </c>
      <c r="E1583">
        <f t="shared" si="958"/>
        <v>0</v>
      </c>
      <c r="F1583">
        <f t="shared" si="958"/>
        <v>0</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0</v>
      </c>
      <c r="S1583">
        <f t="shared" si="959"/>
        <v>0</v>
      </c>
      <c r="T1583">
        <f t="shared" si="959"/>
        <v>0</v>
      </c>
      <c r="U1583">
        <f t="shared" si="959"/>
        <v>0</v>
      </c>
    </row>
    <row r="1584" spans="1:21" x14ac:dyDescent="0.15">
      <c r="A1584" t="str">
        <f t="shared" si="877"/>
        <v>Letter-Number Sequencing</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0</v>
      </c>
      <c r="H1584">
        <f t="shared" si="960"/>
        <v>0</v>
      </c>
      <c r="I1584">
        <f t="shared" si="960"/>
        <v>0</v>
      </c>
      <c r="J1584">
        <f t="shared" si="960"/>
        <v>0</v>
      </c>
      <c r="K1584">
        <f t="shared" si="960"/>
        <v>0</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0</v>
      </c>
      <c r="S1584">
        <f t="shared" si="961"/>
        <v>0</v>
      </c>
      <c r="T1584">
        <f t="shared" si="961"/>
        <v>0</v>
      </c>
      <c r="U1584">
        <f t="shared" si="961"/>
        <v>0</v>
      </c>
    </row>
    <row r="1585" spans="1:21" x14ac:dyDescent="0.15">
      <c r="A1585" t="str">
        <f t="shared" si="877"/>
        <v>Cancellation</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0</v>
      </c>
      <c r="H1585">
        <f t="shared" si="962"/>
        <v>0</v>
      </c>
      <c r="I1585">
        <f t="shared" si="962"/>
        <v>0</v>
      </c>
      <c r="J1585">
        <f t="shared" si="962"/>
        <v>0</v>
      </c>
      <c r="K1585">
        <f t="shared" si="962"/>
        <v>0</v>
      </c>
      <c r="L1585">
        <f t="shared" ref="L1585:U1585" si="963">IF(L1482=0,0,IF(L1482&lt;0.000001,7,IF(L1482&lt;0.00001,6,IF(L1482&lt;0.0001,5,IF(L1482&lt;0.001,4,IF(L1482&lt;0.01,3,2))))))</f>
        <v>0</v>
      </c>
      <c r="M1585">
        <f t="shared" si="963"/>
        <v>0</v>
      </c>
      <c r="N1585">
        <f t="shared" si="963"/>
        <v>0</v>
      </c>
      <c r="O1585">
        <f t="shared" si="963"/>
        <v>0</v>
      </c>
      <c r="P1585">
        <f t="shared" si="963"/>
        <v>0</v>
      </c>
      <c r="Q1585">
        <f t="shared" si="963"/>
        <v>0</v>
      </c>
      <c r="R1585">
        <f t="shared" si="963"/>
        <v>0</v>
      </c>
      <c r="S1585">
        <f t="shared" si="963"/>
        <v>0</v>
      </c>
      <c r="T1585">
        <f t="shared" si="963"/>
        <v>0</v>
      </c>
      <c r="U1585">
        <f t="shared" si="963"/>
        <v>0</v>
      </c>
    </row>
    <row r="1586" spans="1:21" x14ac:dyDescent="0.15">
      <c r="A1586" t="str">
        <f t="shared" si="877"/>
        <v>Grooved Pegboard-Dominant</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15">
      <c r="A1587" t="str">
        <f t="shared" si="877"/>
        <v>Grooved Pegboard-Nondominant</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15">
      <c r="A1588" t="str">
        <f t="shared" si="877"/>
        <v>Behavior Rating Scale</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15">
      <c r="A1589" t="str">
        <f t="shared" si="877"/>
        <v>KTEA-3 Nonsense Word Decoding</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0</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0</v>
      </c>
      <c r="S1589">
        <f t="shared" si="971"/>
        <v>0</v>
      </c>
      <c r="T1589">
        <f t="shared" si="971"/>
        <v>0</v>
      </c>
      <c r="U1589">
        <f t="shared" si="971"/>
        <v>0</v>
      </c>
    </row>
    <row r="1590" spans="1:21" x14ac:dyDescent="0.15">
      <c r="A1590" t="str">
        <f t="shared" si="877"/>
        <v>KTEA-3 Decoding Fluency</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0</v>
      </c>
      <c r="J1590">
        <f t="shared" si="972"/>
        <v>0</v>
      </c>
      <c r="K1590">
        <f t="shared" si="972"/>
        <v>0</v>
      </c>
      <c r="L1590">
        <f t="shared" ref="L1590:U1590" si="973">IF(L1487=0,0,IF(L1487&lt;0.000001,7,IF(L1487&lt;0.00001,6,IF(L1487&lt;0.0001,5,IF(L1487&lt;0.001,4,IF(L1487&lt;0.01,3,2))))))</f>
        <v>0</v>
      </c>
      <c r="M1590">
        <f t="shared" si="973"/>
        <v>0</v>
      </c>
      <c r="N1590">
        <f t="shared" si="973"/>
        <v>0</v>
      </c>
      <c r="O1590">
        <f t="shared" si="973"/>
        <v>0</v>
      </c>
      <c r="P1590">
        <f t="shared" si="973"/>
        <v>0</v>
      </c>
      <c r="Q1590">
        <f t="shared" si="973"/>
        <v>0</v>
      </c>
      <c r="R1590">
        <f t="shared" si="973"/>
        <v>0</v>
      </c>
      <c r="S1590">
        <f t="shared" si="973"/>
        <v>0</v>
      </c>
      <c r="T1590">
        <f t="shared" si="973"/>
        <v>0</v>
      </c>
      <c r="U1590">
        <f t="shared" si="973"/>
        <v>0</v>
      </c>
    </row>
    <row r="1591" spans="1:21" x14ac:dyDescent="0.15">
      <c r="A1591" t="str">
        <f t="shared" si="877"/>
        <v>KTEA-3 Reading Comprehension</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0</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0</v>
      </c>
      <c r="S1591">
        <f t="shared" si="975"/>
        <v>0</v>
      </c>
      <c r="T1591">
        <f t="shared" si="975"/>
        <v>0</v>
      </c>
      <c r="U1591">
        <f t="shared" si="975"/>
        <v>0</v>
      </c>
    </row>
    <row r="1592" spans="1:21" x14ac:dyDescent="0.15">
      <c r="A1592" t="str">
        <f t="shared" si="877"/>
        <v>WMS-IV Symbol Span</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0</v>
      </c>
      <c r="H1592">
        <f t="shared" si="976"/>
        <v>0</v>
      </c>
      <c r="I1592">
        <f t="shared" si="976"/>
        <v>0</v>
      </c>
      <c r="J1592">
        <f t="shared" si="976"/>
        <v>0</v>
      </c>
      <c r="K1592">
        <f t="shared" si="976"/>
        <v>0</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0</v>
      </c>
      <c r="S1592">
        <f t="shared" si="977"/>
        <v>0</v>
      </c>
      <c r="T1592">
        <f t="shared" si="977"/>
        <v>0</v>
      </c>
      <c r="U1592">
        <f t="shared" si="977"/>
        <v>0</v>
      </c>
    </row>
    <row r="1593" spans="1:21" x14ac:dyDescent="0.15">
      <c r="A1593" t="str">
        <f t="shared" si="877"/>
        <v>WRAT5 Word Reading</v>
      </c>
      <c r="B1593">
        <f t="shared" ref="B1593:K1593" si="978">IF(B1490=0,0,IF(B1490&lt;0.000001,7,IF(B1490&lt;0.00001,6,IF(B1490&lt;0.0001,5,IF(B1490&lt;0.001,4,IF(B1490&lt;0.01,3,2))))))</f>
        <v>0</v>
      </c>
      <c r="C1593">
        <f t="shared" si="978"/>
        <v>2</v>
      </c>
      <c r="D1593">
        <f t="shared" si="978"/>
        <v>0</v>
      </c>
      <c r="E1593">
        <f t="shared" si="978"/>
        <v>0</v>
      </c>
      <c r="F1593">
        <f t="shared" si="978"/>
        <v>0</v>
      </c>
      <c r="G1593">
        <f t="shared" si="978"/>
        <v>0</v>
      </c>
      <c r="H1593">
        <f t="shared" si="978"/>
        <v>0</v>
      </c>
      <c r="I1593">
        <f t="shared" si="978"/>
        <v>0</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2</v>
      </c>
      <c r="S1593">
        <f t="shared" si="979"/>
        <v>0</v>
      </c>
      <c r="T1593">
        <f t="shared" si="979"/>
        <v>0</v>
      </c>
      <c r="U1593">
        <f t="shared" si="979"/>
        <v>0</v>
      </c>
    </row>
    <row r="1594" spans="1:21" x14ac:dyDescent="0.15">
      <c r="A1594" t="str">
        <f t="shared" si="877"/>
        <v>WRAT5 Spelling</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0</v>
      </c>
      <c r="S1594">
        <f t="shared" si="981"/>
        <v>0</v>
      </c>
      <c r="T1594">
        <f t="shared" si="981"/>
        <v>0</v>
      </c>
      <c r="U1594">
        <f t="shared" si="981"/>
        <v>0</v>
      </c>
    </row>
    <row r="1595" spans="1:21" x14ac:dyDescent="0.15">
      <c r="A1595" t="str">
        <f t="shared" si="877"/>
        <v>WRAT5 Math Computation</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0</v>
      </c>
      <c r="S1595">
        <f t="shared" si="983"/>
        <v>0</v>
      </c>
      <c r="T1595">
        <f t="shared" si="983"/>
        <v>0</v>
      </c>
      <c r="U1595">
        <f t="shared" si="983"/>
        <v>0</v>
      </c>
    </row>
    <row r="1596" spans="1:21" x14ac:dyDescent="0.15">
      <c r="A1596" t="str">
        <f t="shared" si="877"/>
        <v>WRAT5 Sentence Comprehension</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0</v>
      </c>
      <c r="S1596">
        <f t="shared" si="985"/>
        <v>0</v>
      </c>
      <c r="T1596">
        <f t="shared" si="985"/>
        <v>0</v>
      </c>
      <c r="U1596">
        <f t="shared" si="985"/>
        <v>0</v>
      </c>
    </row>
    <row r="1597" spans="1:21" x14ac:dyDescent="0.15">
      <c r="A1597" t="str">
        <f t="shared" si="877"/>
        <v>WRAT5 Reading Composite</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0</v>
      </c>
      <c r="S1597">
        <f t="shared" si="987"/>
        <v>0</v>
      </c>
      <c r="T1597">
        <f t="shared" si="987"/>
        <v>0</v>
      </c>
      <c r="U1597">
        <f t="shared" si="987"/>
        <v>0</v>
      </c>
    </row>
    <row r="1598" spans="1:21" x14ac:dyDescent="0.15">
      <c r="A1598" t="str">
        <f t="shared" si="877"/>
        <v>DKEFS CWI Color Naming</v>
      </c>
      <c r="B1598">
        <f t="shared" ref="B1598:K1598" si="988">IF(B1495=0,0,IF(B1495&lt;0.000001,7,IF(B1495&lt;0.00001,6,IF(B1495&lt;0.0001,5,IF(B1495&lt;0.001,4,IF(B1495&lt;0.01,3,2))))))</f>
        <v>0</v>
      </c>
      <c r="C1598">
        <f t="shared" si="988"/>
        <v>0</v>
      </c>
      <c r="D1598">
        <f t="shared" si="988"/>
        <v>0</v>
      </c>
      <c r="E1598">
        <f t="shared" si="988"/>
        <v>0</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0</v>
      </c>
      <c r="M1598">
        <f t="shared" si="989"/>
        <v>0</v>
      </c>
      <c r="N1598">
        <f t="shared" si="989"/>
        <v>0</v>
      </c>
      <c r="O1598">
        <f t="shared" si="989"/>
        <v>0</v>
      </c>
      <c r="P1598">
        <f t="shared" si="989"/>
        <v>0</v>
      </c>
      <c r="Q1598">
        <f t="shared" si="989"/>
        <v>0</v>
      </c>
      <c r="R1598">
        <f t="shared" si="989"/>
        <v>0</v>
      </c>
      <c r="S1598">
        <f t="shared" si="989"/>
        <v>0</v>
      </c>
      <c r="T1598">
        <f t="shared" si="989"/>
        <v>0</v>
      </c>
      <c r="U1598">
        <f t="shared" si="989"/>
        <v>0</v>
      </c>
    </row>
    <row r="1599" spans="1:21" x14ac:dyDescent="0.15">
      <c r="A1599" t="str">
        <f t="shared" si="877"/>
        <v>DKEFS CWI Word Reading</v>
      </c>
      <c r="B1599">
        <f t="shared" ref="B1599:K1599" si="990">IF(B1496=0,0,IF(B1496&lt;0.000001,7,IF(B1496&lt;0.00001,6,IF(B1496&lt;0.0001,5,IF(B1496&lt;0.001,4,IF(B1496&lt;0.01,3,2))))))</f>
        <v>0</v>
      </c>
      <c r="C1599">
        <f t="shared" si="990"/>
        <v>0</v>
      </c>
      <c r="D1599">
        <f t="shared" si="990"/>
        <v>0</v>
      </c>
      <c r="E1599">
        <f t="shared" si="990"/>
        <v>0</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0</v>
      </c>
      <c r="M1599">
        <f t="shared" si="991"/>
        <v>0</v>
      </c>
      <c r="N1599">
        <f t="shared" si="991"/>
        <v>0</v>
      </c>
      <c r="O1599">
        <f t="shared" si="991"/>
        <v>0</v>
      </c>
      <c r="P1599">
        <f t="shared" si="991"/>
        <v>0</v>
      </c>
      <c r="Q1599">
        <f t="shared" si="991"/>
        <v>0</v>
      </c>
      <c r="R1599">
        <f t="shared" si="991"/>
        <v>0</v>
      </c>
      <c r="S1599">
        <f t="shared" si="991"/>
        <v>0</v>
      </c>
      <c r="T1599">
        <f t="shared" si="991"/>
        <v>0</v>
      </c>
      <c r="U1599">
        <f t="shared" si="991"/>
        <v>0</v>
      </c>
    </row>
    <row r="1600" spans="1:21" x14ac:dyDescent="0.15">
      <c r="A1600" t="str">
        <f t="shared" si="877"/>
        <v>DKEFS CWI Inhibition</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0</v>
      </c>
      <c r="H1600">
        <f t="shared" si="992"/>
        <v>0</v>
      </c>
      <c r="I1600">
        <f t="shared" si="992"/>
        <v>0</v>
      </c>
      <c r="J1600">
        <f t="shared" si="992"/>
        <v>0</v>
      </c>
      <c r="K1600">
        <f t="shared" si="992"/>
        <v>0</v>
      </c>
      <c r="L1600">
        <f t="shared" ref="L1600:U1600" si="993">IF(L1497=0,0,IF(L1497&lt;0.000001,7,IF(L1497&lt;0.00001,6,IF(L1497&lt;0.0001,5,IF(L1497&lt;0.001,4,IF(L1497&lt;0.01,3,2))))))</f>
        <v>0</v>
      </c>
      <c r="M1600">
        <f t="shared" si="993"/>
        <v>0</v>
      </c>
      <c r="N1600">
        <f t="shared" si="993"/>
        <v>0</v>
      </c>
      <c r="O1600">
        <f t="shared" si="993"/>
        <v>0</v>
      </c>
      <c r="P1600">
        <f t="shared" si="993"/>
        <v>0</v>
      </c>
      <c r="Q1600">
        <f t="shared" si="993"/>
        <v>0</v>
      </c>
      <c r="R1600">
        <f t="shared" si="993"/>
        <v>0</v>
      </c>
      <c r="S1600">
        <f t="shared" si="993"/>
        <v>0</v>
      </c>
      <c r="T1600">
        <f t="shared" si="993"/>
        <v>0</v>
      </c>
      <c r="U1600">
        <f t="shared" si="993"/>
        <v>0</v>
      </c>
    </row>
    <row r="1601" spans="1:21" x14ac:dyDescent="0.15">
      <c r="A1601" t="str">
        <f t="shared" si="877"/>
        <v>DKEFS CWI Switching</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0</v>
      </c>
      <c r="H1601">
        <f t="shared" si="994"/>
        <v>0</v>
      </c>
      <c r="I1601">
        <f t="shared" si="994"/>
        <v>0</v>
      </c>
      <c r="J1601">
        <f t="shared" si="994"/>
        <v>0</v>
      </c>
      <c r="K1601">
        <f t="shared" si="994"/>
        <v>0</v>
      </c>
      <c r="L1601">
        <f t="shared" ref="L1601:U1601" si="995">IF(L1498=0,0,IF(L1498&lt;0.000001,7,IF(L1498&lt;0.00001,6,IF(L1498&lt;0.0001,5,IF(L1498&lt;0.001,4,IF(L1498&lt;0.01,3,2))))))</f>
        <v>0</v>
      </c>
      <c r="M1601">
        <f t="shared" si="995"/>
        <v>0</v>
      </c>
      <c r="N1601">
        <f t="shared" si="995"/>
        <v>0</v>
      </c>
      <c r="O1601">
        <f t="shared" si="995"/>
        <v>0</v>
      </c>
      <c r="P1601">
        <f t="shared" si="995"/>
        <v>0</v>
      </c>
      <c r="Q1601">
        <f t="shared" si="995"/>
        <v>0</v>
      </c>
      <c r="R1601">
        <f t="shared" si="995"/>
        <v>0</v>
      </c>
      <c r="S1601">
        <f t="shared" si="995"/>
        <v>0</v>
      </c>
      <c r="T1601">
        <f t="shared" si="995"/>
        <v>0</v>
      </c>
      <c r="U1601">
        <f t="shared" si="995"/>
        <v>0</v>
      </c>
    </row>
    <row r="1602" spans="1:21" x14ac:dyDescent="0.15">
      <c r="A1602" t="str">
        <f t="shared" si="877"/>
        <v>Unstructured Task (Total)</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15">
      <c r="A1603" t="str">
        <f t="shared" si="877"/>
        <v>Unstructured Task (HVC)</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15">
      <c r="A1604" t="str">
        <f t="shared" si="877"/>
        <v>WASI-2 Similarities</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15">
      <c r="A1605" t="str">
        <f t="shared" si="877"/>
        <v>WASI-2 Vocabulary</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15">
      <c r="A1606" t="str">
        <f t="shared" si="877"/>
        <v>WASI-2 Matrix Reasoning</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15">
      <c r="A1607" t="str">
        <f t="shared" ref="A1607:A1641" si="1006">A1504</f>
        <v>WASI-2 Block Design</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15">
      <c r="A1608" t="str">
        <f t="shared" si="1006"/>
        <v>WISC-V Digit Span</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15">
      <c r="A1609" t="str">
        <f t="shared" si="1006"/>
        <v>WISC-V Picture Span</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15">
      <c r="A1610" t="str">
        <f t="shared" si="1006"/>
        <v>WISC-V Coding</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15">
      <c r="A1611" t="str">
        <f t="shared" si="1006"/>
        <v>WISC-V Symbol Search</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15">
      <c r="A1612" t="str">
        <f t="shared" si="1006"/>
        <v>LWR</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0</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15">
      <c r="A1613" t="str">
        <f t="shared" si="1006"/>
        <v>RC</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15">
      <c r="A1614" t="str">
        <f t="shared" si="1006"/>
        <v>NWD</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15">
      <c r="A1615" t="str">
        <f t="shared" si="1006"/>
        <v>PP</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0</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15">
      <c r="A1616" t="str">
        <f t="shared" si="1006"/>
        <v>WRF</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15">
      <c r="A1617" t="str">
        <f t="shared" si="1006"/>
        <v>DF</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15">
      <c r="A1618" t="str">
        <f t="shared" si="1006"/>
        <v>SRF</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0</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15">
      <c r="A1619" t="str">
        <f t="shared" si="1006"/>
        <v>RV</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0</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15">
      <c r="A1620" t="str">
        <f t="shared" si="1006"/>
        <v>MCA</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0</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15">
      <c r="A1621" t="str">
        <f t="shared" si="1006"/>
        <v>MC</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15">
      <c r="A1622" t="str">
        <f t="shared" si="1006"/>
        <v>MF</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15">
      <c r="A1623" t="str">
        <f t="shared" si="1006"/>
        <v>WE</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15">
      <c r="A1624" t="str">
        <f t="shared" si="1006"/>
        <v>SP</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15">
      <c r="A1625" t="str">
        <f t="shared" si="1006"/>
        <v>WF</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15">
      <c r="A1626" t="str">
        <f t="shared" si="1006"/>
        <v>LC</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15">
      <c r="A1627" t="str">
        <f t="shared" si="1006"/>
        <v>OE</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15">
      <c r="A1628" t="str">
        <f t="shared" si="1006"/>
        <v>AF</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15">
      <c r="A1629" t="str">
        <f t="shared" si="1006"/>
        <v>ONF</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15">
      <c r="A1630" t="str">
        <f t="shared" si="1006"/>
        <v>LNF</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15">
      <c r="A1631" t="str">
        <f t="shared" si="1006"/>
        <v>RD</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15">
      <c r="A1632" t="str">
        <f t="shared" si="1006"/>
        <v>MA</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15">
      <c r="A1633" t="str">
        <f t="shared" si="1006"/>
        <v>WL</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15">
      <c r="A1634" t="str">
        <f t="shared" si="1006"/>
        <v>ASB</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15">
      <c r="A1635" t="str">
        <f t="shared" si="1006"/>
        <v>SY</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15">
      <c r="A1636" t="str">
        <f t="shared" si="1006"/>
        <v>DC</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15">
      <c r="A1637" t="str">
        <f t="shared" si="1006"/>
        <v>RF</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15">
      <c r="A1638" t="str">
        <f t="shared" si="1006"/>
        <v>RU</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15">
      <c r="A1639" t="str">
        <f t="shared" si="1006"/>
        <v>OL</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15">
      <c r="A1640" t="str">
        <f t="shared" si="1006"/>
        <v>OF</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15">
      <c r="A1641" t="str">
        <f t="shared" si="1006"/>
        <v>CM</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15">
      <c r="B1643" t="s">
        <v>256</v>
      </c>
    </row>
    <row r="1644" spans="1:21" x14ac:dyDescent="0.15">
      <c r="B1644" t="s">
        <v>134</v>
      </c>
      <c r="C1644" t="s">
        <v>135</v>
      </c>
      <c r="D1644" t="s">
        <v>136</v>
      </c>
      <c r="E1644" t="s">
        <v>137</v>
      </c>
      <c r="F1644" t="s">
        <v>138</v>
      </c>
      <c r="G1644" t="s">
        <v>139</v>
      </c>
      <c r="H1644" t="s">
        <v>140</v>
      </c>
      <c r="I1644" t="s">
        <v>141</v>
      </c>
      <c r="J1644" t="s">
        <v>142</v>
      </c>
      <c r="K1644" t="s">
        <v>143</v>
      </c>
    </row>
    <row r="1645" spans="1:21" x14ac:dyDescent="0.15">
      <c r="A1645" t="str">
        <f>A1542</f>
        <v>Similarities</v>
      </c>
      <c r="B1645" t="str">
        <f t="array" ref="B1645">IF(B104,SUM(TRANSPOSE(B$104:B$203)*SqCor!$B2:$CW2)/SQRT(ComCalc!B$113),"")</f>
        <v/>
      </c>
      <c r="C1645" t="str">
        <f t="array" ref="C1645">IF(C104,SUM(TRANSPOSE(C$104:C$203)*SqCor!$B2:$CW2)/SQRT(ComCalc!C$113),"")</f>
        <v/>
      </c>
      <c r="D1645" t="str">
        <f t="array" ref="D1645">IF(D104,SUM(TRANSPOSE(D$104:D$203)*SqCor!$B2:$CW2)/SQRT(ComCalc!D$113),"")</f>
        <v/>
      </c>
      <c r="E1645" t="str">
        <f t="array" ref="E1645">IF(E104,SUM(TRANSPOSE(E$104:E$203)*SqCor!$B2:$CW2)/SQRT(ComCalc!E$113),"")</f>
        <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t="str">
        <f t="array" ref="R1645">IF(R104,SUM(TRANSPOSE(R$104:R$203)*SqCor!$B2:$CW2)/SQRT(ComCalc!R$113),"")</f>
        <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15">
      <c r="A1646" t="str">
        <f t="shared" ref="A1646:A1709" si="1077">A1543</f>
        <v>Vocabulary</v>
      </c>
      <c r="B1646" t="str">
        <f t="array" ref="B1646">IF(B105,SUM(TRANSPOSE(B$104:B$203)*SqCor!$B3:$CW3)/SQRT(ComCalc!B$113),"")</f>
        <v/>
      </c>
      <c r="C1646" t="str">
        <f t="array" ref="C1646">IF(C105,SUM(TRANSPOSE(C$104:C$203)*SqCor!$B3:$CW3)/SQRT(ComCalc!C$113),"")</f>
        <v/>
      </c>
      <c r="D1646" t="str">
        <f t="array" ref="D1646">IF(D105,SUM(TRANSPOSE(D$104:D$203)*SqCor!$B3:$CW3)/SQRT(ComCalc!D$113),"")</f>
        <v/>
      </c>
      <c r="E1646" t="str">
        <f t="array" ref="E1646">IF(E105,SUM(TRANSPOSE(E$104:E$203)*SqCor!$B3:$CW3)/SQRT(ComCalc!E$113),"")</f>
        <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t="str">
        <f t="array" ref="R1646">IF(R105,SUM(TRANSPOSE(R$104:R$203)*SqCor!$B3:$CW3)/SQRT(ComCalc!R$113),"")</f>
        <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15">
      <c r="A1647" t="str">
        <f t="shared" si="1077"/>
        <v>Information</v>
      </c>
      <c r="B1647" t="str">
        <f t="array" ref="B1647">IF(B106,SUM(TRANSPOSE(B$104:B$203)*SqCor!$B4:$CW4)/SQRT(ComCalc!B$113),"")</f>
        <v/>
      </c>
      <c r="C1647" t="str">
        <f t="array" ref="C1647">IF(C106,SUM(TRANSPOSE(C$104:C$203)*SqCor!$B4:$CW4)/SQRT(ComCalc!C$113),"")</f>
        <v/>
      </c>
      <c r="D1647" t="str">
        <f t="array" ref="D1647">IF(D106,SUM(TRANSPOSE(D$104:D$203)*SqCor!$B4:$CW4)/SQRT(ComCalc!D$113),"")</f>
        <v/>
      </c>
      <c r="E1647" t="str">
        <f t="array" ref="E1647">IF(E106,SUM(TRANSPOSE(E$104:E$203)*SqCor!$B4:$CW4)/SQRT(ComCalc!E$113),"")</f>
        <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t="str">
        <f t="array" ref="R1647">IF(R106,SUM(TRANSPOSE(R$104:R$203)*SqCor!$B4:$CW4)/SQRT(ComCalc!R$113),"")</f>
        <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15">
      <c r="A1648" t="str">
        <f t="shared" si="1077"/>
        <v>Matrix Reasoning</v>
      </c>
      <c r="B1648" t="str">
        <f t="array" ref="B1648">IF(B107,SUM(TRANSPOSE(B$104:B$203)*SqCor!$B5:$CW5)/SQRT(ComCalc!B$113),"")</f>
        <v/>
      </c>
      <c r="C1648" t="str">
        <f t="array" ref="C1648">IF(C107,SUM(TRANSPOSE(C$104:C$203)*SqCor!$B5:$CW5)/SQRT(ComCalc!C$113),"")</f>
        <v/>
      </c>
      <c r="D1648" t="str">
        <f t="array" ref="D1648">IF(D107,SUM(TRANSPOSE(D$104:D$203)*SqCor!$B5:$CW5)/SQRT(ComCalc!D$113),"")</f>
        <v/>
      </c>
      <c r="E1648" t="str">
        <f t="array" ref="E1648">IF(E107,SUM(TRANSPOSE(E$104:E$203)*SqCor!$B5:$CW5)/SQRT(ComCalc!E$113),"")</f>
        <v/>
      </c>
      <c r="F1648" t="str">
        <f t="array" ref="F1648">IF(F107,SUM(TRANSPOSE(F$104:F$203)*SqCor!$B5:$CW5)/SQRT(ComCalc!F$113),"")</f>
        <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t="str">
        <f t="array" ref="R1648">IF(R107,SUM(TRANSPOSE(R$104:R$203)*SqCor!$B5:$CW5)/SQRT(ComCalc!R$113),"")</f>
        <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15">
      <c r="A1649" t="str">
        <f t="shared" si="1077"/>
        <v>Digit Span</v>
      </c>
      <c r="B1649" t="str">
        <f t="array" ref="B1649">IF(B108,SUM(TRANSPOSE(B$104:B$203)*SqCor!$B6:$CW6)/SQRT(ComCalc!B$113),"")</f>
        <v/>
      </c>
      <c r="C1649" t="str">
        <f t="array" ref="C1649">IF(C108,SUM(TRANSPOSE(C$104:C$203)*SqCor!$B6:$CW6)/SQRT(ComCalc!C$113),"")</f>
        <v/>
      </c>
      <c r="D1649" t="str">
        <f t="array" ref="D1649">IF(D108,SUM(TRANSPOSE(D$104:D$203)*SqCor!$B6:$CW6)/SQRT(ComCalc!D$113),"")</f>
        <v/>
      </c>
      <c r="E1649" t="str">
        <f t="array" ref="E1649">IF(E108,SUM(TRANSPOSE(E$104:E$203)*SqCor!$B6:$CW6)/SQRT(ComCalc!E$113),"")</f>
        <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15">
      <c r="A1650" t="str">
        <f t="shared" si="1077"/>
        <v>Arithmetic</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t="str">
        <f t="array" ref="G1650">IF(G109,SUM(TRANSPOSE(G$104:G$203)*SqCor!$B7:$CW7)/SQRT(ComCalc!G$113),"")</f>
        <v/>
      </c>
      <c r="H1650" t="str">
        <f t="array" ref="H1650">IF(H109,SUM(TRANSPOSE(H$104:H$203)*SqCor!$B7:$CW7)/SQRT(ComCalc!H$113),"")</f>
        <v/>
      </c>
      <c r="I1650" t="str">
        <f t="array" ref="I1650">IF(I109,SUM(TRANSPOSE(I$104:I$203)*SqCor!$B7:$CW7)/SQRT(ComCalc!I$113),"")</f>
        <v/>
      </c>
      <c r="J1650" t="str">
        <f t="array" ref="J1650">IF(J109,SUM(TRANSPOSE(J$104:J$203)*SqCor!$B7:$CW7)/SQRT(ComCalc!J$113),"")</f>
        <v/>
      </c>
      <c r="K1650" t="str">
        <f t="array" ref="K1650">IF(K109,SUM(TRANSPOSE(K$104:K$203)*SqCor!$B7:$CW7)/SQRT(ComCalc!K$113),"")</f>
        <v/>
      </c>
      <c r="L1650" t="str">
        <f t="array" ref="L1650">IF(L109,SUM(TRANSPOSE(L$104:L$203)*SqCor!$B7:$CW7)/SQRT(ComCalc!L$113),"")</f>
        <v/>
      </c>
      <c r="M1650" t="str">
        <f t="array" ref="M1650">IF(M109,SUM(TRANSPOSE(M$104:M$203)*SqCor!$B7:$CW7)/SQRT(ComCalc!M$113),"")</f>
        <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t="str">
        <f t="array" ref="R1650">IF(R109,SUM(TRANSPOSE(R$104:R$203)*SqCor!$B7:$CW7)/SQRT(ComCalc!R$113),"")</f>
        <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15">
      <c r="A1651" t="str">
        <f t="shared" si="1077"/>
        <v>Block Design</v>
      </c>
      <c r="B1651" t="str">
        <f t="array" ref="B1651">IF(B110,SUM(TRANSPOSE(B$104:B$203)*SqCor!$B8:$CW8)/SQRT(ComCalc!B$113),"")</f>
        <v/>
      </c>
      <c r="C1651" t="str">
        <f t="array" ref="C1651">IF(C110,SUM(TRANSPOSE(C$104:C$203)*SqCor!$B8:$CW8)/SQRT(ComCalc!C$113),"")</f>
        <v/>
      </c>
      <c r="D1651" t="str">
        <f t="array" ref="D1651">IF(D110,SUM(TRANSPOSE(D$104:D$203)*SqCor!$B8:$CW8)/SQRT(ComCalc!D$113),"")</f>
        <v/>
      </c>
      <c r="E1651" t="str">
        <f t="array" ref="E1651">IF(E110,SUM(TRANSPOSE(E$104:E$203)*SqCor!$B8:$CW8)/SQRT(ComCalc!E$113),"")</f>
        <v/>
      </c>
      <c r="F1651" t="str">
        <f t="array" ref="F1651">IF(F110,SUM(TRANSPOSE(F$104:F$203)*SqCor!$B8:$CW8)/SQRT(ComCalc!F$113),"")</f>
        <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t="str">
        <f t="array" ref="R1651">IF(R110,SUM(TRANSPOSE(R$104:R$203)*SqCor!$B8:$CW8)/SQRT(ComCalc!R$113),"")</f>
        <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15">
      <c r="A1652" t="str">
        <f t="shared" si="1077"/>
        <v>Visual Puzzles</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15">
      <c r="A1653" t="str">
        <f t="shared" si="1077"/>
        <v>Symbol Search</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t="str">
        <f t="array" ref="E1653">IF(E112,SUM(TRANSPOSE(E$104:E$203)*SqCor!$B10:$CW10)/SQRT(ComCalc!E$113),"")</f>
        <v/>
      </c>
      <c r="F1653" t="str">
        <f t="array" ref="F1653">IF(F112,SUM(TRANSPOSE(F$104:F$203)*SqCor!$B10:$CW10)/SQRT(ComCalc!F$113),"")</f>
        <v/>
      </c>
      <c r="G1653" t="str">
        <f t="array" ref="G1653">IF(G112,SUM(TRANSPOSE(G$104:G$203)*SqCor!$B10:$CW10)/SQRT(ComCalc!G$113),"")</f>
        <v/>
      </c>
      <c r="H1653" t="str">
        <f t="array" ref="H1653">IF(H112,SUM(TRANSPOSE(H$104:H$203)*SqCor!$B10:$CW10)/SQRT(ComCalc!H$113),"")</f>
        <v/>
      </c>
      <c r="I1653" t="str">
        <f t="array" ref="I1653">IF(I112,SUM(TRANSPOSE(I$104:I$203)*SqCor!$B10:$CW10)/SQRT(ComCalc!I$113),"")</f>
        <v/>
      </c>
      <c r="J1653" t="str">
        <f t="array" ref="J1653">IF(J112,SUM(TRANSPOSE(J$104:J$203)*SqCor!$B10:$CW10)/SQRT(ComCalc!J$113),"")</f>
        <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t="str">
        <f t="array" ref="N1653">IF(N112,SUM(TRANSPOSE(N$104:N$203)*SqCor!$B10:$CW10)/SQRT(ComCalc!N$113),"")</f>
        <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t="str">
        <f t="array" ref="R1653">IF(R112,SUM(TRANSPOSE(R$104:R$203)*SqCor!$B10:$CW10)/SQRT(ComCalc!R$113),"")</f>
        <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15">
      <c r="A1654" t="str">
        <f t="shared" si="1077"/>
        <v>Coding</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f t="array" ref="G1654">IF(G113,SUM(TRANSPOSE(G$104:G$203)*SqCor!$B11:$CW11)/SQRT(ComCalc!G$113),"")</f>
        <v>0.75080200657124008</v>
      </c>
      <c r="H1654" t="str">
        <f t="array" ref="H1654">IF(H113,SUM(TRANSPOSE(H$104:H$203)*SqCor!$B11:$CW11)/SQRT(ComCalc!H$113),"")</f>
        <v/>
      </c>
      <c r="I1654">
        <f t="array" ref="I1654">IF(I113,SUM(TRANSPOSE(I$104:I$203)*SqCor!$B11:$CW11)/SQRT(ComCalc!I$113),"")</f>
        <v>0.71970127470501966</v>
      </c>
      <c r="J1654">
        <f t="array" ref="J1654">IF(J113,SUM(TRANSPOSE(J$104:J$203)*SqCor!$B11:$CW11)/SQRT(ComCalc!J$113),"")</f>
        <v>0.72049972906222259</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f t="array" ref="N1654">IF(N113,SUM(TRANSPOSE(N$104:N$203)*SqCor!$B11:$CW11)/SQRT(ComCalc!N$113),"")</f>
        <v>0.70833941770817521</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f t="array" ref="R1654">IF(R113,SUM(TRANSPOSE(R$104:R$203)*SqCor!$B11:$CW11)/SQRT(ComCalc!R$113),"")</f>
        <v>0.66239829056745669</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15">
      <c r="A1655" t="str">
        <f t="shared" si="1077"/>
        <v>NAB Categories</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15">
      <c r="A1656" t="str">
        <f t="shared" si="1077"/>
        <v>NAB Judgment</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t="str">
        <f t="array" ref="G1656">IF(G115,SUM(TRANSPOSE(G$104:G$203)*SqCor!$B13:$CW13)/SQRT(ComCalc!G$113),"")</f>
        <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t="str">
        <f t="array" ref="R1656">IF(R115,SUM(TRANSPOSE(R$104:R$203)*SqCor!$B13:$CW13)/SQRT(ComCalc!R$113),"")</f>
        <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15">
      <c r="A1657" t="str">
        <f t="shared" si="1077"/>
        <v>NAB Mazes</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15">
      <c r="A1658" t="str">
        <f t="shared" si="1077"/>
        <v>NAB Word Generation</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15">
      <c r="A1659" t="str">
        <f t="shared" si="1077"/>
        <v>Digits Forward</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f t="array" ref="G1659">IF(G118,SUM(TRANSPOSE(G$104:G$203)*SqCor!$B16:$CW16)/SQRT(ComCalc!G$113),"")</f>
        <v>0.5120464683097844</v>
      </c>
      <c r="H1659" t="str">
        <f t="array" ref="H1659">IF(H118,SUM(TRANSPOSE(H$104:H$203)*SqCor!$B16:$CW16)/SQRT(ComCalc!H$113),"")</f>
        <v/>
      </c>
      <c r="I1659">
        <f t="array" ref="I1659">IF(I118,SUM(TRANSPOSE(I$104:I$203)*SqCor!$B16:$CW16)/SQRT(ComCalc!I$113),"")</f>
        <v>0.77606342272408735</v>
      </c>
      <c r="J1659" t="str">
        <f t="array" ref="J1659">IF(J118,SUM(TRANSPOSE(J$104:J$203)*SqCor!$B16:$CW16)/SQRT(ComCalc!J$113),"")</f>
        <v/>
      </c>
      <c r="K1659">
        <f t="array" ref="K1659">IF(K118,SUM(TRANSPOSE(K$104:K$203)*SqCor!$B16:$CW16)/SQRT(ComCalc!K$113),"")</f>
        <v>0.86602540378443871</v>
      </c>
      <c r="L1659">
        <f t="array" ref="L1659">IF(L118,SUM(TRANSPOSE(L$104:L$203)*SqCor!$B16:$CW16)/SQRT(ComCalc!L$113),"")</f>
        <v>0.64550449753508932</v>
      </c>
      <c r="M1659">
        <f t="array" ref="M1659">IF(M118,SUM(TRANSPOSE(M$104:M$203)*SqCor!$B16:$CW16)/SQRT(ComCalc!M$113),"")</f>
        <v>0.68775692124223198</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f t="array" ref="R1659">IF(R118,SUM(TRANSPOSE(R$104:R$203)*SqCor!$B16:$CW16)/SQRT(ComCalc!R$113),"")</f>
        <v>0.51082684612119145</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15">
      <c r="A1660" t="str">
        <f t="shared" si="1077"/>
        <v>Digits Backward</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f t="array" ref="G1660">IF(G119,SUM(TRANSPOSE(G$104:G$203)*SqCor!$B17:$CW17)/SQRT(ComCalc!G$113),"")</f>
        <v>0.60531085613156765</v>
      </c>
      <c r="H1660" t="str">
        <f t="array" ref="H1660">IF(H119,SUM(TRANSPOSE(H$104:H$203)*SqCor!$B17:$CW17)/SQRT(ComCalc!H$113),"")</f>
        <v/>
      </c>
      <c r="I1660">
        <f t="array" ref="I1660">IF(I119,SUM(TRANSPOSE(I$104:I$203)*SqCor!$B17:$CW17)/SQRT(ComCalc!I$113),"")</f>
        <v>0.8107478215050522</v>
      </c>
      <c r="J1660" t="str">
        <f t="array" ref="J1660">IF(J119,SUM(TRANSPOSE(J$104:J$203)*SqCor!$B17:$CW17)/SQRT(ComCalc!J$113),"")</f>
        <v/>
      </c>
      <c r="K1660">
        <f t="array" ref="K1660">IF(K119,SUM(TRANSPOSE(K$104:K$203)*SqCor!$B17:$CW17)/SQRT(ComCalc!K$113),"")</f>
        <v>0.86602540378443871</v>
      </c>
      <c r="L1660" t="str">
        <f t="array" ref="L1660">IF(L119,SUM(TRANSPOSE(L$104:L$203)*SqCor!$B17:$CW17)/SQRT(ComCalc!L$113),"")</f>
        <v/>
      </c>
      <c r="M1660">
        <f t="array" ref="M1660">IF(M119,SUM(TRANSPOSE(M$104:M$203)*SqCor!$B17:$CW17)/SQRT(ComCalc!M$113),"")</f>
        <v>0.73269024822399176</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f t="array" ref="R1660">IF(R119,SUM(TRANSPOSE(R$104:R$203)*SqCor!$B17:$CW17)/SQRT(ComCalc!R$113),"")</f>
        <v>0.6009106766378669</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15">
      <c r="A1661" t="str">
        <f t="shared" si="1077"/>
        <v>Numbers &amp; Letters Speed A</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f t="array" ref="G1661">IF(G120,SUM(TRANSPOSE(G$104:G$203)*SqCor!$B18:$CW18)/SQRT(ComCalc!G$113),"")</f>
        <v>0.6060905357041968</v>
      </c>
      <c r="H1661" t="str">
        <f t="array" ref="H1661">IF(H120,SUM(TRANSPOSE(H$104:H$203)*SqCor!$B18:$CW18)/SQRT(ComCalc!H$113),"")</f>
        <v/>
      </c>
      <c r="I1661" t="str">
        <f t="array" ref="I1661">IF(I120,SUM(TRANSPOSE(I$104:I$203)*SqCor!$B18:$CW18)/SQRT(ComCalc!I$113),"")</f>
        <v/>
      </c>
      <c r="J1661">
        <f t="array" ref="J1661">IF(J120,SUM(TRANSPOSE(J$104:J$203)*SqCor!$B18:$CW18)/SQRT(ComCalc!J$113),"")</f>
        <v>0.88360186553125331</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f t="array" ref="R1661">IF(R120,SUM(TRANSPOSE(R$104:R$203)*SqCor!$B18:$CW18)/SQRT(ComCalc!R$113),"")</f>
        <v>0.44289928807520595</v>
      </c>
      <c r="S1661" t="str">
        <f t="array" ref="S1661">IF(S120,SUM(TRANSPOSE(S$104:S$203)*SqCor!$B18:$CW18)/SQRT(ComCalc!S$113),"")</f>
        <v/>
      </c>
      <c r="T1661">
        <f t="array" ref="T1661">IF(T120,SUM(TRANSPOSE(T$104:T$203)*SqCor!$B18:$CW18)/SQRT(ComCalc!T$113),"")</f>
        <v>0.81547532151500457</v>
      </c>
      <c r="U1661" t="str">
        <f t="array" ref="U1661">IF(U120,SUM(TRANSPOSE(U$104:U$203)*SqCor!$B18:$CW18)/SQRT(ComCalc!U$113),"")</f>
        <v/>
      </c>
    </row>
    <row r="1662" spans="1:21" x14ac:dyDescent="0.15">
      <c r="A1662" t="str">
        <f t="shared" si="1077"/>
        <v>Numbers &amp; Letters Accuracy A</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f t="array" ref="G1662">IF(G121,SUM(TRANSPOSE(G$104:G$203)*SqCor!$B19:$CW19)/SQRT(ComCalc!G$113),"")</f>
        <v>0.3854265057148048</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f t="array" ref="L1662">IF(L121,SUM(TRANSPOSE(L$104:L$203)*SqCor!$B19:$CW19)/SQRT(ComCalc!L$113),"")</f>
        <v>0.57419876815621318</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f t="array" ref="R1662">IF(R121,SUM(TRANSPOSE(R$104:R$203)*SqCor!$B19:$CW19)/SQRT(ComCalc!R$113),"")</f>
        <v>0.32322224640382052</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15">
      <c r="A1663" t="str">
        <f t="shared" si="1077"/>
        <v>Numbers &amp; Letters Efficiency A</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f t="array" ref="G1663">IF(G122,SUM(TRANSPOSE(G$104:G$203)*SqCor!$B20:$CW20)/SQRT(ComCalc!G$113),"")</f>
        <v>0.66934755763448928</v>
      </c>
      <c r="H1663" t="str">
        <f t="array" ref="H1663">IF(H122,SUM(TRANSPOSE(H$104:H$203)*SqCor!$B20:$CW20)/SQRT(ComCalc!H$113),"")</f>
        <v/>
      </c>
      <c r="I1663" t="str">
        <f t="array" ref="I1663">IF(I122,SUM(TRANSPOSE(I$104:I$203)*SqCor!$B20:$CW20)/SQRT(ComCalc!I$113),"")</f>
        <v/>
      </c>
      <c r="J1663">
        <f t="array" ref="J1663">IF(J122,SUM(TRANSPOSE(J$104:J$203)*SqCor!$B20:$CW20)/SQRT(ComCalc!J$113),"")</f>
        <v>0.88676889730735087</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f t="array" ref="N1663">IF(N122,SUM(TRANSPOSE(N$104:N$203)*SqCor!$B20:$CW20)/SQRT(ComCalc!N$113),"")</f>
        <v>0.75624643146621606</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f t="array" ref="R1663">IF(R122,SUM(TRANSPOSE(R$104:R$203)*SqCor!$B20:$CW20)/SQRT(ComCalc!R$113),"")</f>
        <v>0.51074768965268436</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15">
      <c r="A1664" t="str">
        <f t="shared" si="1077"/>
        <v>Numbers &amp; Letters Efficiency B</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f t="array" ref="G1664">IF(G123,SUM(TRANSPOSE(G$104:G$203)*SqCor!$B21:$CW21)/SQRT(ComCalc!G$113),"")</f>
        <v>0.53106476550780357</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f t="array" ref="L1664">IF(L123,SUM(TRANSPOSE(L$104:L$203)*SqCor!$B21:$CW21)/SQRT(ComCalc!L$113),"")</f>
        <v>0.57044583503100921</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f t="array" ref="R1664">IF(R123,SUM(TRANSPOSE(R$104:R$203)*SqCor!$B21:$CW21)/SQRT(ComCalc!R$113),"")</f>
        <v>0.40426339273247519</v>
      </c>
      <c r="S1664" t="str">
        <f t="array" ref="S1664">IF(S123,SUM(TRANSPOSE(S$104:S$203)*SqCor!$B21:$CW21)/SQRT(ComCalc!S$113),"")</f>
        <v/>
      </c>
      <c r="T1664" t="str">
        <f t="array" ref="T1664">IF(T123,SUM(TRANSPOSE(T$104:T$203)*SqCor!$B21:$CW21)/SQRT(ComCalc!T$113),"")</f>
        <v/>
      </c>
      <c r="U1664">
        <f t="array" ref="U1664">IF(U123,SUM(TRANSPOSE(U$104:U$203)*SqCor!$B21:$CW21)/SQRT(ComCalc!U$113),"")</f>
        <v>0.84557672626438807</v>
      </c>
    </row>
    <row r="1665" spans="1:21" x14ac:dyDescent="0.15">
      <c r="A1665" t="str">
        <f t="shared" si="1077"/>
        <v>Auditory Comprehension</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f t="array" ref="E1665">IF(E124,SUM(TRANSPOSE(E$104:E$203)*SqCor!$B22:$CW22)/SQRT(ComCalc!E$113),"")</f>
        <v>0.45531594992883551</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f t="array" ref="R1665">IF(R124,SUM(TRANSPOSE(R$104:R$203)*SqCor!$B22:$CW22)/SQRT(ComCalc!R$113),"")</f>
        <v>0.27798997868550174</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15">
      <c r="A1666" t="str">
        <f t="shared" si="1077"/>
        <v>Naming</v>
      </c>
      <c r="B1666" t="str">
        <f t="array" ref="B1666">IF(B125,SUM(TRANSPOSE(B$104:B$203)*SqCor!$B23:$CW23)/SQRT(ComCalc!B$113),"")</f>
        <v/>
      </c>
      <c r="C1666">
        <f t="array" ref="C1666">IF(C125,SUM(TRANSPOSE(C$104:C$203)*SqCor!$B23:$CW23)/SQRT(ComCalc!C$113),"")</f>
        <v>0.70710678118654746</v>
      </c>
      <c r="D1666" t="str">
        <f t="array" ref="D1666">IF(D125,SUM(TRANSPOSE(D$104:D$203)*SqCor!$B23:$CW23)/SQRT(ComCalc!D$113),"")</f>
        <v/>
      </c>
      <c r="E1666">
        <f t="array" ref="E1666">IF(E125,SUM(TRANSPOSE(E$104:E$203)*SqCor!$B23:$CW23)/SQRT(ComCalc!E$113),"")</f>
        <v>0.82029143360194967</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f t="array" ref="R1666">IF(R125,SUM(TRANSPOSE(R$104:R$203)*SqCor!$B23:$CW23)/SQRT(ComCalc!R$113),"")</f>
        <v>0.39860935926768548</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15">
      <c r="A1667" t="str">
        <f t="shared" si="1077"/>
        <v>Shape Learning Immediate-Recognition</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f t="array" ref="H1667">IF(H126,SUM(TRANSPOSE(H$104:H$203)*SqCor!$B24:$CW24)/SQRT(ComCalc!H$113),"")</f>
        <v>0.52749738750080966</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f t="array" ref="O1667">IF(O126,SUM(TRANSPOSE(O$104:O$203)*SqCor!$B24:$CW24)/SQRT(ComCalc!O$113),"")</f>
        <v>0.75498344352707503</v>
      </c>
      <c r="P1667" t="str">
        <f t="array" ref="P1667">IF(P126,SUM(TRANSPOSE(P$104:P$203)*SqCor!$B24:$CW24)/SQRT(ComCalc!P$113),"")</f>
        <v/>
      </c>
      <c r="Q1667" t="str">
        <f t="array" ref="Q1667">IF(Q126,SUM(TRANSPOSE(Q$104:Q$203)*SqCor!$B24:$CW24)/SQRT(ComCalc!Q$113),"")</f>
        <v/>
      </c>
      <c r="R1667">
        <f t="array" ref="R1667">IF(R126,SUM(TRANSPOSE(R$104:R$203)*SqCor!$B24:$CW24)/SQRT(ComCalc!R$113),"")</f>
        <v>0.3882436312489041</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15">
      <c r="A1668" t="str">
        <f t="shared" si="1077"/>
        <v>Shape Learning Delayed-Recognition</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f t="array" ref="H1668">IF(H127,SUM(TRANSPOSE(H$104:H$203)*SqCor!$B25:$CW25)/SQRT(ComCalc!H$113),"")</f>
        <v>0.51478660707910351</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f t="array" ref="P1668">IF(P127,SUM(TRANSPOSE(P$104:P$203)*SqCor!$B25:$CW25)/SQRT(ComCalc!P$113),"")</f>
        <v>0.57206143106021523</v>
      </c>
      <c r="Q1668" t="str">
        <f t="array" ref="Q1668">IF(Q127,SUM(TRANSPOSE(Q$104:Q$203)*SqCor!$B25:$CW25)/SQRT(ComCalc!Q$113),"")</f>
        <v/>
      </c>
      <c r="R1668">
        <f t="array" ref="R1668">IF(R127,SUM(TRANSPOSE(R$104:R$203)*SqCor!$B25:$CW25)/SQRT(ComCalc!R$113),"")</f>
        <v>0.25631618373714049</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15">
      <c r="A1669" t="str">
        <f t="shared" si="1077"/>
        <v>Story Learning Immediate-Recall</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f t="array" ref="H1669">IF(H128,SUM(TRANSPOSE(H$104:H$203)*SqCor!$B26:$CW26)/SQRT(ComCalc!H$113),"")</f>
        <v>0.76614228991834465</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f t="array" ref="O1669">IF(O128,SUM(TRANSPOSE(O$104:O$203)*SqCor!$B26:$CW26)/SQRT(ComCalc!O$113),"")</f>
        <v>0.75498344352707503</v>
      </c>
      <c r="P1669" t="str">
        <f t="array" ref="P1669">IF(P128,SUM(TRANSPOSE(P$104:P$203)*SqCor!$B26:$CW26)/SQRT(ComCalc!P$113),"")</f>
        <v/>
      </c>
      <c r="Q1669" t="str">
        <f t="array" ref="Q1669">IF(Q128,SUM(TRANSPOSE(Q$104:Q$203)*SqCor!$B26:$CW26)/SQRT(ComCalc!Q$113),"")</f>
        <v/>
      </c>
      <c r="R1669">
        <f t="array" ref="R1669">IF(R128,SUM(TRANSPOSE(R$104:R$203)*SqCor!$B26:$CW26)/SQRT(ComCalc!R$113),"")</f>
        <v>0.46385690545136044</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15">
      <c r="A1670" t="str">
        <f t="shared" si="1077"/>
        <v>Story Learning Delayed-Recall</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f t="array" ref="H1670">IF(H129,SUM(TRANSPOSE(H$104:H$203)*SqCor!$B27:$CW27)/SQRT(ComCalc!H$113),"")</f>
        <v>0.79143674295754018</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f t="array" ref="P1670">IF(P129,SUM(TRANSPOSE(P$104:P$203)*SqCor!$B27:$CW27)/SQRT(ComCalc!P$113),"")</f>
        <v>0.75641444527840285</v>
      </c>
      <c r="Q1670" t="str">
        <f t="array" ref="Q1670">IF(Q129,SUM(TRANSPOSE(Q$104:Q$203)*SqCor!$B27:$CW27)/SQRT(ComCalc!Q$113),"")</f>
        <v/>
      </c>
      <c r="R1670">
        <f t="array" ref="R1670">IF(R129,SUM(TRANSPOSE(R$104:R$203)*SqCor!$B27:$CW27)/SQRT(ComCalc!R$113),"")</f>
        <v>0.50286973635841059</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15">
      <c r="A1671" t="str">
        <f t="shared" si="1077"/>
        <v>Visual Discrimination</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f t="array" ref="F1671">IF(F130,SUM(TRANSPOSE(F$104:F$203)*SqCor!$B28:$CW28)/SQRT(ComCalc!F$113),"")</f>
        <v>0.76485292703891772</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f t="array" ref="R1671">IF(R130,SUM(TRANSPOSE(R$104:R$203)*SqCor!$B28:$CW28)/SQRT(ComCalc!R$113),"")</f>
        <v>0.32981861877940877</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15">
      <c r="A1672" t="str">
        <f t="shared" si="1077"/>
        <v>Design Construction</v>
      </c>
      <c r="B1672" t="str">
        <f t="array" ref="B1672">IF(B131,SUM(TRANSPOSE(B$104:B$203)*SqCor!$B29:$CW29)/SQRT(ComCalc!B$113),"")</f>
        <v/>
      </c>
      <c r="C1672" t="str">
        <f t="array" ref="C1672">IF(C131,SUM(TRANSPOSE(C$104:C$203)*SqCor!$B29:$CW29)/SQRT(ComCalc!C$113),"")</f>
        <v/>
      </c>
      <c r="D1672">
        <f t="array" ref="D1672">IF(D131,SUM(TRANSPOSE(D$104:D$203)*SqCor!$B29:$CW29)/SQRT(ComCalc!D$113),"")</f>
        <v>1</v>
      </c>
      <c r="E1672" t="str">
        <f t="array" ref="E1672">IF(E131,SUM(TRANSPOSE(E$104:E$203)*SqCor!$B29:$CW29)/SQRT(ComCalc!E$113),"")</f>
        <v/>
      </c>
      <c r="F1672">
        <f t="array" ref="F1672">IF(F131,SUM(TRANSPOSE(F$104:F$203)*SqCor!$B29:$CW29)/SQRT(ComCalc!F$113),"")</f>
        <v>0.76485292703891772</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f t="array" ref="R1672">IF(R131,SUM(TRANSPOSE(R$104:R$203)*SqCor!$B29:$CW29)/SQRT(ComCalc!R$113),"")</f>
        <v>0.42358134040384066</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15">
      <c r="A1673" t="str">
        <f t="shared" si="1077"/>
        <v>Mazes</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f t="array" ref="G1673">IF(G132,SUM(TRANSPOSE(G$104:G$203)*SqCor!$B30:$CW30)/SQRT(ComCalc!G$113),"")</f>
        <v>0.52738703167464707</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f t="array" ref="M1673">IF(M132,SUM(TRANSPOSE(M$104:M$203)*SqCor!$B30:$CW30)/SQRT(ComCalc!M$113),"")</f>
        <v>0.47958394972321511</v>
      </c>
      <c r="N1673">
        <f t="array" ref="N1673">IF(N132,SUM(TRANSPOSE(N$104:N$203)*SqCor!$B30:$CW30)/SQRT(ComCalc!N$113),"")</f>
        <v>0.71005038248524821</v>
      </c>
      <c r="O1673" t="str">
        <f t="array" ref="O1673">IF(O132,SUM(TRANSPOSE(O$104:O$203)*SqCor!$B30:$CW30)/SQRT(ComCalc!O$113),"")</f>
        <v/>
      </c>
      <c r="P1673" t="str">
        <f t="array" ref="P1673">IF(P132,SUM(TRANSPOSE(P$104:P$203)*SqCor!$B30:$CW30)/SQRT(ComCalc!P$113),"")</f>
        <v/>
      </c>
      <c r="Q1673">
        <f t="array" ref="Q1673">IF(Q132,SUM(TRANSPOSE(Q$104:Q$203)*SqCor!$B30:$CW30)/SQRT(ComCalc!Q$113),"")</f>
        <v>0.70710678118654746</v>
      </c>
      <c r="R1673">
        <f t="array" ref="R1673">IF(R132,SUM(TRANSPOSE(R$104:R$203)*SqCor!$B30:$CW30)/SQRT(ComCalc!R$113),"")</f>
        <v>0.46787126921136124</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15">
      <c r="A1674" t="str">
        <f t="shared" si="1077"/>
        <v>Word Generation</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f t="array" ref="G1674">IF(G133,SUM(TRANSPOSE(G$104:G$203)*SqCor!$B31:$CW31)/SQRT(ComCalc!G$113),"")</f>
        <v>0.50914547186219061</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f t="array" ref="M1674">IF(M133,SUM(TRANSPOSE(M$104:M$203)*SqCor!$B31:$CW31)/SQRT(ComCalc!M$113),"")</f>
        <v>0.62044077411744614</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f t="array" ref="R1674">IF(R133,SUM(TRANSPOSE(R$104:R$203)*SqCor!$B31:$CW31)/SQRT(ComCalc!R$113),"")</f>
        <v>0.53722741304611699</v>
      </c>
      <c r="S1674">
        <f t="array" ref="S1674">IF(S133,SUM(TRANSPOSE(S$104:S$203)*SqCor!$B31:$CW31)/SQRT(ComCalc!S$113),"")</f>
        <v>0.72714328355183033</v>
      </c>
      <c r="T1674" t="str">
        <f t="array" ref="T1674">IF(T133,SUM(TRANSPOSE(T$104:T$203)*SqCor!$B31:$CW31)/SQRT(ComCalc!T$113),"")</f>
        <v/>
      </c>
      <c r="U1674" t="str">
        <f t="array" ref="U1674">IF(U133,SUM(TRANSPOSE(U$104:U$203)*SqCor!$B31:$CW31)/SQRT(ComCalc!U$113),"")</f>
        <v/>
      </c>
    </row>
    <row r="1675" spans="1:21" x14ac:dyDescent="0.15">
      <c r="A1675" t="str">
        <f t="shared" si="1077"/>
        <v>Letter Fluency</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f t="array" ref="E1675">IF(E134,SUM(TRANSPOSE(E$104:E$203)*SqCor!$B32:$CW32)/SQRT(ComCalc!E$113),"")</f>
        <v>0.68622618167845917</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f t="array" ref="R1675">IF(R134,SUM(TRANSPOSE(R$104:R$203)*SqCor!$B32:$CW32)/SQRT(ComCalc!R$113),"")</f>
        <v>0.58241256381889595</v>
      </c>
      <c r="S1675">
        <f t="array" ref="S1675">IF(S134,SUM(TRANSPOSE(S$104:S$203)*SqCor!$B32:$CW32)/SQRT(ComCalc!S$113),"")</f>
        <v>0.88685511190339283</v>
      </c>
      <c r="T1675" t="str">
        <f t="array" ref="T1675">IF(T134,SUM(TRANSPOSE(T$104:T$203)*SqCor!$B32:$CW32)/SQRT(ComCalc!T$113),"")</f>
        <v/>
      </c>
      <c r="U1675" t="str">
        <f t="array" ref="U1675">IF(U134,SUM(TRANSPOSE(U$104:U$203)*SqCor!$B32:$CW32)/SQRT(ComCalc!U$113),"")</f>
        <v/>
      </c>
    </row>
    <row r="1676" spans="1:21" x14ac:dyDescent="0.15">
      <c r="A1676" t="str">
        <f t="shared" si="1077"/>
        <v>Category Fluency</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f t="array" ref="E1676">IF(E135,SUM(TRANSPOSE(E$104:E$203)*SqCor!$B33:$CW33)/SQRT(ComCalc!E$113),"")</f>
        <v>0.80547559713601136</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f t="array" ref="R1676">IF(R135,SUM(TRANSPOSE(R$104:R$203)*SqCor!$B33:$CW33)/SQRT(ComCalc!R$113),"")</f>
        <v>0.53355229129400339</v>
      </c>
      <c r="S1676">
        <f t="array" ref="S1676">IF(S135,SUM(TRANSPOSE(S$104:S$203)*SqCor!$B33:$CW33)/SQRT(ComCalc!S$113),"")</f>
        <v>0.69641282335410404</v>
      </c>
      <c r="T1676" t="str">
        <f t="array" ref="T1676">IF(T135,SUM(TRANSPOSE(T$104:T$203)*SqCor!$B33:$CW33)/SQRT(ComCalc!T$113),"")</f>
        <v/>
      </c>
      <c r="U1676" t="str">
        <f t="array" ref="U1676">IF(U135,SUM(TRANSPOSE(U$104:U$203)*SqCor!$B33:$CW33)/SQRT(ComCalc!U$113),"")</f>
        <v/>
      </c>
    </row>
    <row r="1677" spans="1:21" x14ac:dyDescent="0.15">
      <c r="A1677" t="str">
        <f t="shared" si="1077"/>
        <v>TOPF</v>
      </c>
      <c r="B1677" t="str">
        <f t="array" ref="B1677">IF(B136,SUM(TRANSPOSE(B$104:B$203)*SqCor!$B34:$CW34)/SQRT(ComCalc!B$113),"")</f>
        <v/>
      </c>
      <c r="C1677" t="str">
        <f t="array" ref="C1677">IF(C136,SUM(TRANSPOSE(C$104:C$203)*SqCor!$B34:$CW34)/SQRT(ComCalc!C$113),"")</f>
        <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t="str">
        <f t="array" ref="R1677">IF(R136,SUM(TRANSPOSE(R$104:R$203)*SqCor!$B34:$CW34)/SQRT(ComCalc!R$113),"")</f>
        <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15">
      <c r="A1678" t="str">
        <f t="shared" si="1077"/>
        <v>Trails A</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f t="array" ref="G1678">IF(G137,SUM(TRANSPOSE(G$104:G$203)*SqCor!$B35:$CW35)/SQRT(ComCalc!G$113),"")</f>
        <v>0.66493427703470143</v>
      </c>
      <c r="H1678" t="str">
        <f t="array" ref="H1678">IF(H137,SUM(TRANSPOSE(H$104:H$203)*SqCor!$B35:$CW35)/SQRT(ComCalc!H$113),"")</f>
        <v/>
      </c>
      <c r="I1678" t="str">
        <f t="array" ref="I1678">IF(I137,SUM(TRANSPOSE(I$104:I$203)*SqCor!$B35:$CW35)/SQRT(ComCalc!I$113),"")</f>
        <v/>
      </c>
      <c r="J1678">
        <f t="array" ref="J1678">IF(J137,SUM(TRANSPOSE(J$104:J$203)*SqCor!$B35:$CW35)/SQRT(ComCalc!J$113),"")</f>
        <v>0.66666018886856204</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f t="array" ref="N1678">IF(N137,SUM(TRANSPOSE(N$104:N$203)*SqCor!$B35:$CW35)/SQRT(ComCalc!N$113),"")</f>
        <v>0.74769160758085151</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f t="array" ref="R1678">IF(R137,SUM(TRANSPOSE(R$104:R$203)*SqCor!$B35:$CW35)/SQRT(ComCalc!R$113),"")</f>
        <v>0.55692229628180168</v>
      </c>
      <c r="S1678" t="str">
        <f t="array" ref="S1678">IF(S137,SUM(TRANSPOSE(S$104:S$203)*SqCor!$B35:$CW35)/SQRT(ComCalc!S$113),"")</f>
        <v/>
      </c>
      <c r="T1678">
        <f t="array" ref="T1678">IF(T137,SUM(TRANSPOSE(T$104:T$203)*SqCor!$B35:$CW35)/SQRT(ComCalc!T$113),"")</f>
        <v>0.81547532151500457</v>
      </c>
      <c r="U1678" t="str">
        <f t="array" ref="U1678">IF(U137,SUM(TRANSPOSE(U$104:U$203)*SqCor!$B35:$CW35)/SQRT(ComCalc!U$113),"")</f>
        <v/>
      </c>
    </row>
    <row r="1679" spans="1:21" x14ac:dyDescent="0.15">
      <c r="A1679" t="str">
        <f t="shared" si="1077"/>
        <v>Trails B</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f t="array" ref="G1679">IF(G138,SUM(TRANSPOSE(G$104:G$203)*SqCor!$B36:$CW36)/SQRT(ComCalc!G$113),"")</f>
        <v>0.78674082158884595</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f t="array" ref="L1679">IF(L138,SUM(TRANSPOSE(L$104:L$203)*SqCor!$B36:$CW36)/SQRT(ComCalc!L$113),"")</f>
        <v>0.87443341817253384</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f t="array" ref="R1679">IF(R138,SUM(TRANSPOSE(R$104:R$203)*SqCor!$B36:$CW36)/SQRT(ComCalc!R$113),"")</f>
        <v>0.72107773454286728</v>
      </c>
      <c r="S1679" t="str">
        <f t="array" ref="S1679">IF(S138,SUM(TRANSPOSE(S$104:S$203)*SqCor!$B36:$CW36)/SQRT(ComCalc!S$113),"")</f>
        <v/>
      </c>
      <c r="T1679" t="str">
        <f t="array" ref="T1679">IF(T138,SUM(TRANSPOSE(T$104:T$203)*SqCor!$B36:$CW36)/SQRT(ComCalc!T$113),"")</f>
        <v/>
      </c>
      <c r="U1679">
        <f t="array" ref="U1679">IF(U138,SUM(TRANSPOSE(U$104:U$203)*SqCor!$B36:$CW36)/SQRT(ComCalc!U$113),"")</f>
        <v>0.84557672626438807</v>
      </c>
    </row>
    <row r="1680" spans="1:21" x14ac:dyDescent="0.15">
      <c r="A1680" t="str">
        <f t="shared" si="1077"/>
        <v>Unstructured Task (WT)</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t="str">
        <f t="array" ref="G1680">IF(G139,SUM(TRANSPOSE(G$104:G$203)*SqCor!$B37:$CW37)/SQRT(ComCalc!G$113),"")</f>
        <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t="str">
        <f t="array" ref="M1680">IF(M139,SUM(TRANSPOSE(M$104:M$203)*SqCor!$B37:$CW37)/SQRT(ComCalc!M$113),"")</f>
        <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t="str">
        <f t="array" ref="Q1680">IF(Q139,SUM(TRANSPOSE(Q$104:Q$203)*SqCor!$B37:$CW37)/SQRT(ComCalc!Q$113),"")</f>
        <v/>
      </c>
      <c r="R1680" t="str">
        <f t="array" ref="R1680">IF(R139,SUM(TRANSPOSE(R$104:R$203)*SqCor!$B37:$CW37)/SQRT(ComCalc!R$113),"")</f>
        <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15">
      <c r="A1681" t="str">
        <f t="shared" si="1077"/>
        <v>ROCFT Copy</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f t="array" ref="G1681">IF(G140,SUM(TRANSPOSE(G$104:G$203)*SqCor!$B38:$CW38)/SQRT(ComCalc!G$113),"")</f>
        <v>0.24936800701041217</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f t="array" ref="M1681">IF(M140,SUM(TRANSPOSE(M$104:M$203)*SqCor!$B38:$CW38)/SQRT(ComCalc!M$113),"")</f>
        <v>0.46127927001979341</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f t="array" ref="Q1681">IF(Q140,SUM(TRANSPOSE(Q$104:Q$203)*SqCor!$B38:$CW38)/SQRT(ComCalc!Q$113),"")</f>
        <v>0.70710678118654746</v>
      </c>
      <c r="R1681">
        <f t="array" ref="R1681">IF(R140,SUM(TRANSPOSE(R$104:R$203)*SqCor!$B38:$CW38)/SQRT(ComCalc!R$113),"")</f>
        <v>0.29172174129365464</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15">
      <c r="A1682" t="str">
        <f t="shared" si="1077"/>
        <v>ROCFT Recall</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f t="array" ref="H1682">IF(H141,SUM(TRANSPOSE(H$104:H$203)*SqCor!$B39:$CW39)/SQRT(ComCalc!H$113),"")</f>
        <v>0.54707198935023738</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f t="array" ref="P1682">IF(P141,SUM(TRANSPOSE(P$104:P$203)*SqCor!$B39:$CW39)/SQRT(ComCalc!P$113),"")</f>
        <v>0.68179773687924439</v>
      </c>
      <c r="Q1682" t="str">
        <f t="array" ref="Q1682">IF(Q141,SUM(TRANSPOSE(Q$104:Q$203)*SqCor!$B39:$CW39)/SQRT(ComCalc!Q$113),"")</f>
        <v/>
      </c>
      <c r="R1682">
        <f t="array" ref="R1682">IF(R141,SUM(TRANSPOSE(R$104:R$203)*SqCor!$B39:$CW39)/SQRT(ComCalc!R$113),"")</f>
        <v>0.33031994307995349</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15">
      <c r="A1683" t="str">
        <f t="shared" si="1077"/>
        <v>CVLT-3 Brief Trials 1-4</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t="str">
        <f t="array" ref="H1683">IF(H142,SUM(TRANSPOSE(H$104:H$203)*SqCor!$B40:$CW40)/SQRT(ComCalc!H$113),"")</f>
        <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t="str">
        <f t="array" ref="O1683">IF(O142,SUM(TRANSPOSE(O$104:O$203)*SqCor!$B40:$CW40)/SQRT(ComCalc!O$113),"")</f>
        <v/>
      </c>
      <c r="P1683" t="str">
        <f t="array" ref="P1683">IF(P142,SUM(TRANSPOSE(P$104:P$203)*SqCor!$B40:$CW40)/SQRT(ComCalc!P$113),"")</f>
        <v/>
      </c>
      <c r="Q1683" t="str">
        <f t="array" ref="Q1683">IF(Q142,SUM(TRANSPOSE(Q$104:Q$203)*SqCor!$B40:$CW40)/SQRT(ComCalc!Q$113),"")</f>
        <v/>
      </c>
      <c r="R1683" t="str">
        <f t="array" ref="R1683">IF(R142,SUM(TRANSPOSE(R$104:R$203)*SqCor!$B40:$CW40)/SQRT(ComCalc!R$113),"")</f>
        <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15">
      <c r="A1684" t="str">
        <f t="shared" si="1077"/>
        <v>CVLT-3 Brief SDFR</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t="str">
        <f t="array" ref="H1684">IF(H143,SUM(TRANSPOSE(H$104:H$203)*SqCor!$B41:$CW41)/SQRT(ComCalc!H$113),"")</f>
        <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t="str">
        <f t="array" ref="R1684">IF(R143,SUM(TRANSPOSE(R$104:R$203)*SqCor!$B41:$CW41)/SQRT(ComCalc!R$113),"")</f>
        <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15">
      <c r="A1685" t="str">
        <f t="shared" si="1077"/>
        <v>CVLT-3 Brief LDFR</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t="str">
        <f t="array" ref="H1685">IF(H144,SUM(TRANSPOSE(H$104:H$203)*SqCor!$B42:$CW42)/SQRT(ComCalc!H$113),"")</f>
        <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t="str">
        <f t="array" ref="P1685">IF(P144,SUM(TRANSPOSE(P$104:P$203)*SqCor!$B42:$CW42)/SQRT(ComCalc!P$113),"")</f>
        <v/>
      </c>
      <c r="Q1685" t="str">
        <f t="array" ref="Q1685">IF(Q144,SUM(TRANSPOSE(Q$104:Q$203)*SqCor!$B42:$CW42)/SQRT(ComCalc!Q$113),"")</f>
        <v/>
      </c>
      <c r="R1685" t="str">
        <f t="array" ref="R1685">IF(R144,SUM(TRANSPOSE(R$104:R$203)*SqCor!$B42:$CW42)/SQRT(ComCalc!R$113),"")</f>
        <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15">
      <c r="A1686" t="str">
        <f t="shared" si="1077"/>
        <v>Figure Weights</v>
      </c>
      <c r="B1686" t="str">
        <f t="array" ref="B1686">IF(B145,SUM(TRANSPOSE(B$104:B$203)*SqCor!$B43:$CW43)/SQRT(ComCalc!B$113),"")</f>
        <v/>
      </c>
      <c r="C1686" t="str">
        <f t="array" ref="C1686">IF(C145,SUM(TRANSPOSE(C$104:C$203)*SqCor!$B43:$CW43)/SQRT(ComCalc!C$113),"")</f>
        <v/>
      </c>
      <c r="D1686" t="str">
        <f t="array" ref="D1686">IF(D145,SUM(TRANSPOSE(D$104:D$203)*SqCor!$B43:$CW43)/SQRT(ComCalc!D$113),"")</f>
        <v/>
      </c>
      <c r="E1686" t="str">
        <f t="array" ref="E1686">IF(E145,SUM(TRANSPOSE(E$104:E$203)*SqCor!$B43:$CW43)/SQRT(ComCalc!E$113),"")</f>
        <v/>
      </c>
      <c r="F1686" t="str">
        <f t="array" ref="F1686">IF(F145,SUM(TRANSPOSE(F$104:F$203)*SqCor!$B43:$CW43)/SQRT(ComCalc!F$113),"")</f>
        <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t="str">
        <f t="array" ref="R1686">IF(R145,SUM(TRANSPOSE(R$104:R$203)*SqCor!$B43:$CW43)/SQRT(ComCalc!R$113),"")</f>
        <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15">
      <c r="A1687" t="str">
        <f t="shared" si="1077"/>
        <v>Letter-Number Sequencing</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t="str">
        <f t="array" ref="G1687">IF(G146,SUM(TRANSPOSE(G$104:G$203)*SqCor!$B44:$CW44)/SQRT(ComCalc!G$113),"")</f>
        <v/>
      </c>
      <c r="H1687" t="str">
        <f t="array" ref="H1687">IF(H146,SUM(TRANSPOSE(H$104:H$203)*SqCor!$B44:$CW44)/SQRT(ComCalc!H$113),"")</f>
        <v/>
      </c>
      <c r="I1687" t="str">
        <f t="array" ref="I1687">IF(I146,SUM(TRANSPOSE(I$104:I$203)*SqCor!$B44:$CW44)/SQRT(ComCalc!I$113),"")</f>
        <v/>
      </c>
      <c r="J1687" t="str">
        <f t="array" ref="J1687">IF(J146,SUM(TRANSPOSE(J$104:J$203)*SqCor!$B44:$CW44)/SQRT(ComCalc!J$113),"")</f>
        <v/>
      </c>
      <c r="K1687" t="str">
        <f t="array" ref="K1687">IF(K146,SUM(TRANSPOSE(K$104:K$203)*SqCor!$B44:$CW44)/SQRT(ComCalc!K$113),"")</f>
        <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t="str">
        <f t="array" ref="R1687">IF(R146,SUM(TRANSPOSE(R$104:R$203)*SqCor!$B44:$CW44)/SQRT(ComCalc!R$113),"")</f>
        <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15">
      <c r="A1688" t="str">
        <f t="shared" si="1077"/>
        <v>Cancellation</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t="str">
        <f t="array" ref="G1688">IF(G147,SUM(TRANSPOSE(G$104:G$203)*SqCor!$B45:$CW45)/SQRT(ComCalc!G$113),"")</f>
        <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t="str">
        <f t="array" ref="L1688">IF(L147,SUM(TRANSPOSE(L$104:L$203)*SqCor!$B45:$CW45)/SQRT(ComCalc!L$113),"")</f>
        <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t="str">
        <f t="array" ref="R1688">IF(R147,SUM(TRANSPOSE(R$104:R$203)*SqCor!$B45:$CW45)/SQRT(ComCalc!R$113),"")</f>
        <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15">
      <c r="A1689" t="str">
        <f t="shared" si="1077"/>
        <v>Grooved Pegboard-Dominant</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15">
      <c r="A1690" t="str">
        <f t="shared" si="1077"/>
        <v>Grooved Pegboard-Nondominant</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15">
      <c r="A1691" t="str">
        <f t="shared" si="1077"/>
        <v>Behavior Rating Scale</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15">
      <c r="A1692" t="str">
        <f t="shared" si="1077"/>
        <v>KTEA-3 Nonsense Word Decoding</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t="str">
        <f t="array" ref="I1692">IF(I151,SUM(TRANSPOSE(I$104:I$203)*SqCor!$B49:$CW49)/SQRT(ComCalc!I$113),"")</f>
        <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t="str">
        <f t="array" ref="R1692">IF(R151,SUM(TRANSPOSE(R$104:R$203)*SqCor!$B49:$CW49)/SQRT(ComCalc!R$113),"")</f>
        <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15">
      <c r="A1693" t="str">
        <f t="shared" si="1077"/>
        <v>KTEA-3 Decoding Fluency</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t="str">
        <f t="array" ref="I1693">IF(I152,SUM(TRANSPOSE(I$104:I$203)*SqCor!$B50:$CW50)/SQRT(ComCalc!I$113),"")</f>
        <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t="str">
        <f t="array" ref="N1693">IF(N152,SUM(TRANSPOSE(N$104:N$203)*SqCor!$B50:$CW50)/SQRT(ComCalc!N$113),"")</f>
        <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t="str">
        <f t="array" ref="R1693">IF(R152,SUM(TRANSPOSE(R$104:R$203)*SqCor!$B50:$CW50)/SQRT(ComCalc!R$113),"")</f>
        <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15">
      <c r="A1694" t="str">
        <f t="shared" si="1077"/>
        <v>KTEA-3 Reading Comprehension</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t="str">
        <f t="array" ref="I1694">IF(I153,SUM(TRANSPOSE(I$104:I$203)*SqCor!$B51:$CW51)/SQRT(ComCalc!I$113),"")</f>
        <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t="str">
        <f t="array" ref="R1694">IF(R153,SUM(TRANSPOSE(R$104:R$203)*SqCor!$B51:$CW51)/SQRT(ComCalc!R$113),"")</f>
        <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15">
      <c r="A1695" t="str">
        <f t="shared" si="1077"/>
        <v>WMS-IV Symbol Span</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t="str">
        <f t="array" ref="G1695">IF(G154,SUM(TRANSPOSE(G$104:G$203)*SqCor!$B52:$CW52)/SQRT(ComCalc!G$113),"")</f>
        <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t="str">
        <f t="array" ref="K1695">IF(K154,SUM(TRANSPOSE(K$104:K$203)*SqCor!$B52:$CW52)/SQRT(ComCalc!K$113),"")</f>
        <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t="str">
        <f t="array" ref="R1695">IF(R154,SUM(TRANSPOSE(R$104:R$203)*SqCor!$B52:$CW52)/SQRT(ComCalc!R$113),"")</f>
        <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15">
      <c r="A1696" t="str">
        <f t="shared" si="1077"/>
        <v>WRAT5 Word Reading</v>
      </c>
      <c r="B1696" t="str">
        <f t="array" ref="B1696">IF(B155,SUM(TRANSPOSE(B$104:B$203)*SqCor!$B53:$CW53)/SQRT(ComCalc!B$113),"")</f>
        <v/>
      </c>
      <c r="C1696">
        <f t="array" ref="C1696">IF(C155,SUM(TRANSPOSE(C$104:C$203)*SqCor!$B53:$CW53)/SQRT(ComCalc!C$113),"")</f>
        <v>0.70710678118654746</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t="str">
        <f t="array" ref="I1696">IF(I155,SUM(TRANSPOSE(I$104:I$203)*SqCor!$B53:$CW53)/SQRT(ComCalc!I$113),"")</f>
        <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f t="array" ref="R1696">IF(R155,SUM(TRANSPOSE(R$104:R$203)*SqCor!$B53:$CW53)/SQRT(ComCalc!R$113),"")</f>
        <v>9.4233891079831072E-2</v>
      </c>
      <c r="S1696" t="str">
        <f t="array" ref="S1696">IF(S155,SUM(TRANSPOSE(S$104:S$203)*SqCor!$B53:$CW53)/SQRT(ComCalc!S$113),"")</f>
        <v/>
      </c>
      <c r="T1696" t="str">
        <f t="array" ref="T1696">IF(T155,SUM(TRANSPOSE(T$104:T$203)*SqCor!$B53:$CW53)/SQRT(ComCalc!T$113),"")</f>
        <v/>
      </c>
      <c r="U1696" t="str">
        <f t="array" ref="U1696">IF(U155,SUM(TRANSPOSE(U$104:U$203)*SqCor!$B53:$CW53)/SQRT(ComCalc!U$113),"")</f>
        <v/>
      </c>
    </row>
    <row r="1697" spans="1:21" x14ac:dyDescent="0.15">
      <c r="A1697" t="str">
        <f t="shared" si="1077"/>
        <v>WRAT5 Spelling</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t="str">
        <f t="array" ref="R1697">IF(R156,SUM(TRANSPOSE(R$104:R$203)*SqCor!$B54:$CW54)/SQRT(ComCalc!R$113),"")</f>
        <v/>
      </c>
      <c r="S1697" t="str">
        <f t="array" ref="S1697">IF(S156,SUM(TRANSPOSE(S$104:S$203)*SqCor!$B54:$CW54)/SQRT(ComCalc!S$113),"")</f>
        <v/>
      </c>
      <c r="T1697" t="str">
        <f t="array" ref="T1697">IF(T156,SUM(TRANSPOSE(T$104:T$203)*SqCor!$B54:$CW54)/SQRT(ComCalc!T$113),"")</f>
        <v/>
      </c>
      <c r="U1697" t="str">
        <f t="array" ref="U1697">IF(U156,SUM(TRANSPOSE(U$104:U$203)*SqCor!$B54:$CW54)/SQRT(ComCalc!U$113),"")</f>
        <v/>
      </c>
    </row>
    <row r="1698" spans="1:21" x14ac:dyDescent="0.15">
      <c r="A1698" t="str">
        <f t="shared" si="1077"/>
        <v>WRAT5 Math Computation</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t="str">
        <f t="array" ref="R1698">IF(R157,SUM(TRANSPOSE(R$104:R$203)*SqCor!$B55:$CW55)/SQRT(ComCalc!R$113),"")</f>
        <v/>
      </c>
      <c r="S1698" t="str">
        <f t="array" ref="S1698">IF(S157,SUM(TRANSPOSE(S$104:S$203)*SqCor!$B55:$CW55)/SQRT(ComCalc!S$113),"")</f>
        <v/>
      </c>
      <c r="T1698" t="str">
        <f t="array" ref="T1698">IF(T157,SUM(TRANSPOSE(T$104:T$203)*SqCor!$B55:$CW55)/SQRT(ComCalc!T$113),"")</f>
        <v/>
      </c>
      <c r="U1698" t="str">
        <f t="array" ref="U1698">IF(U157,SUM(TRANSPOSE(U$104:U$203)*SqCor!$B55:$CW55)/SQRT(ComCalc!U$113),"")</f>
        <v/>
      </c>
    </row>
    <row r="1699" spans="1:21" x14ac:dyDescent="0.15">
      <c r="A1699" t="str">
        <f t="shared" si="1077"/>
        <v>WRAT5 Sentence Comprehension</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t="str">
        <f t="array" ref="R1699">IF(R158,SUM(TRANSPOSE(R$104:R$203)*SqCor!$B56:$CW56)/SQRT(ComCalc!R$113),"")</f>
        <v/>
      </c>
      <c r="S1699" t="str">
        <f t="array" ref="S1699">IF(S158,SUM(TRANSPOSE(S$104:S$203)*SqCor!$B56:$CW56)/SQRT(ComCalc!S$113),"")</f>
        <v/>
      </c>
      <c r="T1699" t="str">
        <f t="array" ref="T1699">IF(T158,SUM(TRANSPOSE(T$104:T$203)*SqCor!$B56:$CW56)/SQRT(ComCalc!T$113),"")</f>
        <v/>
      </c>
      <c r="U1699" t="str">
        <f t="array" ref="U1699">IF(U158,SUM(TRANSPOSE(U$104:U$203)*SqCor!$B56:$CW56)/SQRT(ComCalc!U$113),"")</f>
        <v/>
      </c>
    </row>
    <row r="1700" spans="1:21" x14ac:dyDescent="0.15">
      <c r="A1700" t="str">
        <f t="shared" si="1077"/>
        <v>WRAT5 Reading Composite</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t="str">
        <f t="array" ref="R1700">IF(R159,SUM(TRANSPOSE(R$104:R$203)*SqCor!$B57:$CW57)/SQRT(ComCalc!R$113),"")</f>
        <v/>
      </c>
      <c r="S1700" t="str">
        <f t="array" ref="S1700">IF(S159,SUM(TRANSPOSE(S$104:S$203)*SqCor!$B57:$CW57)/SQRT(ComCalc!S$113),"")</f>
        <v/>
      </c>
      <c r="T1700" t="str">
        <f t="array" ref="T1700">IF(T159,SUM(TRANSPOSE(T$104:T$203)*SqCor!$B57:$CW57)/SQRT(ComCalc!T$113),"")</f>
        <v/>
      </c>
      <c r="U1700" t="str">
        <f t="array" ref="U1700">IF(U159,SUM(TRANSPOSE(U$104:U$203)*SqCor!$B57:$CW57)/SQRT(ComCalc!U$113),"")</f>
        <v/>
      </c>
    </row>
    <row r="1701" spans="1:21" x14ac:dyDescent="0.15">
      <c r="A1701" t="str">
        <f t="shared" si="1077"/>
        <v>DKEFS CWI Color Naming</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t="str">
        <f t="array" ref="E1701">IF(E160,SUM(TRANSPOSE(E$104:E$203)*SqCor!$B58:$CW58)/SQRT(ComCalc!E$113),"")</f>
        <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t="str">
        <f t="array" ref="L1701">IF(L160,SUM(TRANSPOSE(L$104:L$203)*SqCor!$B58:$CW58)/SQRT(ComCalc!L$113),"")</f>
        <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t="str">
        <f t="array" ref="R1701">IF(R160,SUM(TRANSPOSE(R$104:R$203)*SqCor!$B58:$CW58)/SQRT(ComCalc!R$113),"")</f>
        <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15">
      <c r="A1702" t="str">
        <f t="shared" si="1077"/>
        <v>DKEFS CWI Word Reading</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t="str">
        <f t="array" ref="E1702">IF(E161,SUM(TRANSPOSE(E$104:E$203)*SqCor!$B59:$CW59)/SQRT(ComCalc!E$113),"")</f>
        <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t="str">
        <f t="array" ref="L1702">IF(L161,SUM(TRANSPOSE(L$104:L$203)*SqCor!$B59:$CW59)/SQRT(ComCalc!L$113),"")</f>
        <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t="str">
        <f t="array" ref="R1702">IF(R161,SUM(TRANSPOSE(R$104:R$203)*SqCor!$B59:$CW59)/SQRT(ComCalc!R$113),"")</f>
        <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15">
      <c r="A1703" t="str">
        <f t="shared" si="1077"/>
        <v>DKEFS CWI Inhibition</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t="str">
        <f t="array" ref="G1703">IF(G162,SUM(TRANSPOSE(G$104:G$203)*SqCor!$B60:$CW60)/SQRT(ComCalc!G$113),"")</f>
        <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t="str">
        <f t="array" ref="L1703">IF(L162,SUM(TRANSPOSE(L$104:L$203)*SqCor!$B60:$CW60)/SQRT(ComCalc!L$113),"")</f>
        <v/>
      </c>
      <c r="M1703" t="str">
        <f t="array" ref="M1703">IF(M162,SUM(TRANSPOSE(M$104:M$203)*SqCor!$B60:$CW60)/SQRT(ComCalc!M$113),"")</f>
        <v/>
      </c>
      <c r="N1703" t="str">
        <f t="array" ref="N1703">IF(N162,SUM(TRANSPOSE(N$104:N$203)*SqCor!$B60:$CW60)/SQRT(ComCalc!N$113),"")</f>
        <v/>
      </c>
      <c r="O1703" t="str">
        <f t="array" ref="O1703">IF(O162,SUM(TRANSPOSE(O$104:O$203)*SqCor!$B60:$CW60)/SQRT(ComCalc!O$113),"")</f>
        <v/>
      </c>
      <c r="P1703" t="str">
        <f t="array" ref="P1703">IF(P162,SUM(TRANSPOSE(P$104:P$203)*SqCor!$B60:$CW60)/SQRT(ComCalc!P$113),"")</f>
        <v/>
      </c>
      <c r="Q1703" t="str">
        <f t="array" ref="Q1703">IF(Q162,SUM(TRANSPOSE(Q$104:Q$203)*SqCor!$B60:$CW60)/SQRT(ComCalc!Q$113),"")</f>
        <v/>
      </c>
      <c r="R1703" t="str">
        <f t="array" ref="R1703">IF(R162,SUM(TRANSPOSE(R$104:R$203)*SqCor!$B60:$CW60)/SQRT(ComCalc!R$113),"")</f>
        <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15">
      <c r="A1704" t="str">
        <f t="shared" si="1077"/>
        <v>DKEFS CWI Switching</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t="str">
        <f t="array" ref="G1704">IF(G163,SUM(TRANSPOSE(G$104:G$203)*SqCor!$B61:$CW61)/SQRT(ComCalc!G$113),"")</f>
        <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t="str">
        <f t="array" ref="L1704">IF(L163,SUM(TRANSPOSE(L$104:L$203)*SqCor!$B61:$CW61)/SQRT(ComCalc!L$113),"")</f>
        <v/>
      </c>
      <c r="M1704" t="str">
        <f t="array" ref="M1704">IF(M163,SUM(TRANSPOSE(M$104:M$203)*SqCor!$B61:$CW61)/SQRT(ComCalc!M$113),"")</f>
        <v/>
      </c>
      <c r="N1704" t="str">
        <f t="array" ref="N1704">IF(N163,SUM(TRANSPOSE(N$104:N$203)*SqCor!$B61:$CW61)/SQRT(ComCalc!N$113),"")</f>
        <v/>
      </c>
      <c r="O1704" t="str">
        <f t="array" ref="O1704">IF(O163,SUM(TRANSPOSE(O$104:O$203)*SqCor!$B61:$CW61)/SQRT(ComCalc!O$113),"")</f>
        <v/>
      </c>
      <c r="P1704" t="str">
        <f t="array" ref="P1704">IF(P163,SUM(TRANSPOSE(P$104:P$203)*SqCor!$B61:$CW61)/SQRT(ComCalc!P$113),"")</f>
        <v/>
      </c>
      <c r="Q1704" t="str">
        <f t="array" ref="Q1704">IF(Q163,SUM(TRANSPOSE(Q$104:Q$203)*SqCor!$B61:$CW61)/SQRT(ComCalc!Q$113),"")</f>
        <v/>
      </c>
      <c r="R1704" t="str">
        <f t="array" ref="R1704">IF(R163,SUM(TRANSPOSE(R$104:R$203)*SqCor!$B61:$CW61)/SQRT(ComCalc!R$113),"")</f>
        <v/>
      </c>
      <c r="S1704" t="str">
        <f t="array" ref="S1704">IF(S163,SUM(TRANSPOSE(S$104:S$203)*SqCor!$B61:$CW61)/SQRT(ComCalc!S$113),"")</f>
        <v/>
      </c>
      <c r="T1704" t="str">
        <f t="array" ref="T1704">IF(T163,SUM(TRANSPOSE(T$104:T$203)*SqCor!$B61:$CW61)/SQRT(ComCalc!T$113),"")</f>
        <v/>
      </c>
      <c r="U1704" t="str">
        <f t="array" ref="U1704">IF(U163,SUM(TRANSPOSE(U$104:U$203)*SqCor!$B61:$CW61)/SQRT(ComCalc!U$113),"")</f>
        <v/>
      </c>
    </row>
    <row r="1705" spans="1:21" x14ac:dyDescent="0.15">
      <c r="A1705" t="str">
        <f t="shared" si="1077"/>
        <v>Unstructured Task (Total)</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15">
      <c r="A1706" t="str">
        <f t="shared" si="1077"/>
        <v>Unstructured Task (HVC)</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15">
      <c r="A1707" t="str">
        <f t="shared" si="1077"/>
        <v>WASI-2 Similarities</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15">
      <c r="A1708" t="str">
        <f t="shared" si="1077"/>
        <v>WASI-2 Vocabulary</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15">
      <c r="A1709" t="str">
        <f t="shared" si="1077"/>
        <v>WASI-2 Matrix Reasoning</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15">
      <c r="A1710" t="str">
        <f t="shared" ref="A1710:A1744" si="1078">A1607</f>
        <v>WASI-2 Block Design</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15">
      <c r="A1711" t="str">
        <f t="shared" si="1078"/>
        <v>WISC-V Digit Span</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15">
      <c r="A1712" t="str">
        <f t="shared" si="1078"/>
        <v>WISC-V Picture Span</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15">
      <c r="A1713" t="str">
        <f t="shared" si="1078"/>
        <v>WISC-V Coding</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15">
      <c r="A1714" t="str">
        <f t="shared" si="1078"/>
        <v>WISC-V Symbol Search</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15">
      <c r="A1715" t="str">
        <f t="shared" si="1078"/>
        <v>LWR</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t="str">
        <f t="array" ref="I1715">IF(I174,SUM(TRANSPOSE(I$104:I$203)*SqCor!$B72:$CW72)/SQRT(ComCalc!I$113),"")</f>
        <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15">
      <c r="A1716" t="str">
        <f t="shared" si="1078"/>
        <v>RC</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15">
      <c r="A1717" t="str">
        <f t="shared" si="1078"/>
        <v>NWD</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15">
      <c r="A1718" t="str">
        <f t="shared" si="1078"/>
        <v>PP</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t="str">
        <f t="array" ref="I1718">IF(I177,SUM(TRANSPOSE(I$104:I$203)*SqCor!$B75:$CW75)/SQRT(ComCalc!I$113),"")</f>
        <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15">
      <c r="A1719" t="str">
        <f t="shared" si="1078"/>
        <v>WRF</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15">
      <c r="A1720" t="str">
        <f t="shared" si="1078"/>
        <v>DF</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15">
      <c r="A1721" t="str">
        <f t="shared" si="1078"/>
        <v>SRF</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t="str">
        <f t="array" ref="I1721">IF(I180,SUM(TRANSPOSE(I$104:I$203)*SqCor!$B78:$CW78)/SQRT(ComCalc!I$113),"")</f>
        <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15">
      <c r="A1722" t="str">
        <f t="shared" si="1078"/>
        <v>RV</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t="str">
        <f t="array" ref="I1722">IF(I181,SUM(TRANSPOSE(I$104:I$203)*SqCor!$B79:$CW79)/SQRT(ComCalc!I$113),"")</f>
        <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15">
      <c r="A1723" t="str">
        <f t="shared" si="1078"/>
        <v>MCA</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t="str">
        <f t="array" ref="I1723">IF(I182,SUM(TRANSPOSE(I$104:I$203)*SqCor!$B80:$CW80)/SQRT(ComCalc!I$113),"")</f>
        <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15">
      <c r="A1724" t="str">
        <f t="shared" si="1078"/>
        <v>MC</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15">
      <c r="A1725" t="str">
        <f t="shared" si="1078"/>
        <v>MF</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15">
      <c r="A1726" t="str">
        <f t="shared" si="1078"/>
        <v>WE</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15">
      <c r="A1727" t="str">
        <f t="shared" si="1078"/>
        <v>SP</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15">
      <c r="A1728" t="str">
        <f t="shared" si="1078"/>
        <v>WF</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15">
      <c r="A1729" t="str">
        <f t="shared" si="1078"/>
        <v>LC</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15">
      <c r="A1730" t="str">
        <f t="shared" si="1078"/>
        <v>OE</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15">
      <c r="A1731" t="str">
        <f t="shared" si="1078"/>
        <v>AF</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15">
      <c r="A1732" t="str">
        <f t="shared" si="1078"/>
        <v>ONF</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15">
      <c r="A1733" t="str">
        <f t="shared" si="1078"/>
        <v>LNF</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15">
      <c r="A1734" t="str">
        <f t="shared" si="1078"/>
        <v>RD</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15">
      <c r="A1735" t="str">
        <f t="shared" si="1078"/>
        <v>MA</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15">
      <c r="A1736" t="str">
        <f t="shared" si="1078"/>
        <v>WL</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15">
      <c r="A1737" t="str">
        <f t="shared" si="1078"/>
        <v>ASB</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15">
      <c r="A1738" t="str">
        <f t="shared" si="1078"/>
        <v>SY</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15">
      <c r="A1739" t="str">
        <f t="shared" si="1078"/>
        <v>DC</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15">
      <c r="A1740" t="str">
        <f t="shared" si="1078"/>
        <v>RF</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15">
      <c r="A1741" t="str">
        <f t="shared" si="1078"/>
        <v>RU</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15">
      <c r="A1742" t="str">
        <f t="shared" si="1078"/>
        <v>OL</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15">
      <c r="A1743" t="str">
        <f t="shared" si="1078"/>
        <v>OF</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15">
      <c r="A1744" t="str">
        <f t="shared" si="1078"/>
        <v>CM</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15">
      <c r="B1746" t="s">
        <v>257</v>
      </c>
    </row>
    <row r="1747" spans="1:21" x14ac:dyDescent="0.15">
      <c r="B1747" t="s">
        <v>134</v>
      </c>
      <c r="C1747" t="s">
        <v>135</v>
      </c>
      <c r="D1747" t="s">
        <v>136</v>
      </c>
      <c r="E1747" t="s">
        <v>137</v>
      </c>
      <c r="F1747" t="s">
        <v>138</v>
      </c>
      <c r="G1747" t="s">
        <v>139</v>
      </c>
      <c r="H1747" t="s">
        <v>140</v>
      </c>
      <c r="I1747" t="s">
        <v>141</v>
      </c>
      <c r="J1747" t="s">
        <v>142</v>
      </c>
      <c r="K1747" t="s">
        <v>143</v>
      </c>
      <c r="L1747" t="s">
        <v>279</v>
      </c>
      <c r="M1747" t="s">
        <v>280</v>
      </c>
      <c r="N1747" t="s">
        <v>281</v>
      </c>
      <c r="O1747" t="s">
        <v>282</v>
      </c>
      <c r="P1747" t="s">
        <v>283</v>
      </c>
      <c r="Q1747" t="s">
        <v>284</v>
      </c>
      <c r="R1747" t="s">
        <v>285</v>
      </c>
      <c r="S1747" t="s">
        <v>286</v>
      </c>
      <c r="T1747" t="s">
        <v>287</v>
      </c>
      <c r="U1747" t="s">
        <v>288</v>
      </c>
    </row>
    <row r="1748" spans="1:21" x14ac:dyDescent="0.15">
      <c r="A1748" t="str">
        <f>A1645</f>
        <v>Similarities</v>
      </c>
      <c r="B1748" t="str">
        <f>IF((ComCalc!B$37&gt;1)*B104,(SQRT(ComCalc!B$113)*B1645-1)/SQRT(1+ComCalc!B$113-2*SQRT(ComCalc!B$113)*B1645),"")</f>
        <v/>
      </c>
      <c r="C1748" t="str">
        <f>IF((ComCalc!C$37&gt;1)*C104,(SQRT(ComCalc!C$113)*C1645-1)/SQRT(1+ComCalc!C$113-2*SQRT(ComCalc!C$113)*C1645),"")</f>
        <v/>
      </c>
      <c r="D1748" t="str">
        <f>IF((ComCalc!D$37&gt;1)*D104,(SQRT(ComCalc!D$113)*D1645-1)/SQRT(1+ComCalc!D$113-2*SQRT(ComCalc!D$113)*D1645),"")</f>
        <v/>
      </c>
      <c r="E1748" t="str">
        <f>IF((ComCalc!E$37&gt;1)*E104,(SQRT(ComCalc!E$113)*E1645-1)/SQRT(1+ComCalc!E$113-2*SQRT(ComCalc!E$113)*E1645),"")</f>
        <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t="str">
        <f>IF((ComCalc!R$37&gt;1)*R104,(SQRT(ComCalc!R$113)*R1645-1)/SQRT(1+ComCalc!R$113-2*SQRT(ComCalc!R$113)*R1645),"")</f>
        <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15">
      <c r="A1749" t="str">
        <f t="shared" ref="A1749:A1812" si="1079">A1646</f>
        <v>Vocabulary</v>
      </c>
      <c r="B1749" t="str">
        <f>IF((ComCalc!B$37&gt;1)*B105,(SQRT(ComCalc!B$113)*B1646-1)/SQRT(1+ComCalc!B$113-2*SQRT(ComCalc!B$113)*B1646),"")</f>
        <v/>
      </c>
      <c r="C1749" t="str">
        <f>IF((ComCalc!C$37&gt;1)*C105,(SQRT(ComCalc!C$113)*C1646-1)/SQRT(1+ComCalc!C$113-2*SQRT(ComCalc!C$113)*C1646),"")</f>
        <v/>
      </c>
      <c r="D1749" t="str">
        <f>IF((ComCalc!D$37&gt;1)*D105,(SQRT(ComCalc!D$113)*D1646-1)/SQRT(1+ComCalc!D$113-2*SQRT(ComCalc!D$113)*D1646),"")</f>
        <v/>
      </c>
      <c r="E1749" t="str">
        <f>IF((ComCalc!E$37&gt;1)*E105,(SQRT(ComCalc!E$113)*E1646-1)/SQRT(1+ComCalc!E$113-2*SQRT(ComCalc!E$113)*E1646),"")</f>
        <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t="str">
        <f>IF((ComCalc!R$37&gt;1)*R105,(SQRT(ComCalc!R$113)*R1646-1)/SQRT(1+ComCalc!R$113-2*SQRT(ComCalc!R$113)*R1646),"")</f>
        <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15">
      <c r="A1750" t="str">
        <f t="shared" si="1079"/>
        <v>Information</v>
      </c>
      <c r="B1750" t="str">
        <f>IF((ComCalc!B$37&gt;1)*B106,(SQRT(ComCalc!B$113)*B1647-1)/SQRT(1+ComCalc!B$113-2*SQRT(ComCalc!B$113)*B1647),"")</f>
        <v/>
      </c>
      <c r="C1750" t="str">
        <f>IF((ComCalc!C$37&gt;1)*C106,(SQRT(ComCalc!C$113)*C1647-1)/SQRT(1+ComCalc!C$113-2*SQRT(ComCalc!C$113)*C1647),"")</f>
        <v/>
      </c>
      <c r="D1750" t="str">
        <f>IF((ComCalc!D$37&gt;1)*D106,(SQRT(ComCalc!D$113)*D1647-1)/SQRT(1+ComCalc!D$113-2*SQRT(ComCalc!D$113)*D1647),"")</f>
        <v/>
      </c>
      <c r="E1750" t="str">
        <f>IF((ComCalc!E$37&gt;1)*E106,(SQRT(ComCalc!E$113)*E1647-1)/SQRT(1+ComCalc!E$113-2*SQRT(ComCalc!E$113)*E1647),"")</f>
        <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t="str">
        <f>IF((ComCalc!R$37&gt;1)*R106,(SQRT(ComCalc!R$113)*R1647-1)/SQRT(1+ComCalc!R$113-2*SQRT(ComCalc!R$113)*R1647),"")</f>
        <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15">
      <c r="A1751" t="str">
        <f t="shared" si="1079"/>
        <v>Matrix Reasoning</v>
      </c>
      <c r="B1751" t="str">
        <f>IF((ComCalc!B$37&gt;1)*B107,(SQRT(ComCalc!B$113)*B1648-1)/SQRT(1+ComCalc!B$113-2*SQRT(ComCalc!B$113)*B1648),"")</f>
        <v/>
      </c>
      <c r="C1751" t="str">
        <f>IF((ComCalc!C$37&gt;1)*C107,(SQRT(ComCalc!C$113)*C1648-1)/SQRT(1+ComCalc!C$113-2*SQRT(ComCalc!C$113)*C1648),"")</f>
        <v/>
      </c>
      <c r="D1751" t="str">
        <f>IF((ComCalc!D$37&gt;1)*D107,(SQRT(ComCalc!D$113)*D1648-1)/SQRT(1+ComCalc!D$113-2*SQRT(ComCalc!D$113)*D1648),"")</f>
        <v/>
      </c>
      <c r="E1751" t="str">
        <f>IF((ComCalc!E$37&gt;1)*E107,(SQRT(ComCalc!E$113)*E1648-1)/SQRT(1+ComCalc!E$113-2*SQRT(ComCalc!E$113)*E1648),"")</f>
        <v/>
      </c>
      <c r="F1751" t="str">
        <f>IF((ComCalc!F$37&gt;1)*F107,(SQRT(ComCalc!F$113)*F1648-1)/SQRT(1+ComCalc!F$113-2*SQRT(ComCalc!F$113)*F1648),"")</f>
        <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t="str">
        <f>IF((ComCalc!R$37&gt;1)*R107,(SQRT(ComCalc!R$113)*R1648-1)/SQRT(1+ComCalc!R$113-2*SQRT(ComCalc!R$113)*R1648),"")</f>
        <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15">
      <c r="A1752" t="str">
        <f t="shared" si="1079"/>
        <v>Digit Span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15">
      <c r="A1753" t="str">
        <f t="shared" si="1079"/>
        <v>Arithmetic</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t="str">
        <f>IF((ComCalc!G$37&gt;1)*G109,(SQRT(ComCalc!G$113)*G1650-1)/SQRT(1+ComCalc!G$113-2*SQRT(ComCalc!G$113)*G1650),"")</f>
        <v/>
      </c>
      <c r="H1753" t="str">
        <f>IF((ComCalc!H$37&gt;1)*H109,(SQRT(ComCalc!H$113)*H1650-1)/SQRT(1+ComCalc!H$113-2*SQRT(ComCalc!H$113)*H1650),"")</f>
        <v/>
      </c>
      <c r="I1753" t="str">
        <f>IF((ComCalc!I$37&gt;1)*I109,(SQRT(ComCalc!I$113)*I1650-1)/SQRT(1+ComCalc!I$113-2*SQRT(ComCalc!I$113)*I1650),"")</f>
        <v/>
      </c>
      <c r="J1753" t="str">
        <f>IF((ComCalc!J$37&gt;1)*J109,(SQRT(ComCalc!J$113)*J1650-1)/SQRT(1+ComCalc!J$113-2*SQRT(ComCalc!J$113)*J1650),"")</f>
        <v/>
      </c>
      <c r="K1753" t="str">
        <f>IF((ComCalc!K$37&gt;1)*K109,(SQRT(ComCalc!K$113)*K1650-1)/SQRT(1+ComCalc!K$113-2*SQRT(ComCalc!K$113)*K1650),"")</f>
        <v/>
      </c>
      <c r="L1753" t="str">
        <f>IF((ComCalc!L$37&gt;1)*L109,(SQRT(ComCalc!L$113)*L1650-1)/SQRT(1+ComCalc!L$113-2*SQRT(ComCalc!L$113)*L1650),"")</f>
        <v/>
      </c>
      <c r="M1753" t="str">
        <f>IF((ComCalc!M$37&gt;1)*M109,(SQRT(ComCalc!M$113)*M1650-1)/SQRT(1+ComCalc!M$113-2*SQRT(ComCalc!M$113)*M1650),"")</f>
        <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t="str">
        <f>IF((ComCalc!R$37&gt;1)*R109,(SQRT(ComCalc!R$113)*R1650-1)/SQRT(1+ComCalc!R$113-2*SQRT(ComCalc!R$113)*R1650),"")</f>
        <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15">
      <c r="A1754" t="str">
        <f t="shared" si="1079"/>
        <v>Block Design</v>
      </c>
      <c r="B1754" t="str">
        <f>IF((ComCalc!B$37&gt;1)*B110,(SQRT(ComCalc!B$113)*B1651-1)/SQRT(1+ComCalc!B$113-2*SQRT(ComCalc!B$113)*B1651),"")</f>
        <v/>
      </c>
      <c r="C1754" t="str">
        <f>IF((ComCalc!C$37&gt;1)*C110,(SQRT(ComCalc!C$113)*C1651-1)/SQRT(1+ComCalc!C$113-2*SQRT(ComCalc!C$113)*C1651),"")</f>
        <v/>
      </c>
      <c r="D1754" t="str">
        <f>IF((ComCalc!D$37&gt;1)*D110,(SQRT(ComCalc!D$113)*D1651-1)/SQRT(1+ComCalc!D$113-2*SQRT(ComCalc!D$113)*D1651),"")</f>
        <v/>
      </c>
      <c r="E1754" t="str">
        <f>IF((ComCalc!E$37&gt;1)*E110,(SQRT(ComCalc!E$113)*E1651-1)/SQRT(1+ComCalc!E$113-2*SQRT(ComCalc!E$113)*E1651),"")</f>
        <v/>
      </c>
      <c r="F1754" t="str">
        <f>IF((ComCalc!F$37&gt;1)*F110,(SQRT(ComCalc!F$113)*F1651-1)/SQRT(1+ComCalc!F$113-2*SQRT(ComCalc!F$113)*F1651),"")</f>
        <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t="str">
        <f>IF((ComCalc!R$37&gt;1)*R110,(SQRT(ComCalc!R$113)*R1651-1)/SQRT(1+ComCalc!R$113-2*SQRT(ComCalc!R$113)*R1651),"")</f>
        <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15">
      <c r="A1755" t="str">
        <f t="shared" si="1079"/>
        <v>Visual Puzzles</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15">
      <c r="A1756" t="str">
        <f t="shared" si="1079"/>
        <v>Symbol Search</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t="str">
        <f>IF((ComCalc!E$37&gt;1)*E112,(SQRT(ComCalc!E$113)*E1653-1)/SQRT(1+ComCalc!E$113-2*SQRT(ComCalc!E$113)*E1653),"")</f>
        <v/>
      </c>
      <c r="F1756" t="str">
        <f>IF((ComCalc!F$37&gt;1)*F112,(SQRT(ComCalc!F$113)*F1653-1)/SQRT(1+ComCalc!F$113-2*SQRT(ComCalc!F$113)*F1653),"")</f>
        <v/>
      </c>
      <c r="G1756" t="str">
        <f>IF((ComCalc!G$37&gt;1)*G112,(SQRT(ComCalc!G$113)*G1653-1)/SQRT(1+ComCalc!G$113-2*SQRT(ComCalc!G$113)*G1653),"")</f>
        <v/>
      </c>
      <c r="H1756" t="str">
        <f>IF((ComCalc!H$37&gt;1)*H112,(SQRT(ComCalc!H$113)*H1653-1)/SQRT(1+ComCalc!H$113-2*SQRT(ComCalc!H$113)*H1653),"")</f>
        <v/>
      </c>
      <c r="I1756" t="str">
        <f>IF((ComCalc!I$37&gt;1)*I112,(SQRT(ComCalc!I$113)*I1653-1)/SQRT(1+ComCalc!I$113-2*SQRT(ComCalc!I$113)*I1653),"")</f>
        <v/>
      </c>
      <c r="J1756" t="str">
        <f>IF((ComCalc!J$37&gt;1)*J112,(SQRT(ComCalc!J$113)*J1653-1)/SQRT(1+ComCalc!J$113-2*SQRT(ComCalc!J$113)*J1653),"")</f>
        <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t="str">
        <f>IF((ComCalc!N$37&gt;1)*N112,(SQRT(ComCalc!N$113)*N1653-1)/SQRT(1+ComCalc!N$113-2*SQRT(ComCalc!N$113)*N1653),"")</f>
        <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t="str">
        <f>IF((ComCalc!R$37&gt;1)*R112,(SQRT(ComCalc!R$113)*R1653-1)/SQRT(1+ComCalc!R$113-2*SQRT(ComCalc!R$113)*R1653),"")</f>
        <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15">
      <c r="A1757" t="str">
        <f t="shared" si="1079"/>
        <v>Coding</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f>IF((ComCalc!G$37&gt;1)*G113,(SQRT(ComCalc!G$113)*G1654-1)/SQRT(1+ComCalc!G$113-2*SQRT(ComCalc!G$113)*G1654),"")</f>
        <v>0.67463646621289652</v>
      </c>
      <c r="H1757" t="str">
        <f>IF((ComCalc!H$37&gt;1)*H113,(SQRT(ComCalc!H$113)*H1654-1)/SQRT(1+ComCalc!H$113-2*SQRT(ComCalc!H$113)*H1654),"")</f>
        <v/>
      </c>
      <c r="I1757">
        <f>IF((ComCalc!I$37&gt;1)*I113,(SQRT(ComCalc!I$113)*I1654-1)/SQRT(1+ComCalc!I$113-2*SQRT(ComCalc!I$113)*I1654),"")</f>
        <v>0.38105117766515312</v>
      </c>
      <c r="J1757">
        <f>IF((ComCalc!J$37&gt;1)*J113,(SQRT(ComCalc!J$113)*J1654-1)/SQRT(1+ComCalc!J$113-2*SQRT(ComCalc!J$113)*J1654),"")</f>
        <v>0.50320236170195976</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f>IF((ComCalc!N$37&gt;1)*N113,(SQRT(ComCalc!N$113)*N1654-1)/SQRT(1+ComCalc!N$113-2*SQRT(ComCalc!N$113)*N1654),"")</f>
        <v>0.46045468671577061</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f>IF((ComCalc!R$37&gt;1)*R113,(SQRT(ComCalc!R$113)*R1654-1)/SQRT(1+ComCalc!R$113-2*SQRT(ComCalc!R$113)*R1654),"")</f>
        <v>0.60428001932724451</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15">
      <c r="A1758" t="str">
        <f t="shared" si="1079"/>
        <v>NAB Categories</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15">
      <c r="A1759" t="str">
        <f t="shared" si="1079"/>
        <v>NAB Judgment</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t="str">
        <f>IF((ComCalc!G$37&gt;1)*G115,(SQRT(ComCalc!G$113)*G1656-1)/SQRT(1+ComCalc!G$113-2*SQRT(ComCalc!G$113)*G1656),"")</f>
        <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t="str">
        <f>IF((ComCalc!R$37&gt;1)*R115,(SQRT(ComCalc!R$113)*R1656-1)/SQRT(1+ComCalc!R$113-2*SQRT(ComCalc!R$113)*R1656),"")</f>
        <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15">
      <c r="A1760" t="str">
        <f t="shared" si="1079"/>
        <v>NAB Mazes</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15">
      <c r="A1761" t="str">
        <f t="shared" si="1079"/>
        <v>NAB Word Generation</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15">
      <c r="A1762" t="str">
        <f t="shared" si="1079"/>
        <v>Digits Forward</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f>IF((ComCalc!G$37&gt;1)*G118,(SQRT(ComCalc!G$113)*G1659-1)/SQRT(1+ComCalc!G$113-2*SQRT(ComCalc!G$113)*G1659),"")</f>
        <v>0.39103179382305275</v>
      </c>
      <c r="H1762" t="str">
        <f>IF((ComCalc!H$37&gt;1)*H118,(SQRT(ComCalc!H$113)*H1659-1)/SQRT(1+ComCalc!H$113-2*SQRT(ComCalc!H$113)*H1659),"")</f>
        <v/>
      </c>
      <c r="I1762">
        <f>IF((ComCalc!I$37&gt;1)*I118,(SQRT(ComCalc!I$113)*I1659-1)/SQRT(1+ComCalc!I$113-2*SQRT(ComCalc!I$113)*I1659),"")</f>
        <v>0.4772564537308398</v>
      </c>
      <c r="J1762" t="str">
        <f>IF((ComCalc!J$37&gt;1)*J118,(SQRT(ComCalc!J$113)*J1659-1)/SQRT(1+ComCalc!J$113-2*SQRT(ComCalc!J$113)*J1659),"")</f>
        <v/>
      </c>
      <c r="K1762">
        <f>IF((ComCalc!K$37&gt;1)*K118,(SQRT(ComCalc!K$113)*K1659-1)/SQRT(1+ComCalc!K$113-2*SQRT(ComCalc!K$113)*K1659),"")</f>
        <v>0.5</v>
      </c>
      <c r="L1762">
        <f>IF((ComCalc!L$37&gt;1)*L118,(SQRT(ComCalc!L$113)*L1659-1)/SQRT(1+ComCalc!L$113-2*SQRT(ComCalc!L$113)*L1659),"")</f>
        <v>0.33353355932069711</v>
      </c>
      <c r="M1762">
        <f>IF((ComCalc!M$37&gt;1)*M118,(SQRT(ComCalc!M$113)*M1659-1)/SQRT(1+ComCalc!M$113-2*SQRT(ComCalc!M$113)*M1659),"")</f>
        <v>0.43668695697675231</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f>IF((ComCalc!R$37&gt;1)*R118,(SQRT(ComCalc!R$113)*R1659-1)/SQRT(1+ComCalc!R$113-2*SQRT(ComCalc!R$113)*R1659),"")</f>
        <v>0.43608419927808056</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15">
      <c r="A1763" t="str">
        <f t="shared" si="1079"/>
        <v>Digits Backward</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f>IF((ComCalc!G$37&gt;1)*G119,(SQRT(ComCalc!G$113)*G1660-1)/SQRT(1+ComCalc!G$113-2*SQRT(ComCalc!G$113)*G1660),"")</f>
        <v>0.49888651797715566</v>
      </c>
      <c r="H1763" t="str">
        <f>IF((ComCalc!H$37&gt;1)*H119,(SQRT(ComCalc!H$113)*H1660-1)/SQRT(1+ComCalc!H$113-2*SQRT(ComCalc!H$113)*H1660),"")</f>
        <v/>
      </c>
      <c r="I1763">
        <f>IF((ComCalc!I$37&gt;1)*I119,(SQRT(ComCalc!I$113)*I1660-1)/SQRT(1+ComCalc!I$113-2*SQRT(ComCalc!I$113)*I1660),"")</f>
        <v>0.54163834153728063</v>
      </c>
      <c r="J1763" t="str">
        <f>IF((ComCalc!J$37&gt;1)*J119,(SQRT(ComCalc!J$113)*J1660-1)/SQRT(1+ComCalc!J$113-2*SQRT(ComCalc!J$113)*J1660),"")</f>
        <v/>
      </c>
      <c r="K1763">
        <f>IF((ComCalc!K$37&gt;1)*K119,(SQRT(ComCalc!K$113)*K1660-1)/SQRT(1+ComCalc!K$113-2*SQRT(ComCalc!K$113)*K1660),"")</f>
        <v>0.5</v>
      </c>
      <c r="L1763" t="str">
        <f>IF((ComCalc!L$37&gt;1)*L119,(SQRT(ComCalc!L$113)*L1660-1)/SQRT(1+ComCalc!L$113-2*SQRT(ComCalc!L$113)*L1660),"")</f>
        <v/>
      </c>
      <c r="M1763">
        <f>IF((ComCalc!M$37&gt;1)*M119,(SQRT(ComCalc!M$113)*M1660-1)/SQRT(1+ComCalc!M$113-2*SQRT(ComCalc!M$113)*M1660),"")</f>
        <v>0.50417604818997552</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f>IF((ComCalc!R$37&gt;1)*R119,(SQRT(ComCalc!R$113)*R1660-1)/SQRT(1+ComCalc!R$113-2*SQRT(ComCalc!R$113)*R1660),"")</f>
        <v>0.53538628591107351</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15">
      <c r="A1764" t="str">
        <f t="shared" si="1079"/>
        <v>Numbers &amp; Letters Speed A</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f>IF((ComCalc!G$37&gt;1)*G120,(SQRT(ComCalc!G$113)*G1661-1)/SQRT(1+ComCalc!G$113-2*SQRT(ComCalc!G$113)*G1661),"")</f>
        <v>0.49980339100967824</v>
      </c>
      <c r="H1764" t="str">
        <f>IF((ComCalc!H$37&gt;1)*H120,(SQRT(ComCalc!H$113)*H1661-1)/SQRT(1+ComCalc!H$113-2*SQRT(ComCalc!H$113)*H1661),"")</f>
        <v/>
      </c>
      <c r="I1764" t="str">
        <f>IF((ComCalc!I$37&gt;1)*I120,(SQRT(ComCalc!I$113)*I1661-1)/SQRT(1+ComCalc!I$113-2*SQRT(ComCalc!I$113)*I1661),"")</f>
        <v/>
      </c>
      <c r="J1764">
        <f>IF((ComCalc!J$37&gt;1)*J120,(SQRT(ComCalc!J$113)*J1661-1)/SQRT(1+ComCalc!J$113-2*SQRT(ComCalc!J$113)*J1661),"")</f>
        <v>0.77100758113456713</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f>IF((ComCalc!R$37&gt;1)*R120,(SQRT(ComCalc!R$113)*R1661-1)/SQRT(1+ComCalc!R$113-2*SQRT(ComCalc!R$113)*R1661),"")</f>
        <v>0.36244513542944845</v>
      </c>
      <c r="S1764" t="str">
        <f>IF((ComCalc!S$37&gt;1)*S120,(SQRT(ComCalc!S$113)*S1661-1)/SQRT(1+ComCalc!S$113-2*SQRT(ComCalc!S$113)*S1661),"")</f>
        <v/>
      </c>
      <c r="T1764">
        <f>IF((ComCalc!T$37&gt;1)*T120,(SQRT(ComCalc!T$113)*T1661-1)/SQRT(1+ComCalc!T$113-2*SQRT(ComCalc!T$113)*T1661),"")</f>
        <v>0.33000000000000007</v>
      </c>
      <c r="U1764" t="str">
        <f>IF((ComCalc!U$37&gt;1)*U120,(SQRT(ComCalc!U$113)*U1661-1)/SQRT(1+ComCalc!U$113-2*SQRT(ComCalc!U$113)*U1661),"")</f>
        <v/>
      </c>
    </row>
    <row r="1765" spans="1:21" x14ac:dyDescent="0.15">
      <c r="A1765" t="str">
        <f t="shared" si="1079"/>
        <v>Numbers &amp; Letters Accuracy A</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f>IF((ComCalc!G$37&gt;1)*G121,(SQRT(ComCalc!G$113)*G1662-1)/SQRT(1+ComCalc!G$113-2*SQRT(ComCalc!G$113)*G1662),"")</f>
        <v>0.25006599358095105</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f>IF((ComCalc!L$37&gt;1)*L121,(SQRT(ComCalc!L$113)*L1662-1)/SQRT(1+ComCalc!L$113-2*SQRT(ComCalc!L$113)*L1662),"")</f>
        <v>0.23608076368930822</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f>IF((ComCalc!R$37&gt;1)*R121,(SQRT(ComCalc!R$113)*R1662-1)/SQRT(1+ComCalc!R$113-2*SQRT(ComCalc!R$113)*R1662),"")</f>
        <v>0.2351893727781677</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15">
      <c r="A1766" t="str">
        <f t="shared" si="1079"/>
        <v>Numbers &amp; Letters Efficiency A</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f>IF((ComCalc!G$37&gt;1)*G122,(SQRT(ComCalc!G$113)*G1663-1)/SQRT(1+ComCalc!G$113-2*SQRT(ComCalc!G$113)*G1663),"")</f>
        <v>0.57506761006800466</v>
      </c>
      <c r="H1766" t="str">
        <f>IF((ComCalc!H$37&gt;1)*H122,(SQRT(ComCalc!H$113)*H1663-1)/SQRT(1+ComCalc!H$113-2*SQRT(ComCalc!H$113)*H1663),"")</f>
        <v/>
      </c>
      <c r="I1766" t="str">
        <f>IF((ComCalc!I$37&gt;1)*I122,(SQRT(ComCalc!I$113)*I1663-1)/SQRT(1+ComCalc!I$113-2*SQRT(ComCalc!I$113)*I1663),"")</f>
        <v/>
      </c>
      <c r="J1766">
        <f>IF((ComCalc!J$37&gt;1)*J122,(SQRT(ComCalc!J$113)*J1663-1)/SQRT(1+ComCalc!J$113-2*SQRT(ComCalc!J$113)*J1663),"")</f>
        <v>0.77675733360378552</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f>IF((ComCalc!N$37&gt;1)*N122,(SQRT(ComCalc!N$113)*N1663-1)/SQRT(1+ComCalc!N$113-2*SQRT(ComCalc!N$113)*N1663),"")</f>
        <v>0.5347495032723264</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f>IF((ComCalc!R$37&gt;1)*R122,(SQRT(ComCalc!R$113)*R1663-1)/SQRT(1+ComCalc!R$113-2*SQRT(ComCalc!R$113)*R1663),"")</f>
        <v>0.43599777566269665</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15">
      <c r="A1767" t="str">
        <f t="shared" si="1079"/>
        <v>Numbers &amp; Letters Efficiency B</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f>IF((ComCalc!G$37&gt;1)*G123,(SQRT(ComCalc!G$113)*G1664-1)/SQRT(1+ComCalc!G$113-2*SQRT(ComCalc!G$113)*G1664),"")</f>
        <v>0.41273791158505913</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f>IF((ComCalc!L$37&gt;1)*L123,(SQRT(ComCalc!L$113)*L1664-1)/SQRT(1+ComCalc!L$113-2*SQRT(ComCalc!L$113)*L1664),"")</f>
        <v>0.23116819672668124</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f>IF((ComCalc!R$37&gt;1)*R123,(SQRT(ComCalc!R$113)*R1664-1)/SQRT(1+ComCalc!R$113-2*SQRT(ComCalc!R$113)*R1664),"")</f>
        <v>0.32102178215810573</v>
      </c>
      <c r="S1767" t="str">
        <f>IF((ComCalc!S$37&gt;1)*S123,(SQRT(ComCalc!S$113)*S1664-1)/SQRT(1+ComCalc!S$113-2*SQRT(ComCalc!S$113)*S1664),"")</f>
        <v/>
      </c>
      <c r="T1767" t="str">
        <f>IF((ComCalc!T$37&gt;1)*T123,(SQRT(ComCalc!T$113)*T1664-1)/SQRT(1+ComCalc!T$113-2*SQRT(ComCalc!T$113)*T1664),"")</f>
        <v/>
      </c>
      <c r="U1767">
        <f>IF((ComCalc!U$37&gt;1)*U123,(SQRT(ComCalc!U$113)*U1664-1)/SQRT(1+ComCalc!U$113-2*SQRT(ComCalc!U$113)*U1664),"")</f>
        <v>0.42999999999999994</v>
      </c>
    </row>
    <row r="1768" spans="1:21" x14ac:dyDescent="0.15">
      <c r="A1768" t="str">
        <f t="shared" si="1079"/>
        <v>Auditory Comprehension</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f>IF((ComCalc!E$37&gt;1)*E124,(SQRT(ComCalc!E$113)*E1665-1)/SQRT(1+ComCalc!E$113-2*SQRT(ComCalc!E$113)*E1665),"")</f>
        <v>0.10494455393423793</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f>IF((ComCalc!R$37&gt;1)*R124,(SQRT(ComCalc!R$113)*R1665-1)/SQRT(1+ComCalc!R$113-2*SQRT(ComCalc!R$113)*R1665),"")</f>
        <v>0.18788927987679585</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15">
      <c r="A1769" t="str">
        <f t="shared" si="1079"/>
        <v>Naming</v>
      </c>
      <c r="B1769" t="str">
        <f>IF((ComCalc!B$37&gt;1)*B125,(SQRT(ComCalc!B$113)*B1666-1)/SQRT(1+ComCalc!B$113-2*SQRT(ComCalc!B$113)*B1666),"")</f>
        <v/>
      </c>
      <c r="C1769">
        <f>IF((ComCalc!C$37&gt;1)*C125,(SQRT(ComCalc!C$113)*C1666-1)/SQRT(1+ComCalc!C$113-2*SQRT(ComCalc!C$113)*C1666),"")</f>
        <v>0</v>
      </c>
      <c r="D1769" t="str">
        <f>IF((ComCalc!D$37&gt;1)*D125,(SQRT(ComCalc!D$113)*D1666-1)/SQRT(1+ComCalc!D$113-2*SQRT(ComCalc!D$113)*D1666),"")</f>
        <v/>
      </c>
      <c r="E1769">
        <f>IF((ComCalc!E$37&gt;1)*E125,(SQRT(ComCalc!E$113)*E1666-1)/SQRT(1+ComCalc!E$113-2*SQRT(ComCalc!E$113)*E1666),"")</f>
        <v>0.62583601201816863</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f>IF((ComCalc!R$37&gt;1)*R125,(SQRT(ComCalc!R$113)*R1666-1)/SQRT(1+ComCalc!R$113-2*SQRT(ComCalc!R$113)*R1666),"")</f>
        <v>0.31498739545772331</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15">
      <c r="A1770" t="str">
        <f t="shared" si="1079"/>
        <v>Shape Learning Immediate-Recognition</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f>IF((ComCalc!H$37&gt;1)*H126,(SQRT(ComCalc!H$113)*H1667-1)/SQRT(1+ComCalc!H$113-2*SQRT(ComCalc!H$113)*H1667),"")</f>
        <v>0.23967220995454658</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f>IF((ComCalc!O$37&gt;1)*O126,(SQRT(ComCalc!O$113)*O1667-1)/SQRT(1+ComCalc!O$113-2*SQRT(ComCalc!O$113)*O1667),"")</f>
        <v>0.14000000000000012</v>
      </c>
      <c r="P1770" t="str">
        <f>IF((ComCalc!P$37&gt;1)*P126,(SQRT(ComCalc!P$113)*P1667-1)/SQRT(1+ComCalc!P$113-2*SQRT(ComCalc!P$113)*P1667),"")</f>
        <v/>
      </c>
      <c r="Q1770" t="str">
        <f>IF((ComCalc!Q$37&gt;1)*Q126,(SQRT(ComCalc!Q$113)*Q1667-1)/SQRT(1+ComCalc!Q$113-2*SQRT(ComCalc!Q$113)*Q1667),"")</f>
        <v/>
      </c>
      <c r="R1770">
        <f>IF((ComCalc!R$37&gt;1)*R126,(SQRT(ComCalc!R$113)*R1667-1)/SQRT(1+ComCalc!R$113-2*SQRT(ComCalc!R$113)*R1667),"")</f>
        <v>0.30394248185977163</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15">
      <c r="A1771" t="str">
        <f t="shared" si="1079"/>
        <v>Shape Learning Delayed-Recognition</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f>IF((ComCalc!H$37&gt;1)*H127,(SQRT(ComCalc!H$113)*H1668-1)/SQRT(1+ComCalc!H$113-2*SQRT(ComCalc!H$113)*H1668),"")</f>
        <v>0.22396832878274262</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f>IF((ComCalc!P$37&gt;1)*P127,(SQRT(ComCalc!P$113)*P1668-1)/SQRT(1+ComCalc!P$113-2*SQRT(ComCalc!P$113)*P1668),"")</f>
        <v>9.0598477088639134E-2</v>
      </c>
      <c r="Q1771" t="str">
        <f>IF((ComCalc!Q$37&gt;1)*Q127,(SQRT(ComCalc!Q$113)*Q1668-1)/SQRT(1+ComCalc!Q$113-2*SQRT(ComCalc!Q$113)*Q1668),"")</f>
        <v/>
      </c>
      <c r="R1771">
        <f>IF((ComCalc!R$37&gt;1)*R127,(SQRT(ComCalc!R$113)*R1668-1)/SQRT(1+ComCalc!R$113-2*SQRT(ComCalc!R$113)*R1668),"")</f>
        <v>0.16537522767124219</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15">
      <c r="A1772" t="str">
        <f t="shared" si="1079"/>
        <v>Story Learning Immediate-Recall</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f>IF((ComCalc!H$37&gt;1)*H128,(SQRT(ComCalc!H$113)*H1669-1)/SQRT(1+ComCalc!H$113-2*SQRT(ComCalc!H$113)*H1669),"")</f>
        <v>0.57217960073241902</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f>IF((ComCalc!O$37&gt;1)*O128,(SQRT(ComCalc!O$113)*O1669-1)/SQRT(1+ComCalc!O$113-2*SQRT(ComCalc!O$113)*O1669),"")</f>
        <v>0.14000000000000012</v>
      </c>
      <c r="P1772" t="str">
        <f>IF((ComCalc!P$37&gt;1)*P128,(SQRT(ComCalc!P$113)*P1669-1)/SQRT(1+ComCalc!P$113-2*SQRT(ComCalc!P$113)*P1669),"")</f>
        <v/>
      </c>
      <c r="Q1772" t="str">
        <f>IF((ComCalc!Q$37&gt;1)*Q128,(SQRT(ComCalc!Q$113)*Q1669-1)/SQRT(1+ComCalc!Q$113-2*SQRT(ComCalc!Q$113)*Q1669),"")</f>
        <v/>
      </c>
      <c r="R1772">
        <f>IF((ComCalc!R$37&gt;1)*R128,(SQRT(ComCalc!R$113)*R1669-1)/SQRT(1+ComCalc!R$113-2*SQRT(ComCalc!R$113)*R1669),"")</f>
        <v>0.38505365064872765</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15">
      <c r="A1773" t="str">
        <f t="shared" si="1079"/>
        <v>Story Learning Delayed-Recall</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f>IF((ComCalc!H$37&gt;1)*H129,(SQRT(ComCalc!H$113)*H1670-1)/SQRT(1+ComCalc!H$113-2*SQRT(ComCalc!H$113)*H1670),"")</f>
        <v>0.61252936713227046</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f>IF((ComCalc!P$37&gt;1)*P129,(SQRT(ComCalc!P$113)*P1670-1)/SQRT(1+ComCalc!P$113-2*SQRT(ComCalc!P$113)*P1670),"")</f>
        <v>0.36811979028571656</v>
      </c>
      <c r="Q1773" t="str">
        <f>IF((ComCalc!Q$37&gt;1)*Q129,(SQRT(ComCalc!Q$113)*Q1670-1)/SQRT(1+ComCalc!Q$113-2*SQRT(ComCalc!Q$113)*Q1670),"")</f>
        <v/>
      </c>
      <c r="R1773">
        <f>IF((ComCalc!R$37&gt;1)*R129,(SQRT(ComCalc!R$113)*R1670-1)/SQRT(1+ComCalc!R$113-2*SQRT(ComCalc!R$113)*R1670),"")</f>
        <v>0.4274037720521488</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15">
      <c r="A1774" t="str">
        <f t="shared" si="1079"/>
        <v>Visual Discrimination</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f>IF((ComCalc!F$37&gt;1)*F130,(SQRT(ComCalc!F$113)*F1671-1)/SQRT(1+ComCalc!F$113-2*SQRT(ComCalc!F$113)*F1671),"")</f>
        <v>0.16999999999999993</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f>IF((ComCalc!R$37&gt;1)*R130,(SQRT(ComCalc!R$113)*R1671-1)/SQRT(1+ComCalc!R$113-2*SQRT(ComCalc!R$113)*R1671),"")</f>
        <v>0.24212319328973134</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15">
      <c r="A1775" t="str">
        <f t="shared" si="1079"/>
        <v>Design Construction</v>
      </c>
      <c r="B1775" t="str">
        <f>IF((ComCalc!B$37&gt;1)*B131,(SQRT(ComCalc!B$113)*B1672-1)/SQRT(1+ComCalc!B$113-2*SQRT(ComCalc!B$113)*B1672),"")</f>
        <v/>
      </c>
      <c r="C1775" t="str">
        <f>IF((ComCalc!C$37&gt;1)*C131,(SQRT(ComCalc!C$113)*C1672-1)/SQRT(1+ComCalc!C$113-2*SQRT(ComCalc!C$113)*C1672),"")</f>
        <v/>
      </c>
      <c r="D1775" t="str">
        <f>IF((ComCalc!D$37&gt;1)*D131,(SQRT(ComCalc!D$113)*D1672-1)/SQRT(1+ComCalc!D$113-2*SQRT(ComCalc!D$113)*D1672),"")</f>
        <v/>
      </c>
      <c r="E1775" t="str">
        <f>IF((ComCalc!E$37&gt;1)*E131,(SQRT(ComCalc!E$113)*E1672-1)/SQRT(1+ComCalc!E$113-2*SQRT(ComCalc!E$113)*E1672),"")</f>
        <v/>
      </c>
      <c r="F1775">
        <f>IF((ComCalc!F$37&gt;1)*F131,(SQRT(ComCalc!F$113)*F1672-1)/SQRT(1+ComCalc!F$113-2*SQRT(ComCalc!F$113)*F1672),"")</f>
        <v>0.16999999999999993</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f>IF((ComCalc!R$37&gt;1)*R131,(SQRT(ComCalc!R$113)*R1672-1)/SQRT(1+ComCalc!R$113-2*SQRT(ComCalc!R$113)*R1672),"")</f>
        <v>0.34169221961924184</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15">
      <c r="A1776" t="str">
        <f t="shared" si="1079"/>
        <v>Mazes</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f>IF((ComCalc!G$37&gt;1)*G132,(SQRT(ComCalc!G$113)*G1673-1)/SQRT(1+ComCalc!G$113-2*SQRT(ComCalc!G$113)*G1673),"")</f>
        <v>0.40852915728847183</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f>IF((ComCalc!M$37&gt;1)*M132,(SQRT(ComCalc!M$113)*M1673-1)/SQRT(1+ComCalc!M$113-2*SQRT(ComCalc!M$113)*M1673),"")</f>
        <v>0.16216788331577334</v>
      </c>
      <c r="N1776">
        <f>IF((ComCalc!N$37&gt;1)*N132,(SQRT(ComCalc!N$113)*N1673-1)/SQRT(1+ComCalc!N$113-2*SQRT(ComCalc!N$113)*N1673),"")</f>
        <v>0.4630352791729942</v>
      </c>
      <c r="O1776" t="str">
        <f>IF((ComCalc!O$37&gt;1)*O132,(SQRT(ComCalc!O$113)*O1673-1)/SQRT(1+ComCalc!O$113-2*SQRT(ComCalc!O$113)*O1673),"")</f>
        <v/>
      </c>
      <c r="P1776" t="str">
        <f>IF((ComCalc!P$37&gt;1)*P132,(SQRT(ComCalc!P$113)*P1673-1)/SQRT(1+ComCalc!P$113-2*SQRT(ComCalc!P$113)*P1673),"")</f>
        <v/>
      </c>
      <c r="Q1776">
        <f>IF((ComCalc!Q$37&gt;1)*Q132,(SQRT(ComCalc!Q$113)*Q1673-1)/SQRT(1+ComCalc!Q$113-2*SQRT(ComCalc!Q$113)*Q1673),"")</f>
        <v>0</v>
      </c>
      <c r="R1776">
        <f>IF((ComCalc!R$37&gt;1)*R132,(SQRT(ComCalc!R$113)*R1673-1)/SQRT(1+ComCalc!R$113-2*SQRT(ComCalc!R$113)*R1673),"")</f>
        <v>0.38939549450428079</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15">
      <c r="A1777" t="str">
        <f t="shared" si="1079"/>
        <v>Word Generation</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f>IF((ComCalc!G$37&gt;1)*G133,(SQRT(ComCalc!G$113)*G1674-1)/SQRT(1+ComCalc!G$113-2*SQRT(ComCalc!G$113)*G1674),"")</f>
        <v>0.3877334289322511</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f>IF((ComCalc!M$37&gt;1)*M133,(SQRT(ComCalc!M$113)*M1674-1)/SQRT(1+ComCalc!M$113-2*SQRT(ComCalc!M$113)*M1674),"")</f>
        <v>0.34162066655470125</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f>IF((ComCalc!R$37&gt;1)*R133,(SQRT(ComCalc!R$113)*R1674-1)/SQRT(1+ComCalc!R$113-2*SQRT(ComCalc!R$113)*R1674),"")</f>
        <v>0.46498930304875269</v>
      </c>
      <c r="S1777">
        <f>IF((ComCalc!S$37&gt;1)*S133,(SQRT(ComCalc!S$113)*S1674-1)/SQRT(1+ComCalc!S$113-2*SQRT(ComCalc!S$113)*S1674),"")</f>
        <v>0.39404567581343519</v>
      </c>
      <c r="T1777" t="str">
        <f>IF((ComCalc!T$37&gt;1)*T133,(SQRT(ComCalc!T$113)*T1674-1)/SQRT(1+ComCalc!T$113-2*SQRT(ComCalc!T$113)*T1674),"")</f>
        <v/>
      </c>
      <c r="U1777" t="str">
        <f>IF((ComCalc!U$37&gt;1)*U133,(SQRT(ComCalc!U$113)*U1674-1)/SQRT(1+ComCalc!U$113-2*SQRT(ComCalc!U$113)*U1674),"")</f>
        <v/>
      </c>
    </row>
    <row r="1778" spans="1:21" x14ac:dyDescent="0.15">
      <c r="A1778" t="str">
        <f t="shared" si="1079"/>
        <v>Letter Fluency</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f>IF((ComCalc!E$37&gt;1)*E134,(SQRT(ComCalc!E$113)*E1675-1)/SQRT(1+ComCalc!E$113-2*SQRT(ComCalc!E$113)*E1675),"")</f>
        <v>0.4077946812522365</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f>IF((ComCalc!R$37&gt;1)*R134,(SQRT(ComCalc!R$113)*R1675-1)/SQRT(1+ComCalc!R$113-2*SQRT(ComCalc!R$113)*R1675),"")</f>
        <v>0.51483897493893216</v>
      </c>
      <c r="S1778">
        <f>IF((ComCalc!S$37&gt;1)*S134,(SQRT(ComCalc!S$113)*S1675-1)/SQRT(1+ComCalc!S$113-2*SQRT(ComCalc!S$113)*S1675),"")</f>
        <v>0.70089260691533284</v>
      </c>
      <c r="T1778" t="str">
        <f>IF((ComCalc!T$37&gt;1)*T134,(SQRT(ComCalc!T$113)*T1675-1)/SQRT(1+ComCalc!T$113-2*SQRT(ComCalc!T$113)*T1675),"")</f>
        <v/>
      </c>
      <c r="U1778" t="str">
        <f>IF((ComCalc!U$37&gt;1)*U134,(SQRT(ComCalc!U$113)*U1675-1)/SQRT(1+ComCalc!U$113-2*SQRT(ComCalc!U$113)*U1675),"")</f>
        <v/>
      </c>
    </row>
    <row r="1779" spans="1:21" x14ac:dyDescent="0.15">
      <c r="A1779" t="str">
        <f t="shared" si="1079"/>
        <v>Category Fluency</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f>IF((ComCalc!E$37&gt;1)*E135,(SQRT(ComCalc!E$113)*E1676-1)/SQRT(1+ComCalc!E$113-2*SQRT(ComCalc!E$113)*E1676),"")</f>
        <v>0.59969059482687381</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f>IF((ComCalc!R$37&gt;1)*R135,(SQRT(ComCalc!R$113)*R1676-1)/SQRT(1+ComCalc!R$113-2*SQRT(ComCalc!R$113)*R1676),"")</f>
        <v>0.46095585025609048</v>
      </c>
      <c r="S1779">
        <f>IF((ComCalc!S$37&gt;1)*S135,(SQRT(ComCalc!S$113)*S1676-1)/SQRT(1+ComCalc!S$113-2*SQRT(ComCalc!S$113)*S1676),"")</f>
        <v>0.3447783568970294</v>
      </c>
      <c r="T1779" t="str">
        <f>IF((ComCalc!T$37&gt;1)*T135,(SQRT(ComCalc!T$113)*T1676-1)/SQRT(1+ComCalc!T$113-2*SQRT(ComCalc!T$113)*T1676),"")</f>
        <v/>
      </c>
      <c r="U1779" t="str">
        <f>IF((ComCalc!U$37&gt;1)*U135,(SQRT(ComCalc!U$113)*U1676-1)/SQRT(1+ComCalc!U$113-2*SQRT(ComCalc!U$113)*U1676),"")</f>
        <v/>
      </c>
    </row>
    <row r="1780" spans="1:21" x14ac:dyDescent="0.15">
      <c r="A1780" t="str">
        <f t="shared" si="1079"/>
        <v>TOPF</v>
      </c>
      <c r="B1780" t="str">
        <f>IF((ComCalc!B$37&gt;1)*B136,(SQRT(ComCalc!B$113)*B1677-1)/SQRT(1+ComCalc!B$113-2*SQRT(ComCalc!B$113)*B1677),"")</f>
        <v/>
      </c>
      <c r="C1780" t="str">
        <f>IF((ComCalc!C$37&gt;1)*C136,(SQRT(ComCalc!C$113)*C1677-1)/SQRT(1+ComCalc!C$113-2*SQRT(ComCalc!C$113)*C1677),"")</f>
        <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t="str">
        <f>IF((ComCalc!R$37&gt;1)*R136,(SQRT(ComCalc!R$113)*R1677-1)/SQRT(1+ComCalc!R$113-2*SQRT(ComCalc!R$113)*R1677),"")</f>
        <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15">
      <c r="A1781" t="str">
        <f t="shared" si="1079"/>
        <v>Trails A</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f>IF((ComCalc!G$37&gt;1)*G137,(SQRT(ComCalc!G$113)*G1678-1)/SQRT(1+ComCalc!G$113-2*SQRT(ComCalc!G$113)*G1678),"")</f>
        <v>0.56975952765245486</v>
      </c>
      <c r="H1781" t="str">
        <f>IF((ComCalc!H$37&gt;1)*H137,(SQRT(ComCalc!H$113)*H1678-1)/SQRT(1+ComCalc!H$113-2*SQRT(ComCalc!H$113)*H1678),"")</f>
        <v/>
      </c>
      <c r="I1781" t="str">
        <f>IF((ComCalc!I$37&gt;1)*I137,(SQRT(ComCalc!I$113)*I1678-1)/SQRT(1+ComCalc!I$113-2*SQRT(ComCalc!I$113)*I1678),"")</f>
        <v/>
      </c>
      <c r="J1781">
        <f>IF((ComCalc!J$37&gt;1)*J137,(SQRT(ComCalc!J$113)*J1678-1)/SQRT(1+ComCalc!J$113-2*SQRT(ComCalc!J$113)*J1678),"")</f>
        <v>0.42500000000000004</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f>IF((ComCalc!N$37&gt;1)*N137,(SQRT(ComCalc!N$113)*N1678-1)/SQRT(1+ComCalc!N$113-2*SQRT(ComCalc!N$113)*N1678),"")</f>
        <v>0.52116240410324755</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f>IF((ComCalc!R$37&gt;1)*R137,(SQRT(ComCalc!R$113)*R1678-1)/SQRT(1+ComCalc!R$113-2*SQRT(ComCalc!R$113)*R1678),"")</f>
        <v>0.48665822872780634</v>
      </c>
      <c r="S1781" t="str">
        <f>IF((ComCalc!S$37&gt;1)*S137,(SQRT(ComCalc!S$113)*S1678-1)/SQRT(1+ComCalc!S$113-2*SQRT(ComCalc!S$113)*S1678),"")</f>
        <v/>
      </c>
      <c r="T1781">
        <f>IF((ComCalc!T$37&gt;1)*T137,(SQRT(ComCalc!T$113)*T1678-1)/SQRT(1+ComCalc!T$113-2*SQRT(ComCalc!T$113)*T1678),"")</f>
        <v>0.33000000000000007</v>
      </c>
      <c r="U1781" t="str">
        <f>IF((ComCalc!U$37&gt;1)*U137,(SQRT(ComCalc!U$113)*U1678-1)/SQRT(1+ComCalc!U$113-2*SQRT(ComCalc!U$113)*U1678),"")</f>
        <v/>
      </c>
    </row>
    <row r="1782" spans="1:21" x14ac:dyDescent="0.15">
      <c r="A1782" t="str">
        <f t="shared" si="1079"/>
        <v>Trails B</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f>IF((ComCalc!G$37&gt;1)*G138,(SQRT(ComCalc!G$113)*G1679-1)/SQRT(1+ComCalc!G$113-2*SQRT(ComCalc!G$113)*G1679),"")</f>
        <v>0.71956544041719639</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f>IF((ComCalc!L$37&gt;1)*L138,(SQRT(ComCalc!L$113)*L1679-1)/SQRT(1+ComCalc!L$113-2*SQRT(ComCalc!L$113)*L1679),"")</f>
        <v>0.71708794180286539</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f>IF((ComCalc!R$37&gt;1)*R138,(SQRT(ComCalc!R$113)*R1679-1)/SQRT(1+ComCalc!R$113-2*SQRT(ComCalc!R$113)*R1679),"")</f>
        <v>0.67089907279641514</v>
      </c>
      <c r="S1782" t="str">
        <f>IF((ComCalc!S$37&gt;1)*S138,(SQRT(ComCalc!S$113)*S1679-1)/SQRT(1+ComCalc!S$113-2*SQRT(ComCalc!S$113)*S1679),"")</f>
        <v/>
      </c>
      <c r="T1782" t="str">
        <f>IF((ComCalc!T$37&gt;1)*T138,(SQRT(ComCalc!T$113)*T1679-1)/SQRT(1+ComCalc!T$113-2*SQRT(ComCalc!T$113)*T1679),"")</f>
        <v/>
      </c>
      <c r="U1782">
        <f>IF((ComCalc!U$37&gt;1)*U138,(SQRT(ComCalc!U$113)*U1679-1)/SQRT(1+ComCalc!U$113-2*SQRT(ComCalc!U$113)*U1679),"")</f>
        <v>0.42999999999999994</v>
      </c>
    </row>
    <row r="1783" spans="1:21" x14ac:dyDescent="0.15">
      <c r="A1783" t="str">
        <f t="shared" si="1079"/>
        <v>Unstructured Task (WT)</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t="str">
        <f>IF((ComCalc!G$37&gt;1)*G139,(SQRT(ComCalc!G$113)*G1680-1)/SQRT(1+ComCalc!G$113-2*SQRT(ComCalc!G$113)*G1680),"")</f>
        <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t="str">
        <f>IF((ComCalc!M$37&gt;1)*M139,(SQRT(ComCalc!M$113)*M1680-1)/SQRT(1+ComCalc!M$113-2*SQRT(ComCalc!M$113)*M1680),"")</f>
        <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t="str">
        <f>IF((ComCalc!Q$37&gt;1)*Q139,(SQRT(ComCalc!Q$113)*Q1680-1)/SQRT(1+ComCalc!Q$113-2*SQRT(ComCalc!Q$113)*Q1680),"")</f>
        <v/>
      </c>
      <c r="R1783" t="str">
        <f>IF((ComCalc!R$37&gt;1)*R139,(SQRT(ComCalc!R$113)*R1680-1)/SQRT(1+ComCalc!R$113-2*SQRT(ComCalc!R$113)*R1680),"")</f>
        <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15">
      <c r="A1784" t="str">
        <f t="shared" si="1079"/>
        <v>ROCFT Copy</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f>IF((ComCalc!G$37&gt;1)*G140,(SQRT(ComCalc!G$113)*G1681-1)/SQRT(1+ComCalc!G$113-2*SQRT(ComCalc!G$113)*G1681),"")</f>
        <v>0.10501068917029394</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f>IF((ComCalc!M$37&gt;1)*M140,(SQRT(ComCalc!M$113)*M1681-1)/SQRT(1+ComCalc!M$113-2*SQRT(ComCalc!M$113)*M1681),"")</f>
        <v>0.14049740390555868</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f>IF((ComCalc!Q$37&gt;1)*Q140,(SQRT(ComCalc!Q$113)*Q1681-1)/SQRT(1+ComCalc!Q$113-2*SQRT(ComCalc!Q$113)*Q1681),"")</f>
        <v>0</v>
      </c>
      <c r="R1784">
        <f>IF((ComCalc!R$37&gt;1)*R140,(SQRT(ComCalc!R$113)*R1681-1)/SQRT(1+ComCalc!R$113-2*SQRT(ComCalc!R$113)*R1681),"")</f>
        <v>0.20220364772795169</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15">
      <c r="A1785" t="str">
        <f t="shared" si="1079"/>
        <v>ROCFT Recall</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f>IF((ComCalc!H$37&gt;1)*H141,(SQRT(ComCalc!H$113)*H1682-1)/SQRT(1+ComCalc!H$113-2*SQRT(ComCalc!H$113)*H1682),"")</f>
        <v>0.2641965309585072</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f>IF((ComCalc!P$37&gt;1)*P141,(SQRT(ComCalc!P$113)*P1682-1)/SQRT(1+ComCalc!P$113-2*SQRT(ComCalc!P$113)*P1682),"")</f>
        <v>0.24436640344047872</v>
      </c>
      <c r="Q1785" t="str">
        <f>IF((ComCalc!Q$37&gt;1)*Q141,(SQRT(ComCalc!Q$113)*Q1682-1)/SQRT(1+ComCalc!Q$113-2*SQRT(ComCalc!Q$113)*Q1682),"")</f>
        <v/>
      </c>
      <c r="R1785">
        <f>IF((ComCalc!R$37&gt;1)*R141,(SQRT(ComCalc!R$113)*R1682-1)/SQRT(1+ComCalc!R$113-2*SQRT(ComCalc!R$113)*R1682),"")</f>
        <v>0.24265054011661669</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15">
      <c r="A1786" t="str">
        <f t="shared" si="1079"/>
        <v>CVLT-3 Brief Trials 1-4</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t="str">
        <f>IF((ComCalc!H$37&gt;1)*H142,(SQRT(ComCalc!H$113)*H1683-1)/SQRT(1+ComCalc!H$113-2*SQRT(ComCalc!H$113)*H1683),"")</f>
        <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t="str">
        <f>IF((ComCalc!O$37&gt;1)*O142,(SQRT(ComCalc!O$113)*O1683-1)/SQRT(1+ComCalc!O$113-2*SQRT(ComCalc!O$113)*O1683),"")</f>
        <v/>
      </c>
      <c r="P1786" t="str">
        <f>IF((ComCalc!P$37&gt;1)*P142,(SQRT(ComCalc!P$113)*P1683-1)/SQRT(1+ComCalc!P$113-2*SQRT(ComCalc!P$113)*P1683),"")</f>
        <v/>
      </c>
      <c r="Q1786" t="str">
        <f>IF((ComCalc!Q$37&gt;1)*Q142,(SQRT(ComCalc!Q$113)*Q1683-1)/SQRT(1+ComCalc!Q$113-2*SQRT(ComCalc!Q$113)*Q1683),"")</f>
        <v/>
      </c>
      <c r="R1786" t="str">
        <f>IF((ComCalc!R$37&gt;1)*R142,(SQRT(ComCalc!R$113)*R1683-1)/SQRT(1+ComCalc!R$113-2*SQRT(ComCalc!R$113)*R1683),"")</f>
        <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15">
      <c r="A1787" t="str">
        <f t="shared" si="1079"/>
        <v>CVLT-3 Brief SDFR</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t="str">
        <f>IF((ComCalc!H$37&gt;1)*H143,(SQRT(ComCalc!H$113)*H1684-1)/SQRT(1+ComCalc!H$113-2*SQRT(ComCalc!H$113)*H1684),"")</f>
        <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t="str">
        <f>IF((ComCalc!R$37&gt;1)*R143,(SQRT(ComCalc!R$113)*R1684-1)/SQRT(1+ComCalc!R$113-2*SQRT(ComCalc!R$113)*R1684),"")</f>
        <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15">
      <c r="A1788" t="str">
        <f t="shared" si="1079"/>
        <v>CVLT-3 Brief LDFR</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t="str">
        <f>IF((ComCalc!H$37&gt;1)*H144,(SQRT(ComCalc!H$113)*H1685-1)/SQRT(1+ComCalc!H$113-2*SQRT(ComCalc!H$113)*H1685),"")</f>
        <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t="str">
        <f>IF((ComCalc!P$37&gt;1)*P144,(SQRT(ComCalc!P$113)*P1685-1)/SQRT(1+ComCalc!P$113-2*SQRT(ComCalc!P$113)*P1685),"")</f>
        <v/>
      </c>
      <c r="Q1788" t="str">
        <f>IF((ComCalc!Q$37&gt;1)*Q144,(SQRT(ComCalc!Q$113)*Q1685-1)/SQRT(1+ComCalc!Q$113-2*SQRT(ComCalc!Q$113)*Q1685),"")</f>
        <v/>
      </c>
      <c r="R1788" t="str">
        <f>IF((ComCalc!R$37&gt;1)*R144,(SQRT(ComCalc!R$113)*R1685-1)/SQRT(1+ComCalc!R$113-2*SQRT(ComCalc!R$113)*R1685),"")</f>
        <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15">
      <c r="A1789" t="str">
        <f t="shared" si="1079"/>
        <v>Figure Weights</v>
      </c>
      <c r="B1789" t="str">
        <f>IF((ComCalc!B$37&gt;1)*B145,(SQRT(ComCalc!B$113)*B1686-1)/SQRT(1+ComCalc!B$113-2*SQRT(ComCalc!B$113)*B1686),"")</f>
        <v/>
      </c>
      <c r="C1789" t="str">
        <f>IF((ComCalc!C$37&gt;1)*C145,(SQRT(ComCalc!C$113)*C1686-1)/SQRT(1+ComCalc!C$113-2*SQRT(ComCalc!C$113)*C1686),"")</f>
        <v/>
      </c>
      <c r="D1789" t="str">
        <f>IF((ComCalc!D$37&gt;1)*D145,(SQRT(ComCalc!D$113)*D1686-1)/SQRT(1+ComCalc!D$113-2*SQRT(ComCalc!D$113)*D1686),"")</f>
        <v/>
      </c>
      <c r="E1789" t="str">
        <f>IF((ComCalc!E$37&gt;1)*E145,(SQRT(ComCalc!E$113)*E1686-1)/SQRT(1+ComCalc!E$113-2*SQRT(ComCalc!E$113)*E1686),"")</f>
        <v/>
      </c>
      <c r="F1789" t="str">
        <f>IF((ComCalc!F$37&gt;1)*F145,(SQRT(ComCalc!F$113)*F1686-1)/SQRT(1+ComCalc!F$113-2*SQRT(ComCalc!F$113)*F1686),"")</f>
        <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t="str">
        <f>IF((ComCalc!R$37&gt;1)*R145,(SQRT(ComCalc!R$113)*R1686-1)/SQRT(1+ComCalc!R$113-2*SQRT(ComCalc!R$113)*R1686),"")</f>
        <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15">
      <c r="A1790" t="str">
        <f t="shared" si="1079"/>
        <v>Letter-Number Sequencing</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t="str">
        <f>IF((ComCalc!G$37&gt;1)*G146,(SQRT(ComCalc!G$113)*G1687-1)/SQRT(1+ComCalc!G$113-2*SQRT(ComCalc!G$113)*G1687),"")</f>
        <v/>
      </c>
      <c r="H1790" t="str">
        <f>IF((ComCalc!H$37&gt;1)*H146,(SQRT(ComCalc!H$113)*H1687-1)/SQRT(1+ComCalc!H$113-2*SQRT(ComCalc!H$113)*H1687),"")</f>
        <v/>
      </c>
      <c r="I1790" t="str">
        <f>IF((ComCalc!I$37&gt;1)*I146,(SQRT(ComCalc!I$113)*I1687-1)/SQRT(1+ComCalc!I$113-2*SQRT(ComCalc!I$113)*I1687),"")</f>
        <v/>
      </c>
      <c r="J1790" t="str">
        <f>IF((ComCalc!J$37&gt;1)*J146,(SQRT(ComCalc!J$113)*J1687-1)/SQRT(1+ComCalc!J$113-2*SQRT(ComCalc!J$113)*J1687),"")</f>
        <v/>
      </c>
      <c r="K1790" t="str">
        <f>IF((ComCalc!K$37&gt;1)*K146,(SQRT(ComCalc!K$113)*K1687-1)/SQRT(1+ComCalc!K$113-2*SQRT(ComCalc!K$113)*K1687),"")</f>
        <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t="str">
        <f>IF((ComCalc!R$37&gt;1)*R146,(SQRT(ComCalc!R$113)*R1687-1)/SQRT(1+ComCalc!R$113-2*SQRT(ComCalc!R$113)*R1687),"")</f>
        <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15">
      <c r="A1791" t="str">
        <f t="shared" si="1079"/>
        <v>Cancellation</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t="str">
        <f>IF((ComCalc!G$37&gt;1)*G147,(SQRT(ComCalc!G$113)*G1688-1)/SQRT(1+ComCalc!G$113-2*SQRT(ComCalc!G$113)*G1688),"")</f>
        <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t="str">
        <f>IF((ComCalc!L$37&gt;1)*L147,(SQRT(ComCalc!L$113)*L1688-1)/SQRT(1+ComCalc!L$113-2*SQRT(ComCalc!L$113)*L1688),"")</f>
        <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t="str">
        <f>IF((ComCalc!R$37&gt;1)*R147,(SQRT(ComCalc!R$113)*R1688-1)/SQRT(1+ComCalc!R$113-2*SQRT(ComCalc!R$113)*R1688),"")</f>
        <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15">
      <c r="A1792" t="str">
        <f t="shared" si="1079"/>
        <v>Grooved Pegboard-Dominant</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15">
      <c r="A1793" t="str">
        <f t="shared" si="1079"/>
        <v>Grooved Pegboard-Nondominant</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15">
      <c r="A1794" t="str">
        <f t="shared" si="1079"/>
        <v>Behavior Rating Scale</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15">
      <c r="A1795" t="str">
        <f t="shared" si="1079"/>
        <v>KTEA-3 Nonsense Word Decoding</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t="str">
        <f>IF((ComCalc!I$37&gt;1)*I151,(SQRT(ComCalc!I$113)*I1692-1)/SQRT(1+ComCalc!I$113-2*SQRT(ComCalc!I$113)*I1692),"")</f>
        <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t="str">
        <f>IF((ComCalc!R$37&gt;1)*R151,(SQRT(ComCalc!R$113)*R1692-1)/SQRT(1+ComCalc!R$113-2*SQRT(ComCalc!R$113)*R1692),"")</f>
        <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15">
      <c r="A1796" t="str">
        <f t="shared" si="1079"/>
        <v>KTEA-3 Decoding Fluency</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t="str">
        <f>IF((ComCalc!I$37&gt;1)*I152,(SQRT(ComCalc!I$113)*I1693-1)/SQRT(1+ComCalc!I$113-2*SQRT(ComCalc!I$113)*I1693),"")</f>
        <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t="str">
        <f>IF((ComCalc!N$37&gt;1)*N152,(SQRT(ComCalc!N$113)*N1693-1)/SQRT(1+ComCalc!N$113-2*SQRT(ComCalc!N$113)*N1693),"")</f>
        <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t="str">
        <f>IF((ComCalc!R$37&gt;1)*R152,(SQRT(ComCalc!R$113)*R1693-1)/SQRT(1+ComCalc!R$113-2*SQRT(ComCalc!R$113)*R1693),"")</f>
        <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15">
      <c r="A1797" t="str">
        <f t="shared" si="1079"/>
        <v>KTEA-3 Reading Comprehension</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t="str">
        <f>IF((ComCalc!I$37&gt;1)*I153,(SQRT(ComCalc!I$113)*I1694-1)/SQRT(1+ComCalc!I$113-2*SQRT(ComCalc!I$113)*I1694),"")</f>
        <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t="str">
        <f>IF((ComCalc!R$37&gt;1)*R153,(SQRT(ComCalc!R$113)*R1694-1)/SQRT(1+ComCalc!R$113-2*SQRT(ComCalc!R$113)*R1694),"")</f>
        <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15">
      <c r="A1798" t="str">
        <f t="shared" si="1079"/>
        <v>WMS-IV Symbol Span</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t="str">
        <f>IF((ComCalc!G$37&gt;1)*G154,(SQRT(ComCalc!G$113)*G1695-1)/SQRT(1+ComCalc!G$113-2*SQRT(ComCalc!G$113)*G1695),"")</f>
        <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t="str">
        <f>IF((ComCalc!K$37&gt;1)*K154,(SQRT(ComCalc!K$113)*K1695-1)/SQRT(1+ComCalc!K$113-2*SQRT(ComCalc!K$113)*K1695),"")</f>
        <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t="str">
        <f>IF((ComCalc!R$37&gt;1)*R154,(SQRT(ComCalc!R$113)*R1695-1)/SQRT(1+ComCalc!R$113-2*SQRT(ComCalc!R$113)*R1695),"")</f>
        <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15">
      <c r="A1799" t="str">
        <f t="shared" si="1079"/>
        <v>WRAT5 Word Reading</v>
      </c>
      <c r="B1799" t="str">
        <f>IF((ComCalc!B$37&gt;1)*B155,(SQRT(ComCalc!B$113)*B1696-1)/SQRT(1+ComCalc!B$113-2*SQRT(ComCalc!B$113)*B1696),"")</f>
        <v/>
      </c>
      <c r="C1799">
        <f>IF((ComCalc!C$37&gt;1)*C155,(SQRT(ComCalc!C$113)*C1696-1)/SQRT(1+ComCalc!C$113-2*SQRT(ComCalc!C$113)*C1696),"")</f>
        <v>0</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t="str">
        <f>IF((ComCalc!I$37&gt;1)*I155,(SQRT(ComCalc!I$113)*I1696-1)/SQRT(1+ComCalc!I$113-2*SQRT(ComCalc!I$113)*I1696),"")</f>
        <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f>IF((ComCalc!R$37&gt;1)*R155,(SQRT(ComCalc!R$113)*R1696-1)/SQRT(1+ComCalc!R$113-2*SQRT(ComCalc!R$113)*R1696),"")</f>
        <v>0</v>
      </c>
      <c r="S1799" t="str">
        <f>IF((ComCalc!S$37&gt;1)*S155,(SQRT(ComCalc!S$113)*S1696-1)/SQRT(1+ComCalc!S$113-2*SQRT(ComCalc!S$113)*S1696),"")</f>
        <v/>
      </c>
      <c r="T1799" t="str">
        <f>IF((ComCalc!T$37&gt;1)*T155,(SQRT(ComCalc!T$113)*T1696-1)/SQRT(1+ComCalc!T$113-2*SQRT(ComCalc!T$113)*T1696),"")</f>
        <v/>
      </c>
      <c r="U1799" t="str">
        <f>IF((ComCalc!U$37&gt;1)*U155,(SQRT(ComCalc!U$113)*U1696-1)/SQRT(1+ComCalc!U$113-2*SQRT(ComCalc!U$113)*U1696),"")</f>
        <v/>
      </c>
    </row>
    <row r="1800" spans="1:21" x14ac:dyDescent="0.15">
      <c r="A1800" t="str">
        <f t="shared" si="1079"/>
        <v>WRAT5 Spelling</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t="str">
        <f>IF((ComCalc!R$37&gt;1)*R156,(SQRT(ComCalc!R$113)*R1697-1)/SQRT(1+ComCalc!R$113-2*SQRT(ComCalc!R$113)*R1697),"")</f>
        <v/>
      </c>
      <c r="S1800" t="str">
        <f>IF((ComCalc!S$37&gt;1)*S156,(SQRT(ComCalc!S$113)*S1697-1)/SQRT(1+ComCalc!S$113-2*SQRT(ComCalc!S$113)*S1697),"")</f>
        <v/>
      </c>
      <c r="T1800" t="str">
        <f>IF((ComCalc!T$37&gt;1)*T156,(SQRT(ComCalc!T$113)*T1697-1)/SQRT(1+ComCalc!T$113-2*SQRT(ComCalc!T$113)*T1697),"")</f>
        <v/>
      </c>
      <c r="U1800" t="str">
        <f>IF((ComCalc!U$37&gt;1)*U156,(SQRT(ComCalc!U$113)*U1697-1)/SQRT(1+ComCalc!U$113-2*SQRT(ComCalc!U$113)*U1697),"")</f>
        <v/>
      </c>
    </row>
    <row r="1801" spans="1:21" x14ac:dyDescent="0.15">
      <c r="A1801" t="str">
        <f t="shared" si="1079"/>
        <v>WRAT5 Math Computation</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t="str">
        <f>IF((ComCalc!R$37&gt;1)*R157,(SQRT(ComCalc!R$113)*R1698-1)/SQRT(1+ComCalc!R$113-2*SQRT(ComCalc!R$113)*R1698),"")</f>
        <v/>
      </c>
      <c r="S1801" t="str">
        <f>IF((ComCalc!S$37&gt;1)*S157,(SQRT(ComCalc!S$113)*S1698-1)/SQRT(1+ComCalc!S$113-2*SQRT(ComCalc!S$113)*S1698),"")</f>
        <v/>
      </c>
      <c r="T1801" t="str">
        <f>IF((ComCalc!T$37&gt;1)*T157,(SQRT(ComCalc!T$113)*T1698-1)/SQRT(1+ComCalc!T$113-2*SQRT(ComCalc!T$113)*T1698),"")</f>
        <v/>
      </c>
      <c r="U1801" t="str">
        <f>IF((ComCalc!U$37&gt;1)*U157,(SQRT(ComCalc!U$113)*U1698-1)/SQRT(1+ComCalc!U$113-2*SQRT(ComCalc!U$113)*U1698),"")</f>
        <v/>
      </c>
    </row>
    <row r="1802" spans="1:21" x14ac:dyDescent="0.15">
      <c r="A1802" t="str">
        <f t="shared" si="1079"/>
        <v>WRAT5 Sentence Comprehension</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t="str">
        <f>IF((ComCalc!R$37&gt;1)*R158,(SQRT(ComCalc!R$113)*R1699-1)/SQRT(1+ComCalc!R$113-2*SQRT(ComCalc!R$113)*R1699),"")</f>
        <v/>
      </c>
      <c r="S1802" t="str">
        <f>IF((ComCalc!S$37&gt;1)*S158,(SQRT(ComCalc!S$113)*S1699-1)/SQRT(1+ComCalc!S$113-2*SQRT(ComCalc!S$113)*S1699),"")</f>
        <v/>
      </c>
      <c r="T1802" t="str">
        <f>IF((ComCalc!T$37&gt;1)*T158,(SQRT(ComCalc!T$113)*T1699-1)/SQRT(1+ComCalc!T$113-2*SQRT(ComCalc!T$113)*T1699),"")</f>
        <v/>
      </c>
      <c r="U1802" t="str">
        <f>IF((ComCalc!U$37&gt;1)*U158,(SQRT(ComCalc!U$113)*U1699-1)/SQRT(1+ComCalc!U$113-2*SQRT(ComCalc!U$113)*U1699),"")</f>
        <v/>
      </c>
    </row>
    <row r="1803" spans="1:21" x14ac:dyDescent="0.15">
      <c r="A1803" t="str">
        <f t="shared" si="1079"/>
        <v>WRAT5 Reading Composite</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t="str">
        <f>IF((ComCalc!R$37&gt;1)*R159,(SQRT(ComCalc!R$113)*R1700-1)/SQRT(1+ComCalc!R$113-2*SQRT(ComCalc!R$113)*R1700),"")</f>
        <v/>
      </c>
      <c r="S1803" t="str">
        <f>IF((ComCalc!S$37&gt;1)*S159,(SQRT(ComCalc!S$113)*S1700-1)/SQRT(1+ComCalc!S$113-2*SQRT(ComCalc!S$113)*S1700),"")</f>
        <v/>
      </c>
      <c r="T1803" t="str">
        <f>IF((ComCalc!T$37&gt;1)*T159,(SQRT(ComCalc!T$113)*T1700-1)/SQRT(1+ComCalc!T$113-2*SQRT(ComCalc!T$113)*T1700),"")</f>
        <v/>
      </c>
      <c r="U1803" t="str">
        <f>IF((ComCalc!U$37&gt;1)*U159,(SQRT(ComCalc!U$113)*U1700-1)/SQRT(1+ComCalc!U$113-2*SQRT(ComCalc!U$113)*U1700),"")</f>
        <v/>
      </c>
    </row>
    <row r="1804" spans="1:21" x14ac:dyDescent="0.15">
      <c r="A1804" t="str">
        <f t="shared" si="1079"/>
        <v>DKEFS CWI Color Naming</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t="str">
        <f>IF((ComCalc!E$37&gt;1)*E160,(SQRT(ComCalc!E$113)*E1701-1)/SQRT(1+ComCalc!E$113-2*SQRT(ComCalc!E$113)*E1701),"")</f>
        <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t="str">
        <f>IF((ComCalc!L$37&gt;1)*L160,(SQRT(ComCalc!L$113)*L1701-1)/SQRT(1+ComCalc!L$113-2*SQRT(ComCalc!L$113)*L1701),"")</f>
        <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t="str">
        <f>IF((ComCalc!R$37&gt;1)*R160,(SQRT(ComCalc!R$113)*R1701-1)/SQRT(1+ComCalc!R$113-2*SQRT(ComCalc!R$113)*R1701),"")</f>
        <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15">
      <c r="A1805" t="str">
        <f t="shared" si="1079"/>
        <v>DKEFS CWI Word Reading</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t="str">
        <f>IF((ComCalc!E$37&gt;1)*E161,(SQRT(ComCalc!E$113)*E1702-1)/SQRT(1+ComCalc!E$113-2*SQRT(ComCalc!E$113)*E1702),"")</f>
        <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t="str">
        <f>IF((ComCalc!L$37&gt;1)*L161,(SQRT(ComCalc!L$113)*L1702-1)/SQRT(1+ComCalc!L$113-2*SQRT(ComCalc!L$113)*L1702),"")</f>
        <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t="str">
        <f>IF((ComCalc!R$37&gt;1)*R161,(SQRT(ComCalc!R$113)*R1702-1)/SQRT(1+ComCalc!R$113-2*SQRT(ComCalc!R$113)*R1702),"")</f>
        <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15">
      <c r="A1806" t="str">
        <f t="shared" si="1079"/>
        <v>DKEFS CWI Inhibition</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t="str">
        <f>IF((ComCalc!G$37&gt;1)*G162,(SQRT(ComCalc!G$113)*G1703-1)/SQRT(1+ComCalc!G$113-2*SQRT(ComCalc!G$113)*G1703),"")</f>
        <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t="str">
        <f>IF((ComCalc!L$37&gt;1)*L162,(SQRT(ComCalc!L$113)*L1703-1)/SQRT(1+ComCalc!L$113-2*SQRT(ComCalc!L$113)*L1703),"")</f>
        <v/>
      </c>
      <c r="M1806" t="str">
        <f>IF((ComCalc!M$37&gt;1)*M162,(SQRT(ComCalc!M$113)*M1703-1)/SQRT(1+ComCalc!M$113-2*SQRT(ComCalc!M$113)*M1703),"")</f>
        <v/>
      </c>
      <c r="N1806" t="str">
        <f>IF((ComCalc!N$37&gt;1)*N162,(SQRT(ComCalc!N$113)*N1703-1)/SQRT(1+ComCalc!N$113-2*SQRT(ComCalc!N$113)*N1703),"")</f>
        <v/>
      </c>
      <c r="O1806" t="str">
        <f>IF((ComCalc!O$37&gt;1)*O162,(SQRT(ComCalc!O$113)*O1703-1)/SQRT(1+ComCalc!O$113-2*SQRT(ComCalc!O$113)*O1703),"")</f>
        <v/>
      </c>
      <c r="P1806" t="str">
        <f>IF((ComCalc!P$37&gt;1)*P162,(SQRT(ComCalc!P$113)*P1703-1)/SQRT(1+ComCalc!P$113-2*SQRT(ComCalc!P$113)*P1703),"")</f>
        <v/>
      </c>
      <c r="Q1806" t="str">
        <f>IF((ComCalc!Q$37&gt;1)*Q162,(SQRT(ComCalc!Q$113)*Q1703-1)/SQRT(1+ComCalc!Q$113-2*SQRT(ComCalc!Q$113)*Q1703),"")</f>
        <v/>
      </c>
      <c r="R1806" t="str">
        <f>IF((ComCalc!R$37&gt;1)*R162,(SQRT(ComCalc!R$113)*R1703-1)/SQRT(1+ComCalc!R$113-2*SQRT(ComCalc!R$113)*R1703),"")</f>
        <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15">
      <c r="A1807" t="str">
        <f t="shared" si="1079"/>
        <v>DKEFS CWI Switching</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t="str">
        <f>IF((ComCalc!G$37&gt;1)*G163,(SQRT(ComCalc!G$113)*G1704-1)/SQRT(1+ComCalc!G$113-2*SQRT(ComCalc!G$113)*G1704),"")</f>
        <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t="str">
        <f>IF((ComCalc!L$37&gt;1)*L163,(SQRT(ComCalc!L$113)*L1704-1)/SQRT(1+ComCalc!L$113-2*SQRT(ComCalc!L$113)*L1704),"")</f>
        <v/>
      </c>
      <c r="M1807" t="str">
        <f>IF((ComCalc!M$37&gt;1)*M163,(SQRT(ComCalc!M$113)*M1704-1)/SQRT(1+ComCalc!M$113-2*SQRT(ComCalc!M$113)*M1704),"")</f>
        <v/>
      </c>
      <c r="N1807" t="str">
        <f>IF((ComCalc!N$37&gt;1)*N163,(SQRT(ComCalc!N$113)*N1704-1)/SQRT(1+ComCalc!N$113-2*SQRT(ComCalc!N$113)*N1704),"")</f>
        <v/>
      </c>
      <c r="O1807" t="str">
        <f>IF((ComCalc!O$37&gt;1)*O163,(SQRT(ComCalc!O$113)*O1704-1)/SQRT(1+ComCalc!O$113-2*SQRT(ComCalc!O$113)*O1704),"")</f>
        <v/>
      </c>
      <c r="P1807" t="str">
        <f>IF((ComCalc!P$37&gt;1)*P163,(SQRT(ComCalc!P$113)*P1704-1)/SQRT(1+ComCalc!P$113-2*SQRT(ComCalc!P$113)*P1704),"")</f>
        <v/>
      </c>
      <c r="Q1807" t="str">
        <f>IF((ComCalc!Q$37&gt;1)*Q163,(SQRT(ComCalc!Q$113)*Q1704-1)/SQRT(1+ComCalc!Q$113-2*SQRT(ComCalc!Q$113)*Q1704),"")</f>
        <v/>
      </c>
      <c r="R1807" t="str">
        <f>IF((ComCalc!R$37&gt;1)*R163,(SQRT(ComCalc!R$113)*R1704-1)/SQRT(1+ComCalc!R$113-2*SQRT(ComCalc!R$113)*R1704),"")</f>
        <v/>
      </c>
      <c r="S1807" t="str">
        <f>IF((ComCalc!S$37&gt;1)*S163,(SQRT(ComCalc!S$113)*S1704-1)/SQRT(1+ComCalc!S$113-2*SQRT(ComCalc!S$113)*S1704),"")</f>
        <v/>
      </c>
      <c r="T1807" t="str">
        <f>IF((ComCalc!T$37&gt;1)*T163,(SQRT(ComCalc!T$113)*T1704-1)/SQRT(1+ComCalc!T$113-2*SQRT(ComCalc!T$113)*T1704),"")</f>
        <v/>
      </c>
      <c r="U1807" t="str">
        <f>IF((ComCalc!U$37&gt;1)*U163,(SQRT(ComCalc!U$113)*U1704-1)/SQRT(1+ComCalc!U$113-2*SQRT(ComCalc!U$113)*U1704),"")</f>
        <v/>
      </c>
    </row>
    <row r="1808" spans="1:21" x14ac:dyDescent="0.15">
      <c r="A1808" t="str">
        <f t="shared" si="1079"/>
        <v>Unstructured Task (Total)</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15">
      <c r="A1809" t="str">
        <f t="shared" si="1079"/>
        <v>Unstructured Task (HVC)</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15">
      <c r="A1810" t="str">
        <f t="shared" si="1079"/>
        <v>WASI-2 Similarities</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15">
      <c r="A1811" t="str">
        <f t="shared" si="1079"/>
        <v>WASI-2 Vocabulary</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15">
      <c r="A1812" t="str">
        <f t="shared" si="1079"/>
        <v>WASI-2 Matrix Reasoning</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15">
      <c r="A1813" t="str">
        <f t="shared" ref="A1813:A1847" si="1080">A1710</f>
        <v>WASI-2 Block Design</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15">
      <c r="A1814" t="str">
        <f t="shared" si="1080"/>
        <v>WISC-V Digit Span</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15">
      <c r="A1815" t="str">
        <f t="shared" si="1080"/>
        <v>WISC-V Picture Span</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15">
      <c r="A1816" t="str">
        <f t="shared" si="1080"/>
        <v>WISC-V Coding</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15">
      <c r="A1817" t="str">
        <f t="shared" si="1080"/>
        <v>WISC-V Symbol Search</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15">
      <c r="A1818" t="str">
        <f t="shared" si="1080"/>
        <v>LWR</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t="str">
        <f>IF((ComCalc!I$37&gt;1)*I174,(SQRT(ComCalc!I$113)*I1715-1)/SQRT(1+ComCalc!I$113-2*SQRT(ComCalc!I$113)*I1715),"")</f>
        <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15">
      <c r="A1819" t="str">
        <f t="shared" si="1080"/>
        <v>RC</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15">
      <c r="A1820" t="str">
        <f t="shared" si="1080"/>
        <v>NWD</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15">
      <c r="A1821" t="str">
        <f t="shared" si="1080"/>
        <v>PP</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t="str">
        <f>IF((ComCalc!I$37&gt;1)*I177,(SQRT(ComCalc!I$113)*I1718-1)/SQRT(1+ComCalc!I$113-2*SQRT(ComCalc!I$113)*I1718),"")</f>
        <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15">
      <c r="A1822" t="str">
        <f t="shared" si="1080"/>
        <v>WRF</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15">
      <c r="A1823" t="str">
        <f t="shared" si="1080"/>
        <v>DF</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15">
      <c r="A1824" t="str">
        <f t="shared" si="1080"/>
        <v>SRF</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t="str">
        <f>IF((ComCalc!I$37&gt;1)*I180,(SQRT(ComCalc!I$113)*I1721-1)/SQRT(1+ComCalc!I$113-2*SQRT(ComCalc!I$113)*I1721),"")</f>
        <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15">
      <c r="A1825" t="str">
        <f t="shared" si="1080"/>
        <v>RV</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t="str">
        <f>IF((ComCalc!I$37&gt;1)*I181,(SQRT(ComCalc!I$113)*I1722-1)/SQRT(1+ComCalc!I$113-2*SQRT(ComCalc!I$113)*I1722),"")</f>
        <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15">
      <c r="A1826" t="str">
        <f t="shared" si="1080"/>
        <v>MCA</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t="str">
        <f>IF((ComCalc!I$37&gt;1)*I182,(SQRT(ComCalc!I$113)*I1723-1)/SQRT(1+ComCalc!I$113-2*SQRT(ComCalc!I$113)*I1723),"")</f>
        <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15">
      <c r="A1827" t="str">
        <f t="shared" si="1080"/>
        <v>MC</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15">
      <c r="A1828" t="str">
        <f t="shared" si="1080"/>
        <v>MF</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15">
      <c r="A1829" t="str">
        <f t="shared" si="1080"/>
        <v>WE</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15">
      <c r="A1830" t="str">
        <f t="shared" si="1080"/>
        <v>SP</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15">
      <c r="A1831" t="str">
        <f t="shared" si="1080"/>
        <v>WF</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15">
      <c r="A1832" t="str">
        <f t="shared" si="1080"/>
        <v>LC</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15">
      <c r="A1833" t="str">
        <f t="shared" si="1080"/>
        <v>OE</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15">
      <c r="A1834" t="str">
        <f t="shared" si="1080"/>
        <v>AF</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15">
      <c r="A1835" t="str">
        <f t="shared" si="1080"/>
        <v>ONF</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15">
      <c r="A1836" t="str">
        <f t="shared" si="1080"/>
        <v>LNF</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15">
      <c r="A1837" t="str">
        <f t="shared" si="1080"/>
        <v>RD</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15">
      <c r="A1838" t="str">
        <f t="shared" si="1080"/>
        <v>MA</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15">
      <c r="A1839" t="str">
        <f t="shared" si="1080"/>
        <v>WL</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15">
      <c r="A1840" t="str">
        <f t="shared" si="1080"/>
        <v>ASB</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15">
      <c r="A1841" t="str">
        <f t="shared" si="1080"/>
        <v>SY</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15">
      <c r="A1842" t="str">
        <f t="shared" si="1080"/>
        <v>DC</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15">
      <c r="A1843" t="str">
        <f t="shared" si="1080"/>
        <v>RF</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15">
      <c r="A1844" t="str">
        <f t="shared" si="1080"/>
        <v>RU</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15">
      <c r="A1845" t="str">
        <f t="shared" si="1080"/>
        <v>OL</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15">
      <c r="A1846" t="str">
        <f t="shared" si="1080"/>
        <v>OF</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15">
      <c r="A1847" t="str">
        <f t="shared" si="1080"/>
        <v>CM</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4" type="noConversion"/>
  <conditionalFormatting sqref="AI305:AR408 AI509:AR610">
    <cfRule type="expression" dxfId="5" priority="1" stopIfTrue="1">
      <formula>$R305="Strength"</formula>
    </cfRule>
    <cfRule type="expression" dxfId="4" priority="2" stopIfTrue="1">
      <formula>$R305="Weakness"</formula>
    </cfRule>
  </conditionalFormatting>
  <conditionalFormatting sqref="B924:U1023">
    <cfRule type="expression" dxfId="3" priority="5" stopIfTrue="1">
      <formula>$G715="Strength"</formula>
    </cfRule>
    <cfRule type="expression" dxfId="2" priority="6" stopIfTrue="1">
      <formula>$G715="Weakness"</formula>
    </cfRule>
  </conditionalFormatting>
  <conditionalFormatting sqref="AI409:AR508">
    <cfRule type="expression" dxfId="1" priority="9" stopIfTrue="1">
      <formula>$G510="Strength"</formula>
    </cfRule>
    <cfRule type="expression" dxfId="0" priority="10" stopIfTrue="1">
      <formula>$G510="Weakness"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BT790"/>
  <sheetViews>
    <sheetView workbookViewId="0">
      <selection activeCell="U21" sqref="U21"/>
    </sheetView>
  </sheetViews>
  <sheetFormatPr baseColWidth="10" defaultColWidth="8.6640625" defaultRowHeight="13" x14ac:dyDescent="0.15"/>
  <cols>
    <col min="1" max="1" width="17.33203125" bestFit="1" customWidth="1"/>
    <col min="2" max="2" width="12.5" bestFit="1" customWidth="1"/>
    <col min="34" max="34" width="13.5" customWidth="1"/>
  </cols>
  <sheetData>
    <row r="1" spans="1:29" x14ac:dyDescent="0.15">
      <c r="A1" t="s">
        <v>212</v>
      </c>
      <c r="B1" s="16" t="s">
        <v>40</v>
      </c>
      <c r="C1" s="16" t="s">
        <v>41</v>
      </c>
      <c r="D1" s="16" t="s">
        <v>124</v>
      </c>
      <c r="F1" t="str">
        <f>E2</f>
        <v/>
      </c>
      <c r="G1">
        <f>E3</f>
        <v>123</v>
      </c>
      <c r="H1">
        <f>E4</f>
        <v>124</v>
      </c>
      <c r="J1" s="16" t="s">
        <v>40</v>
      </c>
      <c r="K1" s="16" t="s">
        <v>41</v>
      </c>
      <c r="L1" s="16" t="s">
        <v>124</v>
      </c>
      <c r="P1">
        <v>17</v>
      </c>
      <c r="R1">
        <f>NORMSINV(0.975)</f>
        <v>1.9599639845400536</v>
      </c>
      <c r="AA1">
        <v>1</v>
      </c>
    </row>
    <row r="2" spans="1:29" x14ac:dyDescent="0.15">
      <c r="A2" s="3" t="str">
        <f>IF(W38,IF('Composite Stats'!B2="","Composite "&amp;ROW(B1),'Composite Stats'!B2),"")</f>
        <v/>
      </c>
      <c r="E2" t="str">
        <f>'Composite Stats'!C2</f>
        <v/>
      </c>
      <c r="I2" s="16"/>
      <c r="M2" t="str">
        <f>'Composite Stats'!$G2</f>
        <v/>
      </c>
      <c r="N2" t="e">
        <f>NORMSINV(1-'Create Composites'!M$3/2)*15*SQRT(1-M2)</f>
        <v>#VALUE!</v>
      </c>
      <c r="O2" t="e">
        <f>N2</f>
        <v>#VALUE!</v>
      </c>
      <c r="P2" t="str">
        <f>IF('Composite Stats'!B2="","Composite "&amp;'Composite Stats'!A2,'Composite Stats'!B2)</f>
        <v>General Ability</v>
      </c>
      <c r="Q2" s="30" t="str">
        <f>IF('Composite Stats'!C2="","",('Composite Stats'!C2-100)*SQRT('Composite Stats'!G2)+100)</f>
        <v/>
      </c>
      <c r="R2" t="str">
        <f>IF('Composite Stats'!G2="","",R$1*15*SQRT(1-'Composite Stats'!G2))</f>
        <v/>
      </c>
      <c r="S2" t="str">
        <f>IF(Q2="","",Q2-R2)</f>
        <v/>
      </c>
      <c r="T2" t="str">
        <f>IF(Q2="","",Q2+R2)</f>
        <v/>
      </c>
      <c r="U2" t="str">
        <f>IF(Q2="","",ROUND(S2,0)&amp;"-"&amp;ROUND(T2,0))</f>
        <v/>
      </c>
      <c r="V2" t="str">
        <f>IF(Q2="","",'Composite Stats'!$C2-S2)</f>
        <v/>
      </c>
      <c r="W2" t="str">
        <f>IF(Q2="","",T2-'Composite Stats'!$C2)</f>
        <v/>
      </c>
      <c r="AA2">
        <v>2</v>
      </c>
    </row>
    <row r="3" spans="1:29" x14ac:dyDescent="0.15">
      <c r="A3" s="3" t="str">
        <f>IF(W39,IF('Composite Stats'!B3="","Composite "&amp;ROW(B2),'Composite Stats'!B3),"")</f>
        <v>Crystallized Knowledge</v>
      </c>
      <c r="E3">
        <f>'Composite Stats'!C3</f>
        <v>123</v>
      </c>
      <c r="F3" t="e">
        <f>F1-E3</f>
        <v>#VALUE!</v>
      </c>
      <c r="I3" s="16"/>
      <c r="M3">
        <f>'Composite Stats'!$G3</f>
        <v>0.83000000000000007</v>
      </c>
      <c r="N3">
        <f>NORMSINV(1-'Create Composites'!M$3/2)*15*SQRT(1-M3)</f>
        <v>12.121707795997649</v>
      </c>
      <c r="O3">
        <f>N3</f>
        <v>12.121707795997649</v>
      </c>
      <c r="P3" t="str">
        <f>IF('Composite Stats'!B3="","Composite "&amp;'Composite Stats'!A3,'Composite Stats'!B3)</f>
        <v>Crystallized Knowledge</v>
      </c>
      <c r="Q3" s="30">
        <f>IF('Composite Stats'!C3="","",('Composite Stats'!C3-100)*SQRT('Composite Stats'!G3)+100)</f>
        <v>120.9539972320319</v>
      </c>
      <c r="R3">
        <f>IF('Composite Stats'!G3="","",R$1*15*SQRT(1-'Composite Stats'!G3))</f>
        <v>12.121707795997649</v>
      </c>
      <c r="S3">
        <f t="shared" ref="S3:S21" si="0">IF(Q3="","",Q3-R3)</f>
        <v>108.83228943603424</v>
      </c>
      <c r="T3">
        <f t="shared" ref="T3:T21" si="1">IF(Q3="","",Q3+R3)</f>
        <v>133.07570502802955</v>
      </c>
      <c r="U3" t="str">
        <f t="shared" ref="U3:U21" si="2">IF(Q3="","",ROUND(S3,0)&amp;"-"&amp;ROUND(T3,0))</f>
        <v>109-133</v>
      </c>
      <c r="V3">
        <f>IF(Q3="","",'Composite Stats'!$C3-S3)</f>
        <v>14.167710563965755</v>
      </c>
      <c r="W3">
        <f>IF(Q3="","",T3-'Composite Stats'!$C3)</f>
        <v>10.075705028029546</v>
      </c>
      <c r="AA3">
        <v>3</v>
      </c>
    </row>
    <row r="4" spans="1:29" x14ac:dyDescent="0.15">
      <c r="A4" s="3" t="str">
        <f>IF(W40,IF('Composite Stats'!B4="","Composite "&amp;ROW(B3),'Composite Stats'!B4),"")</f>
        <v>Fluid Reasoning</v>
      </c>
      <c r="E4">
        <f>'Composite Stats'!C4</f>
        <v>124</v>
      </c>
      <c r="F4" t="e">
        <f>F1-E4</f>
        <v>#VALUE!</v>
      </c>
      <c r="G4">
        <f>G1-E4</f>
        <v>-1</v>
      </c>
      <c r="I4" s="16"/>
      <c r="M4">
        <f>'Composite Stats'!$G4</f>
        <v>0.91999999999999993</v>
      </c>
      <c r="N4">
        <f>NORMSINV(1-'Create Composites'!M$3/2)*15*SQRT(1-M4)</f>
        <v>8.3154229460980691</v>
      </c>
      <c r="O4">
        <f>N4</f>
        <v>8.3154229460980691</v>
      </c>
      <c r="P4" t="str">
        <f>IF('Composite Stats'!B4="","Composite "&amp;'Composite Stats'!A4,'Composite Stats'!B4)</f>
        <v>Fluid Reasoning</v>
      </c>
      <c r="Q4" s="30">
        <f>IF('Composite Stats'!C4="","",('Composite Stats'!C4-100)*SQRT('Composite Stats'!G4)+100)</f>
        <v>123.01999131190105</v>
      </c>
      <c r="R4">
        <f>IF('Composite Stats'!G4="","",R$1*15*SQRT(1-'Composite Stats'!G4))</f>
        <v>8.3154229460980691</v>
      </c>
      <c r="S4">
        <f t="shared" si="0"/>
        <v>114.70456836580298</v>
      </c>
      <c r="T4">
        <f t="shared" si="1"/>
        <v>131.33541425799913</v>
      </c>
      <c r="U4" t="str">
        <f t="shared" si="2"/>
        <v>115-131</v>
      </c>
      <c r="V4">
        <f>IF(Q4="","",'Composite Stats'!$C4-S4)</f>
        <v>9.2954316341970156</v>
      </c>
      <c r="W4">
        <f>IF(Q4="","",T4-'Composite Stats'!$C4)</f>
        <v>7.3354142579991333</v>
      </c>
      <c r="AA4">
        <v>4</v>
      </c>
    </row>
    <row r="5" spans="1:29" x14ac:dyDescent="0.15">
      <c r="A5" s="3" t="str">
        <f>IF(W41,IF('Composite Stats'!B5="","Composite "&amp;ROW(B4),'Composite Stats'!B5),"")</f>
        <v>Verbal/Language</v>
      </c>
      <c r="J5" s="16"/>
      <c r="K5" s="16"/>
      <c r="L5" s="16"/>
      <c r="M5">
        <f>'Composite Stats'!$G5</f>
        <v>0.87699138156176548</v>
      </c>
      <c r="N5">
        <f>NORMSINV(1-'Create Composites'!M$3/2)*15*SQRT(1-M5)</f>
        <v>10.311150373368367</v>
      </c>
      <c r="O5">
        <f t="shared" ref="O5:O11" si="3">N5</f>
        <v>10.311150373368367</v>
      </c>
      <c r="P5" t="str">
        <f>IF('Composite Stats'!B5="","Composite "&amp;'Composite Stats'!A5,'Composite Stats'!B5)</f>
        <v>Verbal/Language</v>
      </c>
      <c r="Q5" s="30">
        <f>IF('Composite Stats'!C5="","",('Composite Stats'!C5-100)*SQRT('Composite Stats'!G5)+100)</f>
        <v>113.11069451959376</v>
      </c>
      <c r="R5">
        <f>IF('Composite Stats'!G5="","",R$1*15*SQRT(1-'Composite Stats'!G5))</f>
        <v>10.311150373368367</v>
      </c>
      <c r="S5">
        <f t="shared" si="0"/>
        <v>102.7995441462254</v>
      </c>
      <c r="T5">
        <f t="shared" si="1"/>
        <v>123.42184489296213</v>
      </c>
      <c r="U5" t="str">
        <f t="shared" si="2"/>
        <v>103-123</v>
      </c>
      <c r="V5">
        <f>IF(Q5="","",'Composite Stats'!$C5-S5)</f>
        <v>11.200455853774599</v>
      </c>
      <c r="W5">
        <f>IF(Q5="","",T5-'Composite Stats'!$C5)</f>
        <v>9.4218448929621275</v>
      </c>
      <c r="AA5">
        <v>5</v>
      </c>
    </row>
    <row r="6" spans="1:29" x14ac:dyDescent="0.15">
      <c r="A6" s="3" t="str">
        <f>IF(W42,IF('Composite Stats'!B6="","Composite "&amp;ROW(B5),'Composite Stats'!B6),"")</f>
        <v>Visual Perception/Construction</v>
      </c>
      <c r="I6" s="16"/>
      <c r="M6">
        <f>'Composite Stats'!$G6</f>
        <v>0.82905982905982911</v>
      </c>
      <c r="N6">
        <f>NORMSINV(1-'Create Composites'!M$3/2)*15*SQRT(1-M6)</f>
        <v>12.155180631341649</v>
      </c>
      <c r="O6">
        <f t="shared" si="3"/>
        <v>12.155180631341649</v>
      </c>
      <c r="P6" t="str">
        <f>IF('Composite Stats'!B6="","Composite "&amp;'Composite Stats'!A6,'Composite Stats'!B6)</f>
        <v>Visual Perception/Construction</v>
      </c>
      <c r="Q6" s="30">
        <f>IF('Composite Stats'!C6="","",('Composite Stats'!C6-100)*SQRT('Composite Stats'!G6)+100)</f>
        <v>121.85265342100271</v>
      </c>
      <c r="R6">
        <f>IF('Composite Stats'!G6="","",R$1*15*SQRT(1-'Composite Stats'!G6))</f>
        <v>12.155180631341649</v>
      </c>
      <c r="S6">
        <f t="shared" si="0"/>
        <v>109.69747278966106</v>
      </c>
      <c r="T6">
        <f t="shared" si="1"/>
        <v>134.00783405234435</v>
      </c>
      <c r="U6" t="str">
        <f t="shared" si="2"/>
        <v>110-134</v>
      </c>
      <c r="V6">
        <f>IF(Q6="","",'Composite Stats'!$C6-S6)</f>
        <v>14.302527210338937</v>
      </c>
      <c r="W6">
        <f>IF(Q6="","",T6-'Composite Stats'!$C6)</f>
        <v>10.00783405234435</v>
      </c>
      <c r="AA6">
        <v>6</v>
      </c>
    </row>
    <row r="7" spans="1:29" x14ac:dyDescent="0.15">
      <c r="A7" s="3" t="str">
        <f>IF(W43,IF('Composite Stats'!B7="","Composite "&amp;ROW(B6),'Composite Stats'!B7),"")</f>
        <v>Attention/Executive</v>
      </c>
      <c r="I7" s="16"/>
      <c r="M7">
        <f>'Composite Stats'!$G7</f>
        <v>0.95282226719736562</v>
      </c>
      <c r="N7">
        <f>NORMSINV(1-'Create Composites'!M$3/2)*15*SQRT(1-M7)</f>
        <v>6.3856907620383421</v>
      </c>
      <c r="O7">
        <f t="shared" si="3"/>
        <v>6.3856907620383421</v>
      </c>
      <c r="P7" t="str">
        <f>IF('Composite Stats'!B7="","Composite "&amp;'Composite Stats'!A7,'Composite Stats'!B7)</f>
        <v>Attention/Executive</v>
      </c>
      <c r="Q7" s="30">
        <f>IF('Composite Stats'!C7="","",('Composite Stats'!C7-100)*SQRT('Composite Stats'!G7)+100)</f>
        <v>110.73738768653163</v>
      </c>
      <c r="R7">
        <f>IF('Composite Stats'!G7="","",R$1*15*SQRT(1-'Composite Stats'!G7))</f>
        <v>6.3856907620383421</v>
      </c>
      <c r="S7">
        <f t="shared" si="0"/>
        <v>104.3516969244933</v>
      </c>
      <c r="T7">
        <f t="shared" si="1"/>
        <v>117.12307844856997</v>
      </c>
      <c r="U7" t="str">
        <f t="shared" si="2"/>
        <v>104-117</v>
      </c>
      <c r="V7">
        <f>IF(Q7="","",'Composite Stats'!$C7-S7)</f>
        <v>6.6483030755067034</v>
      </c>
      <c r="W7">
        <f>IF(Q7="","",T7-'Composite Stats'!$C7)</f>
        <v>6.1230784485699701</v>
      </c>
      <c r="AA7">
        <v>7</v>
      </c>
    </row>
    <row r="8" spans="1:29" x14ac:dyDescent="0.15">
      <c r="A8" s="3" t="str">
        <f>IF(W44,IF('Composite Stats'!B8="","Composite "&amp;ROW(B7),'Composite Stats'!B8),"")</f>
        <v>Memory</v>
      </c>
      <c r="I8" s="16"/>
      <c r="M8">
        <f>'Composite Stats'!$G8</f>
        <v>0.88185636965829228</v>
      </c>
      <c r="N8">
        <f>NORMSINV(1-'Create Composites'!M$3/2)*15*SQRT(1-M8)</f>
        <v>10.105190520179235</v>
      </c>
      <c r="O8">
        <f t="shared" si="3"/>
        <v>10.105190520179235</v>
      </c>
      <c r="P8" t="str">
        <f>IF('Composite Stats'!B8="","Composite "&amp;'Composite Stats'!A8,'Composite Stats'!B8)</f>
        <v>Memory</v>
      </c>
      <c r="Q8" s="30">
        <f>IF('Composite Stats'!C8="","",('Composite Stats'!C8-100)*SQRT('Composite Stats'!G8)+100)</f>
        <v>113.14700910675219</v>
      </c>
      <c r="R8">
        <f>IF('Composite Stats'!G8="","",R$1*15*SQRT(1-'Composite Stats'!G8))</f>
        <v>10.105190520179235</v>
      </c>
      <c r="S8">
        <f t="shared" si="0"/>
        <v>103.04181858657296</v>
      </c>
      <c r="T8">
        <f t="shared" si="1"/>
        <v>123.25219962693143</v>
      </c>
      <c r="U8" t="str">
        <f t="shared" si="2"/>
        <v>103-123</v>
      </c>
      <c r="V8">
        <f>IF(Q8="","",'Composite Stats'!$C8-S8)</f>
        <v>10.958181413427042</v>
      </c>
      <c r="W8">
        <f>IF(Q8="","",T8-'Composite Stats'!$C8)</f>
        <v>9.2521996269314286</v>
      </c>
      <c r="AA8">
        <v>8</v>
      </c>
    </row>
    <row r="9" spans="1:29" x14ac:dyDescent="0.15">
      <c r="A9" s="3" t="str">
        <f>IF(W45,IF('Composite Stats'!B9="","Composite "&amp;ROW(B8),'Composite Stats'!B9),"")</f>
        <v>Cognitive Proficiency</v>
      </c>
      <c r="M9">
        <f>'Composite Stats'!$G9</f>
        <v>0.92669172932330812</v>
      </c>
      <c r="N9">
        <f>NORMSINV(1-'Create Composites'!M$3/2)*15*SQRT(1-M9)</f>
        <v>7.9600507648935475</v>
      </c>
      <c r="O9">
        <f t="shared" si="3"/>
        <v>7.9600507648935475</v>
      </c>
      <c r="P9" t="str">
        <f>IF('Composite Stats'!B9="","Composite "&amp;'Composite Stats'!A9,'Composite Stats'!B9)</f>
        <v>Cognitive Proficiency</v>
      </c>
      <c r="Q9" s="30">
        <f>IF('Composite Stats'!C9="","",('Composite Stats'!C9-100)*SQRT('Composite Stats'!G9)+100)</f>
        <v>101.92529657904782</v>
      </c>
      <c r="R9">
        <f>IF('Composite Stats'!G9="","",R$1*15*SQRT(1-'Composite Stats'!G9))</f>
        <v>7.9600507648935475</v>
      </c>
      <c r="S9">
        <f t="shared" si="0"/>
        <v>93.965245814154272</v>
      </c>
      <c r="T9">
        <f t="shared" si="1"/>
        <v>109.88534734394138</v>
      </c>
      <c r="U9" t="str">
        <f t="shared" si="2"/>
        <v>94-110</v>
      </c>
      <c r="V9">
        <f>IF(Q9="","",'Composite Stats'!$C9-S9)</f>
        <v>8.0347541858457276</v>
      </c>
      <c r="W9">
        <f>IF(Q9="","",T9-'Composite Stats'!$C9)</f>
        <v>7.8853473439413762</v>
      </c>
      <c r="AA9">
        <v>9</v>
      </c>
    </row>
    <row r="10" spans="1:29" x14ac:dyDescent="0.15">
      <c r="A10" s="3" t="str">
        <f>IF(W46,IF('Composite Stats'!B10="","Composite "&amp;ROW(B9),'Composite Stats'!B10),"")</f>
        <v>Processing Speed</v>
      </c>
      <c r="M10">
        <f>'Composite Stats'!$G10</f>
        <v>0.94383149448345049</v>
      </c>
      <c r="N10">
        <f>NORMSINV(1-'Create Composites'!M$3/2)*15*SQRT(1-M10)</f>
        <v>6.9676412950434674</v>
      </c>
      <c r="O10">
        <f t="shared" si="3"/>
        <v>6.9676412950434674</v>
      </c>
      <c r="P10" t="str">
        <f>IF('Composite Stats'!B10="","Composite "&amp;'Composite Stats'!A10,'Composite Stats'!B10)</f>
        <v>Processing Speed</v>
      </c>
      <c r="Q10" s="30">
        <f>IF('Composite Stats'!C10="","",('Composite Stats'!C10-100)*SQRT('Composite Stats'!G10)+100)</f>
        <v>111.65811885364087</v>
      </c>
      <c r="R10">
        <f>IF('Composite Stats'!G10="","",R$1*15*SQRT(1-'Composite Stats'!G10))</f>
        <v>6.9676412950434674</v>
      </c>
      <c r="S10">
        <f t="shared" si="0"/>
        <v>104.69047755859741</v>
      </c>
      <c r="T10">
        <f t="shared" si="1"/>
        <v>118.62576014868434</v>
      </c>
      <c r="U10" t="str">
        <f t="shared" si="2"/>
        <v>105-119</v>
      </c>
      <c r="V10">
        <f>IF(Q10="","",'Composite Stats'!$C10-S10)</f>
        <v>7.3095224414025921</v>
      </c>
      <c r="W10">
        <f>IF(Q10="","",T10-'Composite Stats'!$C10)</f>
        <v>6.6257601486843356</v>
      </c>
      <c r="AA10">
        <v>10</v>
      </c>
    </row>
    <row r="11" spans="1:29" x14ac:dyDescent="0.15">
      <c r="A11" s="3" t="str">
        <f>IF(W47,IF('Composite Stats'!B11="","Composite "&amp;ROW(B10),'Composite Stats'!B11),"")</f>
        <v>Working Memory</v>
      </c>
      <c r="M11">
        <f>'Composite Stats'!$G11</f>
        <v>0.91666666666666663</v>
      </c>
      <c r="N11">
        <f>NORMSINV(1-'Create Composites'!M$3/2)*15*SQRT(1-M11)</f>
        <v>8.4868930055712877</v>
      </c>
      <c r="O11">
        <f t="shared" si="3"/>
        <v>8.4868930055712877</v>
      </c>
      <c r="P11" t="str">
        <f>IF('Composite Stats'!B11="","Composite "&amp;'Composite Stats'!A11,'Composite Stats'!B11)</f>
        <v>Working Memory</v>
      </c>
      <c r="Q11" s="30">
        <f>IF('Composite Stats'!C11="","",('Composite Stats'!C11-100)*SQRT('Composite Stats'!G11)+100)</f>
        <v>102.87228132326902</v>
      </c>
      <c r="R11">
        <f>IF('Composite Stats'!G11="","",R$1*15*SQRT(1-'Composite Stats'!G11))</f>
        <v>8.4868930055712877</v>
      </c>
      <c r="S11">
        <f t="shared" si="0"/>
        <v>94.385388317697732</v>
      </c>
      <c r="T11">
        <f t="shared" si="1"/>
        <v>111.35917432884031</v>
      </c>
      <c r="U11" t="str">
        <f t="shared" si="2"/>
        <v>94-111</v>
      </c>
      <c r="V11">
        <f>IF(Q11="","",'Composite Stats'!$C11-S11)</f>
        <v>8.614611682302268</v>
      </c>
      <c r="W11">
        <f>IF(Q11="","",T11-'Composite Stats'!$C11)</f>
        <v>8.3591743288403109</v>
      </c>
      <c r="AA11">
        <v>11</v>
      </c>
      <c r="AC11" t="str">
        <f ca="1">INDEX([0]!ChartNames,1,1)</f>
        <v>Crystallized Knowledge</v>
      </c>
    </row>
    <row r="12" spans="1:29" x14ac:dyDescent="0.15">
      <c r="A12" s="3" t="str">
        <f>IF(W48,IF('Composite Stats'!B12="","Composite "&amp;ROW(B11),'Composite Stats'!B12),"")</f>
        <v>Attention</v>
      </c>
      <c r="M12">
        <f>'Composite Stats'!$G12</f>
        <v>0.8830985915492956</v>
      </c>
      <c r="N12">
        <f>NORMSINV(1-'Create Composites'!M$3/2)*15*SQRT(1-M12)</f>
        <v>10.051924591590316</v>
      </c>
      <c r="O12">
        <f t="shared" ref="O12:O21" si="4">N12</f>
        <v>10.051924591590316</v>
      </c>
      <c r="P12" t="str">
        <f>IF('Composite Stats'!B12="","Composite "&amp;'Composite Stats'!A12,'Composite Stats'!B12)</f>
        <v>Attention</v>
      </c>
      <c r="Q12" s="30">
        <f>IF('Composite Stats'!C12="","",('Composite Stats'!C12-100)*SQRT('Composite Stats'!G12)+100)</f>
        <v>99.060266744469843</v>
      </c>
      <c r="R12">
        <f>IF('Composite Stats'!G12="","",R$1*15*SQRT(1-'Composite Stats'!G12))</f>
        <v>10.051924591590316</v>
      </c>
      <c r="S12">
        <f t="shared" si="0"/>
        <v>89.008342152879521</v>
      </c>
      <c r="T12">
        <f t="shared" si="1"/>
        <v>109.11219133606016</v>
      </c>
      <c r="U12" t="str">
        <f t="shared" si="2"/>
        <v>89-109</v>
      </c>
      <c r="V12">
        <f>IF(Q12="","",'Composite Stats'!$C12-S12)</f>
        <v>9.9916578471204787</v>
      </c>
      <c r="W12">
        <f>IF(Q12="","",T12-'Composite Stats'!$C12)</f>
        <v>10.112191336060164</v>
      </c>
    </row>
    <row r="13" spans="1:29" x14ac:dyDescent="0.15">
      <c r="A13" s="3" t="str">
        <f>IF(W49,IF('Composite Stats'!B13="","Composite "&amp;ROW(B12),'Composite Stats'!B13),"")</f>
        <v>Executive Functions</v>
      </c>
      <c r="M13">
        <f>'Composite Stats'!$G13</f>
        <v>0.89652271326443844</v>
      </c>
      <c r="N13">
        <f>NORMSINV(1-'Create Composites'!M$3/2)*15*SQRT(1-M13)</f>
        <v>9.4571846006704892</v>
      </c>
      <c r="O13">
        <f t="shared" si="4"/>
        <v>9.4571846006704892</v>
      </c>
      <c r="P13" t="str">
        <f>IF('Composite Stats'!B13="","Composite "&amp;'Composite Stats'!A13,'Composite Stats'!B13)</f>
        <v>Executive Functions</v>
      </c>
      <c r="Q13" s="30">
        <f>IF('Composite Stats'!C13="","",('Composite Stats'!C13-100)*SQRT('Composite Stats'!G13)+100)</f>
        <v>114.20273250063165</v>
      </c>
      <c r="R13">
        <f>IF('Composite Stats'!G13="","",R$1*15*SQRT(1-'Composite Stats'!G13))</f>
        <v>9.4571846006704892</v>
      </c>
      <c r="S13">
        <f t="shared" si="0"/>
        <v>104.74554789996117</v>
      </c>
      <c r="T13">
        <f t="shared" si="1"/>
        <v>123.65991710130214</v>
      </c>
      <c r="U13" t="str">
        <f t="shared" si="2"/>
        <v>105-124</v>
      </c>
      <c r="V13">
        <f>IF(Q13="","",'Composite Stats'!$C13-S13)</f>
        <v>10.254452100038833</v>
      </c>
      <c r="W13">
        <f>IF(Q13="","",T13-'Composite Stats'!$C13)</f>
        <v>8.6599171013021419</v>
      </c>
    </row>
    <row r="14" spans="1:29" x14ac:dyDescent="0.15">
      <c r="A14" s="3" t="str">
        <f>IF(W50,IF('Composite Stats'!B14="","Composite "&amp;ROW(B13),'Composite Stats'!B14),"")</f>
        <v>Cognitive Efficiency</v>
      </c>
      <c r="M14">
        <f>'Composite Stats'!$G14</f>
        <v>0.94262295081967207</v>
      </c>
      <c r="N14">
        <f>NORMSINV(1-'Create Composites'!M$3/2)*15*SQRT(1-M14)</f>
        <v>7.0422016179468718</v>
      </c>
      <c r="O14">
        <f t="shared" si="4"/>
        <v>7.0422016179468718</v>
      </c>
      <c r="P14" t="str">
        <f>IF('Composite Stats'!B14="","Composite "&amp;'Composite Stats'!A14,'Composite Stats'!B14)</f>
        <v>Cognitive Efficiency</v>
      </c>
      <c r="Q14" s="30">
        <f>IF('Composite Stats'!C14="","",('Composite Stats'!C14-100)*SQRT('Composite Stats'!G14)+100)</f>
        <v>110.67976484053747</v>
      </c>
      <c r="R14">
        <f>IF('Composite Stats'!G14="","",R$1*15*SQRT(1-'Composite Stats'!G14))</f>
        <v>7.0422016179468718</v>
      </c>
      <c r="S14">
        <f t="shared" si="0"/>
        <v>103.6375632225906</v>
      </c>
      <c r="T14">
        <f t="shared" si="1"/>
        <v>117.72196645848435</v>
      </c>
      <c r="U14" t="str">
        <f t="shared" si="2"/>
        <v>104-118</v>
      </c>
      <c r="V14">
        <f>IF(Q14="","",'Composite Stats'!$C14-S14)</f>
        <v>7.3624367774093997</v>
      </c>
      <c r="W14">
        <f>IF(Q14="","",T14-'Composite Stats'!$C14)</f>
        <v>6.7219664584843457</v>
      </c>
    </row>
    <row r="15" spans="1:29" x14ac:dyDescent="0.15">
      <c r="A15" s="3" t="str">
        <f>IF(W51,IF('Composite Stats'!B15="","Composite "&amp;ROW(B14),'Composite Stats'!B15),"")</f>
        <v>Learning Efficiency</v>
      </c>
      <c r="M15">
        <f>'Composite Stats'!$G15</f>
        <v>0.76754385964912275</v>
      </c>
      <c r="N15">
        <f>NORMSINV(1-'Create Composites'!M$3/2)*15*SQRT(1-M15)</f>
        <v>14.174568967854452</v>
      </c>
      <c r="O15">
        <f t="shared" si="4"/>
        <v>14.174568967854452</v>
      </c>
      <c r="P15" t="str">
        <f>IF('Composite Stats'!B15="","Composite "&amp;'Composite Stats'!A15,'Composite Stats'!B15)</f>
        <v>Learning Efficiency</v>
      </c>
      <c r="Q15" s="30">
        <f>IF('Composite Stats'!C15="","",('Composite Stats'!C15-100)*SQRT('Composite Stats'!G15)+100)</f>
        <v>107.8848622455677</v>
      </c>
      <c r="R15">
        <f>IF('Composite Stats'!G15="","",R$1*15*SQRT(1-'Composite Stats'!G15))</f>
        <v>14.174568967854452</v>
      </c>
      <c r="S15">
        <f t="shared" si="0"/>
        <v>93.710293277713248</v>
      </c>
      <c r="T15">
        <f t="shared" si="1"/>
        <v>122.05943121342216</v>
      </c>
      <c r="U15" t="str">
        <f t="shared" si="2"/>
        <v>94-122</v>
      </c>
      <c r="V15">
        <f>IF(Q15="","",'Composite Stats'!$C15-S15)</f>
        <v>15.289706722286752</v>
      </c>
      <c r="W15">
        <f>IF(Q15="","",T15-'Composite Stats'!$C15)</f>
        <v>13.059431213422158</v>
      </c>
    </row>
    <row r="16" spans="1:29" x14ac:dyDescent="0.15">
      <c r="A16" s="3" t="str">
        <f>IF(W52,IF('Composite Stats'!B16="","Composite "&amp;ROW(B15),'Composite Stats'!B16),"")</f>
        <v>Delayed Recall</v>
      </c>
      <c r="M16">
        <f>'Composite Stats'!$G16</f>
        <v>0.84163119865386526</v>
      </c>
      <c r="N16">
        <f>NORMSINV(1-'Create Composites'!M$3/2)*15*SQRT(1-M16)</f>
        <v>11.699684888582238</v>
      </c>
      <c r="O16">
        <f t="shared" si="4"/>
        <v>11.699684888582238</v>
      </c>
      <c r="P16" t="str">
        <f>IF('Composite Stats'!B16="","Composite "&amp;'Composite Stats'!A16,'Composite Stats'!B16)</f>
        <v>Delayed Recall</v>
      </c>
      <c r="Q16" s="30">
        <f>IF('Composite Stats'!C16="","",('Composite Stats'!C16-100)*SQRT('Composite Stats'!G16)+100)</f>
        <v>112.84366438895682</v>
      </c>
      <c r="R16">
        <f>IF('Composite Stats'!G16="","",R$1*15*SQRT(1-'Composite Stats'!G16))</f>
        <v>11.699684888582238</v>
      </c>
      <c r="S16">
        <f t="shared" si="0"/>
        <v>101.14397950037458</v>
      </c>
      <c r="T16">
        <f t="shared" si="1"/>
        <v>124.54334927753906</v>
      </c>
      <c r="U16" t="str">
        <f t="shared" si="2"/>
        <v>101-125</v>
      </c>
      <c r="V16">
        <f>IF(Q16="","",'Composite Stats'!$C16-S16)</f>
        <v>12.856020499625416</v>
      </c>
      <c r="W16">
        <f>IF(Q16="","",T16-'Composite Stats'!$C16)</f>
        <v>10.543349277539065</v>
      </c>
    </row>
    <row r="17" spans="1:35" x14ac:dyDescent="0.15">
      <c r="A17" s="3" t="str">
        <f>IF(W53,IF('Composite Stats'!B17="","Composite "&amp;ROW(B16),'Composite Stats'!B17),"")</f>
        <v>Planning</v>
      </c>
      <c r="M17">
        <f>'Composite Stats'!$G17</f>
        <v>0.78</v>
      </c>
      <c r="N17">
        <f>NORMSINV(1-'Create Composites'!M$3/2)*15*SQRT(1-M17)</f>
        <v>13.789568942659487</v>
      </c>
      <c r="O17">
        <f t="shared" si="4"/>
        <v>13.789568942659487</v>
      </c>
      <c r="P17" t="str">
        <f>IF('Composite Stats'!B17="","Composite "&amp;'Composite Stats'!A17,'Composite Stats'!B17)</f>
        <v>Planning</v>
      </c>
      <c r="Q17" s="30">
        <f>IF('Composite Stats'!C17="","",('Composite Stats'!C17-100)*SQRT('Composite Stats'!G17)+100)</f>
        <v>111.4812891262262</v>
      </c>
      <c r="R17">
        <f>IF('Composite Stats'!G17="","",R$1*15*SQRT(1-'Composite Stats'!G17))</f>
        <v>13.789568942659487</v>
      </c>
      <c r="S17">
        <f t="shared" si="0"/>
        <v>97.691720183566716</v>
      </c>
      <c r="T17">
        <f t="shared" si="1"/>
        <v>125.27085806888569</v>
      </c>
      <c r="U17" t="str">
        <f t="shared" si="2"/>
        <v>98-125</v>
      </c>
      <c r="V17">
        <f>IF(Q17="","",'Composite Stats'!$C17-S17)</f>
        <v>15.308279816433284</v>
      </c>
      <c r="W17">
        <f>IF(Q17="","",T17-'Composite Stats'!$C17)</f>
        <v>12.270858068885687</v>
      </c>
    </row>
    <row r="18" spans="1:35" x14ac:dyDescent="0.15">
      <c r="A18" s="3" t="str">
        <f>IF(W54,IF('Composite Stats'!B18="","Composite "&amp;ROW(B17),'Composite Stats'!B18),"")</f>
        <v>Global Neurocognitive Index (G)</v>
      </c>
      <c r="M18">
        <f>'Composite Stats'!$G18</f>
        <v>0.95780211536432802</v>
      </c>
      <c r="N18">
        <f>NORMSINV(1-'Create Composites'!M$3/2)*15*SQRT(1-M18)</f>
        <v>6.0392733944883972</v>
      </c>
      <c r="O18">
        <f t="shared" si="4"/>
        <v>6.0392733944883972</v>
      </c>
      <c r="P18" t="str">
        <f>IF('Composite Stats'!B18="","Composite "&amp;'Composite Stats'!A18,'Composite Stats'!B18)</f>
        <v>Global Neurocognitive Index (G)</v>
      </c>
      <c r="Q18" s="30">
        <f>IF('Composite Stats'!C18="","",('Composite Stats'!C18-100)*SQRT('Composite Stats'!G18)+100)</f>
        <v>119.57347302207074</v>
      </c>
      <c r="R18">
        <f>IF('Composite Stats'!G18="","",R$1*15*SQRT(1-'Composite Stats'!G18))</f>
        <v>6.0392733944883972</v>
      </c>
      <c r="S18">
        <f t="shared" si="0"/>
        <v>113.53419962758235</v>
      </c>
      <c r="T18">
        <f t="shared" si="1"/>
        <v>125.61274641655913</v>
      </c>
      <c r="U18" t="str">
        <f t="shared" si="2"/>
        <v>114-126</v>
      </c>
      <c r="V18">
        <f>IF(Q18="","",'Composite Stats'!$C18-S18)</f>
        <v>6.4658003724176467</v>
      </c>
      <c r="W18">
        <f>IF(Q18="","",T18-'Composite Stats'!$C18)</f>
        <v>5.6127464165591334</v>
      </c>
    </row>
    <row r="19" spans="1:35" x14ac:dyDescent="0.15">
      <c r="A19" s="3" t="str">
        <f>IF(W55,IF('Composite Stats'!B19="","Composite "&amp;ROW(B18),'Composite Stats'!B19),"")</f>
        <v>Fluency</v>
      </c>
      <c r="M19">
        <f>'Composite Stats'!$G19</f>
        <v>0.91907081303859128</v>
      </c>
      <c r="N19">
        <f>NORMSINV(1-'Create Composites'!M$3/2)*15*SQRT(1-M19)</f>
        <v>8.3635746722627005</v>
      </c>
      <c r="O19">
        <f t="shared" si="4"/>
        <v>8.3635746722627005</v>
      </c>
      <c r="P19" t="str">
        <f>IF('Composite Stats'!B19="","Composite "&amp;'Composite Stats'!A19,'Composite Stats'!B19)</f>
        <v>Fluency</v>
      </c>
      <c r="Q19" s="30">
        <f>IF('Composite Stats'!C19="","",('Composite Stats'!C19-100)*SQRT('Composite Stats'!G19)+100)</f>
        <v>117.25627258200633</v>
      </c>
      <c r="R19">
        <f>IF('Composite Stats'!G19="","",R$1*15*SQRT(1-'Composite Stats'!G19))</f>
        <v>8.3635746722627005</v>
      </c>
      <c r="S19">
        <f t="shared" si="0"/>
        <v>108.89269790974363</v>
      </c>
      <c r="T19">
        <f t="shared" si="1"/>
        <v>125.61984725426903</v>
      </c>
      <c r="U19" t="str">
        <f t="shared" si="2"/>
        <v>109-126</v>
      </c>
      <c r="V19">
        <f>IF(Q19="","",'Composite Stats'!$C19-S19)</f>
        <v>9.1073020902563684</v>
      </c>
      <c r="W19">
        <f>IF(Q19="","",T19-'Composite Stats'!$C19)</f>
        <v>7.6198472542690325</v>
      </c>
    </row>
    <row r="20" spans="1:35" x14ac:dyDescent="0.15">
      <c r="A20" s="3" t="str">
        <f>IF(W56,IF('Composite Stats'!B20="","Composite "&amp;ROW(B19),'Composite Stats'!B20),"")</f>
        <v>Psychomotor Speed</v>
      </c>
      <c r="M20">
        <f>'Composite Stats'!$G20</f>
        <v>0.87969924812030065</v>
      </c>
      <c r="N20">
        <f>NORMSINV(1-'Create Composites'!M$3/2)*15*SQRT(1-M20)</f>
        <v>10.197025865417396</v>
      </c>
      <c r="O20">
        <f t="shared" si="4"/>
        <v>10.197025865417396</v>
      </c>
      <c r="P20" t="str">
        <f>IF('Composite Stats'!B20="","Composite "&amp;'Composite Stats'!A20,'Composite Stats'!B20)</f>
        <v>Psychomotor Speed</v>
      </c>
      <c r="Q20" s="30">
        <f>IF('Composite Stats'!C20="","",('Composite Stats'!C20-100)*SQRT('Composite Stats'!G20)+100)</f>
        <v>113.13091971765797</v>
      </c>
      <c r="R20">
        <f>IF('Composite Stats'!G20="","",R$1*15*SQRT(1-'Composite Stats'!G20))</f>
        <v>10.197025865417396</v>
      </c>
      <c r="S20">
        <f t="shared" si="0"/>
        <v>102.93389385224057</v>
      </c>
      <c r="T20">
        <f t="shared" si="1"/>
        <v>123.32794558307538</v>
      </c>
      <c r="U20" t="str">
        <f t="shared" si="2"/>
        <v>103-123</v>
      </c>
      <c r="V20">
        <f>IF(Q20="","",'Composite Stats'!$C20-S20)</f>
        <v>11.066106147759427</v>
      </c>
      <c r="W20">
        <f>IF(Q20="","",T20-'Composite Stats'!$C20)</f>
        <v>9.3279455830753761</v>
      </c>
    </row>
    <row r="21" spans="1:35" x14ac:dyDescent="0.15">
      <c r="A21" s="3" t="str">
        <f>IF(W57,IF('Composite Stats'!B21="","Composite "&amp;ROW(B20),'Composite Stats'!B21),"")</f>
        <v>Attentional Fluency</v>
      </c>
      <c r="M21">
        <f>'Composite Stats'!$G21</f>
        <v>0.84265734265734271</v>
      </c>
      <c r="N21">
        <f>NORMSINV(1-'Create Composites'!M$3/2)*15*SQRT(1-M21)</f>
        <v>11.661719481152463</v>
      </c>
      <c r="O21">
        <f t="shared" si="4"/>
        <v>11.661719481152463</v>
      </c>
      <c r="P21" t="str">
        <f>IF('Composite Stats'!B21="","Composite "&amp;'Composite Stats'!A21,'Composite Stats'!B21)</f>
        <v>Attentional Fluency</v>
      </c>
      <c r="Q21" s="30">
        <f>IF('Composite Stats'!C21="","",('Composite Stats'!C21-100)*SQRT('Composite Stats'!G21)+100)</f>
        <v>96.328145225840558</v>
      </c>
      <c r="R21">
        <f>IF('Composite Stats'!G21="","",R$1*15*SQRT(1-'Composite Stats'!G21))</f>
        <v>11.661719481152463</v>
      </c>
      <c r="S21">
        <f t="shared" si="0"/>
        <v>84.666425744688098</v>
      </c>
      <c r="T21">
        <f t="shared" si="1"/>
        <v>107.98986470699302</v>
      </c>
      <c r="U21" t="str">
        <f t="shared" si="2"/>
        <v>85-108</v>
      </c>
      <c r="V21">
        <f>IF(Q21="","",'Composite Stats'!$C21-S21)</f>
        <v>11.333574255311902</v>
      </c>
      <c r="W21">
        <f>IF(Q21="","",T21-'Composite Stats'!$C21)</f>
        <v>11.989864706993018</v>
      </c>
    </row>
    <row r="22" spans="1:35" x14ac:dyDescent="0.15">
      <c r="A22" t="s">
        <v>129</v>
      </c>
      <c r="B22">
        <f>AVERAGE(Correlations!E3:E102)</f>
        <v>0.8437373737373739</v>
      </c>
      <c r="AA22">
        <v>12</v>
      </c>
    </row>
    <row r="23" spans="1:35" x14ac:dyDescent="0.15">
      <c r="A23" t="s">
        <v>130</v>
      </c>
      <c r="B23">
        <f>AVERAGE(Correlations!F3:DA102)</f>
        <v>0.44422268346923699</v>
      </c>
      <c r="D23" s="4">
        <f>A208*NORMSDIST(-1*ABS(Predictions!C41/Predictions!C43))</f>
        <v>0.47700708957664129</v>
      </c>
      <c r="E23" s="25"/>
      <c r="AA23">
        <v>13</v>
      </c>
    </row>
    <row r="24" spans="1:35" x14ac:dyDescent="0.15">
      <c r="D24">
        <f>IF(D23&lt;0.000001,7,IF(D23&lt;0.00001,6,IF(D23&lt;0.0001,5,IF(D23&lt;0.001,4,IF(D23&lt;0.01,3,2)))))</f>
        <v>2</v>
      </c>
      <c r="AA24">
        <v>14</v>
      </c>
    </row>
    <row r="25" spans="1:35" x14ac:dyDescent="0.15">
      <c r="A25">
        <v>1</v>
      </c>
      <c r="D25" s="26">
        <f>ROUND(D23,D24)</f>
        <v>0.48</v>
      </c>
      <c r="AA25">
        <v>15</v>
      </c>
    </row>
    <row r="26" spans="1:35" x14ac:dyDescent="0.15">
      <c r="A26" t="s">
        <v>198</v>
      </c>
      <c r="AA26">
        <v>16</v>
      </c>
    </row>
    <row r="27" spans="1:35" x14ac:dyDescent="0.15">
      <c r="A27" t="s">
        <v>199</v>
      </c>
      <c r="AA27">
        <v>17</v>
      </c>
    </row>
    <row r="28" spans="1:35" x14ac:dyDescent="0.15">
      <c r="AA28">
        <v>18</v>
      </c>
    </row>
    <row r="29" spans="1:35" x14ac:dyDescent="0.15">
      <c r="AA29">
        <v>19</v>
      </c>
    </row>
    <row r="30" spans="1:35" x14ac:dyDescent="0.15">
      <c r="AA30">
        <v>20</v>
      </c>
    </row>
    <row r="31" spans="1:35" x14ac:dyDescent="0.15">
      <c r="AA31">
        <v>21</v>
      </c>
    </row>
    <row r="32" spans="1:35" x14ac:dyDescent="0.15">
      <c r="E32" s="16"/>
      <c r="G32" s="16"/>
      <c r="AA32">
        <v>22</v>
      </c>
      <c r="AI32" t="str">
        <f>"ComCalc!X40:Y"&amp;40+AG38</f>
        <v>ComCalc!X40:Y59</v>
      </c>
    </row>
    <row r="33" spans="1:37" x14ac:dyDescent="0.15">
      <c r="A33" s="16" t="s">
        <v>131</v>
      </c>
      <c r="AA33">
        <v>23</v>
      </c>
      <c r="AI33" t="e">
        <f ca="1">INDIRECT(AI32)</f>
        <v>#VALUE!</v>
      </c>
    </row>
    <row r="34" spans="1:37" x14ac:dyDescent="0.15">
      <c r="AA34">
        <v>24</v>
      </c>
      <c r="AK34" t="str">
        <f ca="1">OFFSET(AH39,0,0,1,1)</f>
        <v>Crystallized Knowledge</v>
      </c>
    </row>
    <row r="35" spans="1:37" x14ac:dyDescent="0.15">
      <c r="AA35">
        <v>25</v>
      </c>
    </row>
    <row r="36" spans="1:37" x14ac:dyDescent="0.15">
      <c r="B36" t="s">
        <v>134</v>
      </c>
      <c r="C36" t="s">
        <v>135</v>
      </c>
      <c r="D36" t="s">
        <v>136</v>
      </c>
      <c r="E36" t="s">
        <v>137</v>
      </c>
      <c r="F36" t="s">
        <v>138</v>
      </c>
      <c r="G36" t="s">
        <v>139</v>
      </c>
      <c r="H36" t="s">
        <v>140</v>
      </c>
      <c r="I36" t="s">
        <v>141</v>
      </c>
      <c r="J36" t="s">
        <v>142</v>
      </c>
      <c r="K36" t="s">
        <v>143</v>
      </c>
      <c r="L36" t="s">
        <v>279</v>
      </c>
      <c r="M36" t="s">
        <v>280</v>
      </c>
      <c r="N36" t="s">
        <v>281</v>
      </c>
      <c r="O36" t="s">
        <v>282</v>
      </c>
      <c r="P36" t="s">
        <v>283</v>
      </c>
      <c r="Q36" t="s">
        <v>284</v>
      </c>
      <c r="R36" t="s">
        <v>285</v>
      </c>
      <c r="S36" t="s">
        <v>286</v>
      </c>
      <c r="T36" t="s">
        <v>287</v>
      </c>
      <c r="U36" t="s">
        <v>288</v>
      </c>
      <c r="AA36">
        <v>26</v>
      </c>
    </row>
    <row r="37" spans="1:37" x14ac:dyDescent="0.15">
      <c r="A37" t="s">
        <v>26</v>
      </c>
      <c r="B37">
        <f>SUM(Cs!B104:B203)</f>
        <v>0</v>
      </c>
      <c r="C37">
        <f>SUM(Cs!C104:C203)</f>
        <v>2</v>
      </c>
      <c r="D37">
        <f>SUM(Cs!D104:D203)</f>
        <v>1</v>
      </c>
      <c r="E37">
        <f>SUM(Cs!E104:E203)</f>
        <v>4</v>
      </c>
      <c r="F37">
        <f>SUM(Cs!F104:F203)</f>
        <v>2</v>
      </c>
      <c r="G37">
        <f>SUM(Cs!G104:G203)</f>
        <v>12</v>
      </c>
      <c r="H37">
        <f>SUM(Cs!H104:H203)</f>
        <v>5</v>
      </c>
      <c r="I37">
        <f>SUM(Cs!I104:I203)</f>
        <v>3</v>
      </c>
      <c r="J37">
        <f>SUM(Cs!J104:J203)</f>
        <v>4</v>
      </c>
      <c r="K37">
        <f>SUM(Cs!K104:K203)</f>
        <v>2</v>
      </c>
      <c r="L37">
        <f>SUM(Cs!L104:L203)</f>
        <v>4</v>
      </c>
      <c r="M37">
        <f>SUM(Cs!M104:M203)</f>
        <v>5</v>
      </c>
      <c r="N37">
        <f>SUM(Cs!N104:N203)</f>
        <v>4</v>
      </c>
      <c r="O37">
        <f>SUM(Cs!O104:O203)</f>
        <v>2</v>
      </c>
      <c r="P37">
        <f>SUM(Cs!P104:P203)</f>
        <v>3</v>
      </c>
      <c r="Q37">
        <f>SUM(Cs!Q104:Q203)</f>
        <v>2</v>
      </c>
      <c r="R37">
        <f>SUM(Cs!R104:R203)</f>
        <v>24</v>
      </c>
      <c r="S37">
        <f>SUM(Cs!S104:S203)</f>
        <v>3</v>
      </c>
      <c r="T37">
        <f>SUM(Cs!T104:T203)</f>
        <v>2</v>
      </c>
      <c r="U37">
        <f>SUM(Cs!U104:U203)</f>
        <v>2</v>
      </c>
      <c r="W37" t="s">
        <v>149</v>
      </c>
      <c r="X37" t="s">
        <v>144</v>
      </c>
      <c r="Y37" t="s">
        <v>162</v>
      </c>
      <c r="Z37" t="s">
        <v>350</v>
      </c>
      <c r="AA37">
        <v>27</v>
      </c>
    </row>
    <row r="38" spans="1:37" x14ac:dyDescent="0.15">
      <c r="A38" t="s">
        <v>149</v>
      </c>
      <c r="B38" t="b">
        <f>B37&gt;0</f>
        <v>0</v>
      </c>
      <c r="C38" t="b">
        <f t="shared" ref="C38:U38" si="5">C37&gt;0</f>
        <v>1</v>
      </c>
      <c r="D38" t="b">
        <f t="shared" si="5"/>
        <v>1</v>
      </c>
      <c r="E38" t="b">
        <f t="shared" si="5"/>
        <v>1</v>
      </c>
      <c r="F38" t="b">
        <f t="shared" si="5"/>
        <v>1</v>
      </c>
      <c r="G38" t="b">
        <f t="shared" si="5"/>
        <v>1</v>
      </c>
      <c r="H38" t="b">
        <f t="shared" si="5"/>
        <v>1</v>
      </c>
      <c r="I38" t="b">
        <f t="shared" si="5"/>
        <v>1</v>
      </c>
      <c r="J38" t="b">
        <f t="shared" si="5"/>
        <v>1</v>
      </c>
      <c r="K38" t="b">
        <f t="shared" si="5"/>
        <v>1</v>
      </c>
      <c r="L38" t="b">
        <f t="shared" si="5"/>
        <v>1</v>
      </c>
      <c r="M38" t="b">
        <f t="shared" si="5"/>
        <v>1</v>
      </c>
      <c r="N38" t="b">
        <f t="shared" si="5"/>
        <v>1</v>
      </c>
      <c r="O38" t="b">
        <f t="shared" si="5"/>
        <v>1</v>
      </c>
      <c r="P38" t="b">
        <f t="shared" si="5"/>
        <v>1</v>
      </c>
      <c r="Q38" t="b">
        <f t="shared" si="5"/>
        <v>1</v>
      </c>
      <c r="R38" t="b">
        <f t="shared" si="5"/>
        <v>1</v>
      </c>
      <c r="S38" t="b">
        <f t="shared" si="5"/>
        <v>1</v>
      </c>
      <c r="T38" t="b">
        <f t="shared" si="5"/>
        <v>1</v>
      </c>
      <c r="U38" t="b">
        <f t="shared" si="5"/>
        <v>1</v>
      </c>
      <c r="V38">
        <v>1</v>
      </c>
      <c r="W38" t="b">
        <f>B38</f>
        <v>0</v>
      </c>
      <c r="X38" t="str">
        <f>B46</f>
        <v/>
      </c>
      <c r="Y38">
        <f>B47</f>
        <v>0</v>
      </c>
      <c r="Z38" t="e">
        <f>IF(X38="",NA(),X38)</f>
        <v>#N/A</v>
      </c>
      <c r="AA38">
        <v>28</v>
      </c>
      <c r="AB38">
        <f t="shared" ref="AB38:AB47" si="6">IF(X38="",0,X38)</f>
        <v>0</v>
      </c>
      <c r="AD38" t="str">
        <f t="shared" ref="AD38:AD47" si="7">IF(W38,V38,"")</f>
        <v/>
      </c>
      <c r="AE38" t="str">
        <f>IF(W38,RANK(AD38,$AD$38:$AD$57,1),"")</f>
        <v/>
      </c>
      <c r="AG38">
        <f>MAX(AE38:AE57)</f>
        <v>19</v>
      </c>
      <c r="AH38" s="27" t="s">
        <v>261</v>
      </c>
      <c r="AI38" s="27" t="s">
        <v>25</v>
      </c>
    </row>
    <row r="39" spans="1:37" x14ac:dyDescent="0.15">
      <c r="A39" t="s">
        <v>33</v>
      </c>
      <c r="B39">
        <f>SUM(Cs!B205:B304)</f>
        <v>0</v>
      </c>
      <c r="C39">
        <f>SUM(Cs!C205:C304)</f>
        <v>1.66</v>
      </c>
      <c r="D39">
        <f>SUM(Cs!D205:D304)</f>
        <v>0.92</v>
      </c>
      <c r="E39">
        <f>SUM(Cs!E205:E304)</f>
        <v>3.0579999999999998</v>
      </c>
      <c r="F39">
        <f>SUM(Cs!F205:F304)</f>
        <v>1.6</v>
      </c>
      <c r="G39">
        <f>SUM(Cs!G205:G304)</f>
        <v>9.8200000000000021</v>
      </c>
      <c r="H39">
        <f>SUM(Cs!H205:H304)</f>
        <v>3.83</v>
      </c>
      <c r="I39">
        <f>SUM(Cs!I205:I304)</f>
        <v>2.61</v>
      </c>
      <c r="J39">
        <f>SUM(Cs!J205:J304)</f>
        <v>3.4400000000000004</v>
      </c>
      <c r="K39">
        <f>SUM(Cs!K205:K304)</f>
        <v>1.75</v>
      </c>
      <c r="L39">
        <f>SUM(Cs!L205:L304)</f>
        <v>3.17</v>
      </c>
      <c r="M39">
        <f>SUM(Cs!M205:M304)</f>
        <v>4.08</v>
      </c>
      <c r="N39">
        <f>SUM(Cs!N205:N304)</f>
        <v>3.51</v>
      </c>
      <c r="O39">
        <f>SUM(Cs!O205:O304)</f>
        <v>1.47</v>
      </c>
      <c r="P39">
        <f>SUM(Cs!P205:P304)</f>
        <v>2.3600000000000003</v>
      </c>
      <c r="Q39">
        <f>SUM(Cs!Q205:Q304)</f>
        <v>1.56</v>
      </c>
      <c r="R39">
        <f>SUM(Cs!R205:R304)</f>
        <v>19.248000000000001</v>
      </c>
      <c r="S39">
        <f>SUM(Cs!S205:S304)</f>
        <v>2.5680000000000001</v>
      </c>
      <c r="T39">
        <f>SUM(Cs!T205:T304)</f>
        <v>1.6800000000000002</v>
      </c>
      <c r="U39">
        <f>SUM(Cs!U205:U304)</f>
        <v>1.55</v>
      </c>
      <c r="V39">
        <v>2</v>
      </c>
      <c r="W39" t="b">
        <f>C38</f>
        <v>1</v>
      </c>
      <c r="X39">
        <f>C46</f>
        <v>123</v>
      </c>
      <c r="Y39">
        <f>C47</f>
        <v>0.83000000000000007</v>
      </c>
      <c r="Z39">
        <f t="shared" ref="Z39:Z57" si="8">IF(X39="",NA(),X39)</f>
        <v>123</v>
      </c>
      <c r="AA39">
        <v>29</v>
      </c>
      <c r="AB39">
        <f t="shared" si="6"/>
        <v>123</v>
      </c>
      <c r="AD39">
        <f t="shared" si="7"/>
        <v>2</v>
      </c>
      <c r="AE39">
        <f t="shared" ref="AE39:AE57" si="9">IF(W39,RANK(AD39,$AD$38:$AD$57,1),"")</f>
        <v>1</v>
      </c>
      <c r="AG39">
        <f t="shared" ref="AG39:AG48" si="10">IF(V38&lt;=$AG$38,V38,"")</f>
        <v>1</v>
      </c>
      <c r="AH39" t="str">
        <f t="shared" ref="AH39:AH58" si="11">IF(AG39="","",INDEX(CompositeNames,MATCH(AG39,$AE$38:$AE$57,0),1))</f>
        <v>Crystallized Knowledge</v>
      </c>
      <c r="AI39">
        <f>IF(AG39="","",INDEX($X$38:$X$57,MATCH(AG39,$AE$38:$AE$57,0),1))</f>
        <v>123</v>
      </c>
    </row>
    <row r="40" spans="1:37" x14ac:dyDescent="0.15">
      <c r="A40" t="s">
        <v>27</v>
      </c>
      <c r="B40">
        <f t="shared" ref="B40:U40" si="12">(B113-B37)/2</f>
        <v>0</v>
      </c>
      <c r="C40">
        <f t="shared" si="12"/>
        <v>0</v>
      </c>
      <c r="D40">
        <f t="shared" si="12"/>
        <v>0</v>
      </c>
      <c r="E40">
        <f t="shared" si="12"/>
        <v>1.8289999999999997</v>
      </c>
      <c r="F40">
        <f t="shared" si="12"/>
        <v>0.16999999999999993</v>
      </c>
      <c r="G40">
        <f t="shared" si="12"/>
        <v>17.104119999999988</v>
      </c>
      <c r="H40">
        <f t="shared" si="12"/>
        <v>2.4515999999999991</v>
      </c>
      <c r="I40">
        <f t="shared" si="12"/>
        <v>1.1600000000000001</v>
      </c>
      <c r="J40">
        <f t="shared" si="12"/>
        <v>2.9849999999999994</v>
      </c>
      <c r="K40">
        <f t="shared" si="12"/>
        <v>0.5</v>
      </c>
      <c r="L40">
        <f t="shared" si="12"/>
        <v>1.5500000000000003</v>
      </c>
      <c r="M40">
        <f t="shared" si="12"/>
        <v>1.9454200000000004</v>
      </c>
      <c r="N40">
        <f t="shared" si="12"/>
        <v>2.2700000000000005</v>
      </c>
      <c r="O40">
        <f t="shared" si="12"/>
        <v>0.14000000000000012</v>
      </c>
      <c r="P40">
        <f t="shared" si="12"/>
        <v>0.52059999999999995</v>
      </c>
      <c r="Q40">
        <f t="shared" si="12"/>
        <v>0</v>
      </c>
      <c r="R40">
        <f t="shared" si="12"/>
        <v>44.306140000000006</v>
      </c>
      <c r="S40">
        <f t="shared" si="12"/>
        <v>1.169</v>
      </c>
      <c r="T40">
        <f t="shared" si="12"/>
        <v>0.33000000000000007</v>
      </c>
      <c r="U40">
        <f t="shared" si="12"/>
        <v>0.42999999999999994</v>
      </c>
      <c r="V40">
        <v>3</v>
      </c>
      <c r="W40" t="b">
        <f>D38</f>
        <v>1</v>
      </c>
      <c r="X40">
        <f>D46</f>
        <v>124</v>
      </c>
      <c r="Y40">
        <f>D47</f>
        <v>0.91999999999999993</v>
      </c>
      <c r="Z40">
        <f t="shared" si="8"/>
        <v>124</v>
      </c>
      <c r="AA40">
        <v>30</v>
      </c>
      <c r="AB40">
        <f t="shared" si="6"/>
        <v>124</v>
      </c>
      <c r="AD40">
        <f t="shared" si="7"/>
        <v>3</v>
      </c>
      <c r="AE40">
        <f t="shared" si="9"/>
        <v>2</v>
      </c>
      <c r="AG40">
        <f t="shared" si="10"/>
        <v>2</v>
      </c>
      <c r="AH40" t="str">
        <f t="shared" si="11"/>
        <v>Fluid Reasoning</v>
      </c>
      <c r="AI40">
        <f t="shared" ref="AI40:AI58" si="13">IF(AG40="","",INDEX($X$38:$X$57,MATCH(AG40,$AE$38:$AE$57,0),1))</f>
        <v>124</v>
      </c>
    </row>
    <row r="41" spans="1:37" x14ac:dyDescent="0.15">
      <c r="A41" t="s">
        <v>28</v>
      </c>
      <c r="B41">
        <f t="array" ref="B41">SUM(Cs!B104:B203*IF('Create Composites'!$C$4:$C$103="",0,'Create Composites'!$C$4:$C$103))</f>
        <v>0</v>
      </c>
      <c r="C41">
        <f t="array" ref="C41">SUM(Cs!C104:C203*IF('Create Composites'!$C$4:$C$103="",0,'Create Composites'!$C$4:$C$103))</f>
        <v>233</v>
      </c>
      <c r="D41">
        <f t="array" ref="D41">SUM(Cs!D104:D203*IF('Create Composites'!$C$4:$C$103="",0,'Create Composites'!$C$4:$C$103))</f>
        <v>124</v>
      </c>
      <c r="E41">
        <f t="array" ref="E41">SUM(Cs!E104:E203*IF('Create Composites'!$C$4:$C$103="",0,'Create Composites'!$C$4:$C$103))</f>
        <v>439</v>
      </c>
      <c r="F41">
        <f t="array" ref="F41">SUM(Cs!F104:F203*IF('Create Composites'!$C$4:$C$103="",0,'Create Composites'!$C$4:$C$103))</f>
        <v>236</v>
      </c>
      <c r="G41">
        <f t="array" ref="G41">SUM(Cs!G104:G203*IF('Create Composites'!$C$4:$C$103="",0,'Create Composites'!$C$4:$C$103))</f>
        <v>1274</v>
      </c>
      <c r="H41">
        <f t="array" ref="H41">SUM(Cs!H104:H203*IF('Create Composites'!$C$4:$C$103="",0,'Create Composites'!$C$4:$C$103))</f>
        <v>543</v>
      </c>
      <c r="I41">
        <f t="array" ref="I41">SUM(Cs!I104:I203*IF('Create Composites'!$C$4:$C$103="",0,'Create Composites'!$C$4:$C$103))</f>
        <v>305</v>
      </c>
      <c r="J41">
        <f t="array" ref="J41">SUM(Cs!J104:J203*IF('Create Composites'!$C$4:$C$103="",0,'Create Composites'!$C$4:$C$103))</f>
        <v>437</v>
      </c>
      <c r="K41">
        <f t="array" ref="K41">SUM(Cs!K104:K203*IF('Create Composites'!$C$4:$C$103="",0,'Create Composites'!$C$4:$C$103))</f>
        <v>205</v>
      </c>
      <c r="L41">
        <f t="array" ref="L41">SUM(Cs!L104:L203*IF('Create Composites'!$C$4:$C$103="",0,'Create Composites'!$C$4:$C$103))</f>
        <v>397</v>
      </c>
      <c r="M41">
        <f t="array" ref="M41">SUM(Cs!M104:M203*IF('Create Composites'!$C$4:$C$103="",0,'Create Composites'!$C$4:$C$103))</f>
        <v>545</v>
      </c>
      <c r="N41">
        <f t="array" ref="N41">SUM(Cs!N104:N203*IF('Create Composites'!$C$4:$C$103="",0,'Create Composites'!$C$4:$C$103))</f>
        <v>431</v>
      </c>
      <c r="O41">
        <f t="array" ref="O41">SUM(Cs!O104:O203*IF('Create Composites'!$C$4:$C$103="",0,'Create Composites'!$C$4:$C$103))</f>
        <v>214</v>
      </c>
      <c r="P41">
        <f t="array" ref="P41">SUM(Cs!P104:P203*IF('Create Composites'!$C$4:$C$103="",0,'Create Composites'!$C$4:$C$103))</f>
        <v>329</v>
      </c>
      <c r="Q41">
        <f t="array" ref="Q41">SUM(Cs!Q104:Q203*IF('Create Composites'!$C$4:$C$103="",0,'Create Composites'!$C$4:$C$103))</f>
        <v>219</v>
      </c>
      <c r="R41">
        <f t="array" ref="R41">SUM(Cs!R104:R203*IF('Create Composites'!$C$4:$C$103="",0,'Create Composites'!$C$4:$C$103))</f>
        <v>2613</v>
      </c>
      <c r="S41">
        <f t="array" ref="S41">SUM(Cs!S104:S203*IF('Create Composites'!$C$4:$C$103="",0,'Create Composites'!$C$4:$C$103))</f>
        <v>342</v>
      </c>
      <c r="T41">
        <f t="array" ref="T41">SUM(Cs!T104:T203*IF('Create Composites'!$C$4:$C$103="",0,'Create Composites'!$C$4:$C$103))</f>
        <v>223</v>
      </c>
      <c r="U41">
        <f t="array" ref="U41">SUM(Cs!U104:U203*IF('Create Composites'!$C$4:$C$103="",0,'Create Composites'!$C$4:$C$103))</f>
        <v>193</v>
      </c>
      <c r="V41">
        <v>4</v>
      </c>
      <c r="W41" t="b">
        <f>E38</f>
        <v>1</v>
      </c>
      <c r="X41">
        <f>E46</f>
        <v>114</v>
      </c>
      <c r="Y41">
        <f>E47</f>
        <v>0.87699138156176548</v>
      </c>
      <c r="Z41">
        <f t="shared" si="8"/>
        <v>114</v>
      </c>
      <c r="AA41">
        <v>31</v>
      </c>
      <c r="AB41">
        <f t="shared" si="6"/>
        <v>114</v>
      </c>
      <c r="AD41">
        <f t="shared" si="7"/>
        <v>4</v>
      </c>
      <c r="AE41">
        <f t="shared" si="9"/>
        <v>3</v>
      </c>
      <c r="AG41">
        <f t="shared" si="10"/>
        <v>3</v>
      </c>
      <c r="AH41" t="str">
        <f t="shared" si="11"/>
        <v>Verbal/Language</v>
      </c>
      <c r="AI41">
        <f t="shared" si="13"/>
        <v>114</v>
      </c>
    </row>
    <row r="42" spans="1:37" x14ac:dyDescent="0.15">
      <c r="A42" t="s">
        <v>29</v>
      </c>
      <c r="B42">
        <f>B37*100</f>
        <v>0</v>
      </c>
      <c r="C42">
        <f t="shared" ref="C42:K42" si="14">C37*100</f>
        <v>200</v>
      </c>
      <c r="D42">
        <f t="shared" si="14"/>
        <v>100</v>
      </c>
      <c r="E42">
        <f t="shared" si="14"/>
        <v>400</v>
      </c>
      <c r="F42">
        <f t="shared" si="14"/>
        <v>200</v>
      </c>
      <c r="G42">
        <f t="shared" si="14"/>
        <v>1200</v>
      </c>
      <c r="H42">
        <f t="shared" si="14"/>
        <v>500</v>
      </c>
      <c r="I42">
        <f t="shared" si="14"/>
        <v>300</v>
      </c>
      <c r="J42">
        <f t="shared" si="14"/>
        <v>400</v>
      </c>
      <c r="K42">
        <f t="shared" si="14"/>
        <v>200</v>
      </c>
      <c r="L42">
        <f t="shared" ref="L42:U42" si="15">L37*100</f>
        <v>400</v>
      </c>
      <c r="M42">
        <f t="shared" si="15"/>
        <v>500</v>
      </c>
      <c r="N42">
        <f t="shared" si="15"/>
        <v>400</v>
      </c>
      <c r="O42">
        <f t="shared" si="15"/>
        <v>200</v>
      </c>
      <c r="P42">
        <f t="shared" si="15"/>
        <v>300</v>
      </c>
      <c r="Q42">
        <f t="shared" si="15"/>
        <v>200</v>
      </c>
      <c r="R42">
        <f t="shared" si="15"/>
        <v>2400</v>
      </c>
      <c r="S42">
        <f t="shared" si="15"/>
        <v>300</v>
      </c>
      <c r="T42">
        <f t="shared" si="15"/>
        <v>200</v>
      </c>
      <c r="U42">
        <f t="shared" si="15"/>
        <v>200</v>
      </c>
      <c r="V42">
        <v>5</v>
      </c>
      <c r="W42" t="b">
        <f>F38</f>
        <v>1</v>
      </c>
      <c r="X42">
        <f>F46</f>
        <v>124</v>
      </c>
      <c r="Y42">
        <f>F47</f>
        <v>0.82905982905982911</v>
      </c>
      <c r="Z42">
        <f t="shared" si="8"/>
        <v>124</v>
      </c>
      <c r="AA42">
        <v>32</v>
      </c>
      <c r="AB42">
        <f t="shared" si="6"/>
        <v>124</v>
      </c>
      <c r="AD42">
        <f t="shared" si="7"/>
        <v>5</v>
      </c>
      <c r="AE42">
        <f t="shared" si="9"/>
        <v>4</v>
      </c>
      <c r="AG42">
        <f t="shared" si="10"/>
        <v>4</v>
      </c>
      <c r="AH42" t="str">
        <f t="shared" si="11"/>
        <v>Visual Perception/Construction</v>
      </c>
      <c r="AI42">
        <f t="shared" si="13"/>
        <v>124</v>
      </c>
    </row>
    <row r="43" spans="1:37" x14ac:dyDescent="0.15">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1</v>
      </c>
      <c r="X43">
        <f>G46</f>
        <v>111</v>
      </c>
      <c r="Y43">
        <f>G47</f>
        <v>0.95282226719736562</v>
      </c>
      <c r="Z43">
        <f t="shared" si="8"/>
        <v>111</v>
      </c>
      <c r="AA43">
        <v>33</v>
      </c>
      <c r="AB43">
        <f t="shared" si="6"/>
        <v>111</v>
      </c>
      <c r="AD43">
        <f t="shared" si="7"/>
        <v>6</v>
      </c>
      <c r="AE43">
        <f t="shared" si="9"/>
        <v>5</v>
      </c>
      <c r="AG43">
        <f t="shared" si="10"/>
        <v>5</v>
      </c>
      <c r="AH43" t="str">
        <f>IF(AG43="","",INDEX(CompositeNames,MATCH(AG43,$AE$38:$AE$57,0),1))</f>
        <v>Attention/Executive</v>
      </c>
      <c r="AI43">
        <f t="shared" si="13"/>
        <v>111</v>
      </c>
    </row>
    <row r="44" spans="1:37" x14ac:dyDescent="0.15">
      <c r="A44" t="s">
        <v>31</v>
      </c>
      <c r="B44">
        <f>B43*SQRT(B37+2*B40)</f>
        <v>0</v>
      </c>
      <c r="C44">
        <f t="shared" ref="C44:K44" si="16">C43*SQRT(C37+2*C40)</f>
        <v>21.213203435596427</v>
      </c>
      <c r="D44">
        <f t="shared" si="16"/>
        <v>15</v>
      </c>
      <c r="E44">
        <f t="shared" si="16"/>
        <v>41.509637435178831</v>
      </c>
      <c r="F44">
        <f t="shared" si="16"/>
        <v>22.945587811167531</v>
      </c>
      <c r="G44">
        <f t="shared" si="16"/>
        <v>101.9649645711702</v>
      </c>
      <c r="H44">
        <f t="shared" si="16"/>
        <v>47.204025252090524</v>
      </c>
      <c r="I44">
        <f t="shared" si="16"/>
        <v>34.597687784012393</v>
      </c>
      <c r="J44">
        <f t="shared" si="16"/>
        <v>47.36296021154083</v>
      </c>
      <c r="K44">
        <f t="shared" si="16"/>
        <v>25.980762113533157</v>
      </c>
      <c r="L44">
        <f t="shared" ref="L44:U44" si="17">L43*SQRT(L37+2*L40)</f>
        <v>39.968737783422682</v>
      </c>
      <c r="M44">
        <f t="shared" si="17"/>
        <v>44.726267449900178</v>
      </c>
      <c r="N44">
        <f t="shared" si="17"/>
        <v>43.834917588607375</v>
      </c>
      <c r="O44">
        <f t="shared" si="17"/>
        <v>22.649503305812249</v>
      </c>
      <c r="P44">
        <f t="shared" si="17"/>
        <v>30.154104198267937</v>
      </c>
      <c r="Q44">
        <f t="shared" si="17"/>
        <v>21.213203435596427</v>
      </c>
      <c r="R44">
        <f t="shared" si="17"/>
        <v>159.17839991657161</v>
      </c>
      <c r="S44">
        <f t="shared" si="17"/>
        <v>34.656168282139902</v>
      </c>
      <c r="T44">
        <f t="shared" si="17"/>
        <v>24.464259645450138</v>
      </c>
      <c r="U44">
        <f t="shared" si="17"/>
        <v>25.367301787931645</v>
      </c>
      <c r="V44">
        <v>7</v>
      </c>
      <c r="W44" t="b">
        <f>H38</f>
        <v>1</v>
      </c>
      <c r="X44">
        <f>H46</f>
        <v>114</v>
      </c>
      <c r="Y44">
        <f>H47</f>
        <v>0.88185636965829228</v>
      </c>
      <c r="Z44">
        <f t="shared" si="8"/>
        <v>114</v>
      </c>
      <c r="AA44">
        <v>34</v>
      </c>
      <c r="AB44">
        <f t="shared" si="6"/>
        <v>114</v>
      </c>
      <c r="AD44">
        <f t="shared" si="7"/>
        <v>7</v>
      </c>
      <c r="AE44">
        <f t="shared" si="9"/>
        <v>6</v>
      </c>
      <c r="AG44">
        <f t="shared" si="10"/>
        <v>6</v>
      </c>
      <c r="AH44" t="str">
        <f t="shared" si="11"/>
        <v>Memory</v>
      </c>
      <c r="AI44">
        <f t="shared" si="13"/>
        <v>114</v>
      </c>
    </row>
    <row r="45" spans="1:37" x14ac:dyDescent="0.15">
      <c r="A45" t="s">
        <v>36</v>
      </c>
      <c r="B45">
        <f>SUM(Cs!B715:B814)</f>
        <v>0</v>
      </c>
      <c r="C45">
        <f>SUM(Cs!C715:C814)</f>
        <v>76.500000000000014</v>
      </c>
      <c r="D45">
        <f>SUM(Cs!D715:D814)</f>
        <v>17.999999999999989</v>
      </c>
      <c r="E45">
        <f>SUM(Cs!E715:E814)</f>
        <v>211.95000000000002</v>
      </c>
      <c r="F45">
        <f>SUM(Cs!F715:F814)</f>
        <v>89.999999999999972</v>
      </c>
      <c r="G45">
        <f>SUM(Cs!G715:G814)</f>
        <v>490.5</v>
      </c>
      <c r="H45">
        <f>SUM(Cs!H715:H814)</f>
        <v>263.25</v>
      </c>
      <c r="I45">
        <f>SUM(Cs!I715:I814)</f>
        <v>87.75</v>
      </c>
      <c r="J45">
        <f>SUM(Cs!J715:J814)</f>
        <v>126</v>
      </c>
      <c r="K45">
        <f>SUM(Cs!K715:K814)</f>
        <v>56.25</v>
      </c>
      <c r="L45">
        <f>SUM(Cs!L715:L814)</f>
        <v>186.75</v>
      </c>
      <c r="M45">
        <f>SUM(Cs!M715:M814)</f>
        <v>207</v>
      </c>
      <c r="N45">
        <f>SUM(Cs!N715:N814)</f>
        <v>110.25</v>
      </c>
      <c r="O45">
        <f>SUM(Cs!O715:O814)</f>
        <v>119.25</v>
      </c>
      <c r="P45">
        <f>SUM(Cs!P715:P814)</f>
        <v>143.99999999999997</v>
      </c>
      <c r="Q45">
        <f>SUM(Cs!Q715:Q814)</f>
        <v>99.000000000000014</v>
      </c>
      <c r="R45">
        <f>SUM(Cs!R715:R814)</f>
        <v>1069.2</v>
      </c>
      <c r="S45">
        <f>SUM(Cs!S715:S814)</f>
        <v>97.200000000000017</v>
      </c>
      <c r="T45">
        <f>SUM(Cs!T715:T814)</f>
        <v>72</v>
      </c>
      <c r="U45">
        <f>SUM(Cs!U715:U814)</f>
        <v>101.25</v>
      </c>
      <c r="V45">
        <v>8</v>
      </c>
      <c r="W45" t="b">
        <f>I38</f>
        <v>1</v>
      </c>
      <c r="X45">
        <f>I46</f>
        <v>102</v>
      </c>
      <c r="Y45">
        <f>I47</f>
        <v>0.92669172932330812</v>
      </c>
      <c r="Z45">
        <f t="shared" si="8"/>
        <v>102</v>
      </c>
      <c r="AA45">
        <v>35</v>
      </c>
      <c r="AB45">
        <f t="shared" si="6"/>
        <v>102</v>
      </c>
      <c r="AD45">
        <f t="shared" si="7"/>
        <v>8</v>
      </c>
      <c r="AE45">
        <f t="shared" si="9"/>
        <v>7</v>
      </c>
      <c r="AG45">
        <f t="shared" si="10"/>
        <v>7</v>
      </c>
      <c r="AH45" t="str">
        <f t="shared" si="11"/>
        <v>Cognitive Proficiency</v>
      </c>
      <c r="AI45">
        <f t="shared" si="13"/>
        <v>102</v>
      </c>
    </row>
    <row r="46" spans="1:37" x14ac:dyDescent="0.15">
      <c r="A46" t="s">
        <v>148</v>
      </c>
      <c r="B46" t="str">
        <f>IF(B38,ROUND((15/B44)*(B41-B42)+100,0),"")</f>
        <v/>
      </c>
      <c r="C46">
        <f t="shared" ref="C46:J46" si="18">IF(C38,ROUND((15/C44)*(C41-C42)+100,0),"")</f>
        <v>123</v>
      </c>
      <c r="D46">
        <f t="shared" si="18"/>
        <v>124</v>
      </c>
      <c r="E46">
        <f t="shared" si="18"/>
        <v>114</v>
      </c>
      <c r="F46">
        <f t="shared" si="18"/>
        <v>124</v>
      </c>
      <c r="G46">
        <f t="shared" si="18"/>
        <v>111</v>
      </c>
      <c r="H46">
        <f t="shared" si="18"/>
        <v>114</v>
      </c>
      <c r="I46">
        <f t="shared" si="18"/>
        <v>102</v>
      </c>
      <c r="J46">
        <f t="shared" si="18"/>
        <v>112</v>
      </c>
      <c r="K46">
        <f>IF(K38,ROUND((15/K44)*(K41-K42)+100,0),"")</f>
        <v>103</v>
      </c>
      <c r="L46">
        <f t="shared" ref="L46:T46" si="19">IF(L38,ROUND((15/L44)*(L41-L42)+100,0),"")</f>
        <v>99</v>
      </c>
      <c r="M46">
        <f t="shared" si="19"/>
        <v>115</v>
      </c>
      <c r="N46">
        <f t="shared" si="19"/>
        <v>111</v>
      </c>
      <c r="O46">
        <f t="shared" si="19"/>
        <v>109</v>
      </c>
      <c r="P46">
        <f t="shared" si="19"/>
        <v>114</v>
      </c>
      <c r="Q46">
        <f t="shared" si="19"/>
        <v>113</v>
      </c>
      <c r="R46">
        <f t="shared" si="19"/>
        <v>120</v>
      </c>
      <c r="S46">
        <f t="shared" si="19"/>
        <v>118</v>
      </c>
      <c r="T46">
        <f t="shared" si="19"/>
        <v>114</v>
      </c>
      <c r="U46">
        <f>IF(U38,ROUND((15/U44)*(U41-U42)+100,0),"")</f>
        <v>96</v>
      </c>
      <c r="V46">
        <v>9</v>
      </c>
      <c r="W46" t="b">
        <f>J38</f>
        <v>1</v>
      </c>
      <c r="X46">
        <f>J46</f>
        <v>112</v>
      </c>
      <c r="Y46">
        <f>J47</f>
        <v>0.94383149448345049</v>
      </c>
      <c r="Z46">
        <f t="shared" si="8"/>
        <v>112</v>
      </c>
      <c r="AA46">
        <v>36</v>
      </c>
      <c r="AB46">
        <f t="shared" si="6"/>
        <v>112</v>
      </c>
      <c r="AD46">
        <f t="shared" si="7"/>
        <v>9</v>
      </c>
      <c r="AE46">
        <f t="shared" si="9"/>
        <v>8</v>
      </c>
      <c r="AG46">
        <f t="shared" si="10"/>
        <v>8</v>
      </c>
      <c r="AH46" t="str">
        <f t="shared" si="11"/>
        <v>Processing Speed</v>
      </c>
      <c r="AI46">
        <f t="shared" si="13"/>
        <v>112</v>
      </c>
    </row>
    <row r="47" spans="1:37" x14ac:dyDescent="0.15">
      <c r="A47" t="s">
        <v>147</v>
      </c>
      <c r="B47">
        <f t="shared" ref="B47:U47" si="20">IF(B38,(B39+B113-B37)/B113,0)</f>
        <v>0</v>
      </c>
      <c r="C47">
        <f t="shared" si="20"/>
        <v>0.83000000000000007</v>
      </c>
      <c r="D47">
        <f t="shared" si="20"/>
        <v>0.91999999999999993</v>
      </c>
      <c r="E47">
        <f t="shared" si="20"/>
        <v>0.87699138156176548</v>
      </c>
      <c r="F47">
        <f t="shared" si="20"/>
        <v>0.82905982905982911</v>
      </c>
      <c r="G47">
        <f t="shared" si="20"/>
        <v>0.95282226719736562</v>
      </c>
      <c r="H47">
        <f t="shared" si="20"/>
        <v>0.88185636965829228</v>
      </c>
      <c r="I47">
        <f t="shared" si="20"/>
        <v>0.92669172932330812</v>
      </c>
      <c r="J47">
        <f t="shared" si="20"/>
        <v>0.94383149448345049</v>
      </c>
      <c r="K47">
        <f t="shared" si="20"/>
        <v>0.91666666666666663</v>
      </c>
      <c r="L47">
        <f t="shared" si="20"/>
        <v>0.8830985915492956</v>
      </c>
      <c r="M47">
        <f t="shared" si="20"/>
        <v>0.89652271326443844</v>
      </c>
      <c r="N47">
        <f t="shared" si="20"/>
        <v>0.94262295081967207</v>
      </c>
      <c r="O47">
        <f t="shared" si="20"/>
        <v>0.76754385964912275</v>
      </c>
      <c r="P47">
        <f t="shared" si="20"/>
        <v>0.84163119865386526</v>
      </c>
      <c r="Q47">
        <f t="shared" si="20"/>
        <v>0.78</v>
      </c>
      <c r="R47">
        <f t="shared" si="20"/>
        <v>0.95780211536432802</v>
      </c>
      <c r="S47">
        <f t="shared" si="20"/>
        <v>0.91907081303859128</v>
      </c>
      <c r="T47">
        <f t="shared" si="20"/>
        <v>0.87969924812030065</v>
      </c>
      <c r="U47">
        <f t="shared" si="20"/>
        <v>0.84265734265734271</v>
      </c>
      <c r="V47">
        <v>10</v>
      </c>
      <c r="W47" t="b">
        <f>K38</f>
        <v>1</v>
      </c>
      <c r="X47">
        <f>K46</f>
        <v>103</v>
      </c>
      <c r="Y47">
        <f>K47</f>
        <v>0.91666666666666663</v>
      </c>
      <c r="Z47">
        <f t="shared" si="8"/>
        <v>103</v>
      </c>
      <c r="AA47">
        <v>37</v>
      </c>
      <c r="AB47">
        <f t="shared" si="6"/>
        <v>103</v>
      </c>
      <c r="AD47">
        <f t="shared" si="7"/>
        <v>10</v>
      </c>
      <c r="AE47">
        <f t="shared" si="9"/>
        <v>9</v>
      </c>
      <c r="AG47">
        <f t="shared" si="10"/>
        <v>9</v>
      </c>
      <c r="AH47" t="str">
        <f t="shared" si="11"/>
        <v>Working Memory</v>
      </c>
      <c r="AI47">
        <f t="shared" si="13"/>
        <v>103</v>
      </c>
    </row>
    <row r="48" spans="1:37" x14ac:dyDescent="0.15">
      <c r="A48" t="s">
        <v>157</v>
      </c>
      <c r="B48" t="str">
        <f>Cs!B609</f>
        <v/>
      </c>
      <c r="C48" t="str">
        <f>Cs!C609</f>
        <v>Naming &amp; WRAT5 Word Reading</v>
      </c>
      <c r="D48" t="str">
        <f>Cs!D609</f>
        <v>Design Construction</v>
      </c>
      <c r="E48" t="str">
        <f>Cs!E609</f>
        <v>Auditory Comprehension, Naming, Letter Fluency, &amp; Category Fluency</v>
      </c>
      <c r="F48" t="str">
        <f>Cs!F609</f>
        <v>Visual Discrimination &amp; Design Construction</v>
      </c>
      <c r="G48" t="str">
        <f>Cs!G609</f>
        <v>Coding, Digits Forward, Digits Backward, Numbers &amp; Letters Speed A, Numbers &amp; Letters Accuracy A, Numbers &amp; Letters Efficiency A, Numbers &amp; Letters Efficiency B, Mazes, Word Generation, Trails A, Trails B, &amp; ROCFT Copy</v>
      </c>
      <c r="H48" t="str">
        <f>Cs!H609</f>
        <v>Shape Learning Immediate-Recognition, Shape Learning Delayed-Recognition, Story Learning Immediate-Recall, Story Learning Delayed-Recall, &amp; ROCFT Recall</v>
      </c>
      <c r="I48" t="str">
        <f>Cs!I609</f>
        <v>Coding, Digits Forward, &amp; Digits Backward</v>
      </c>
      <c r="J48" t="str">
        <f>Cs!J609</f>
        <v>Coding, Numbers &amp; Letters Speed A, Numbers &amp; Letters Efficiency A, &amp; Trails A</v>
      </c>
      <c r="K48" t="str">
        <f>Cs!K609</f>
        <v>Digits Forward &amp; Digits Backward</v>
      </c>
      <c r="L48" t="str">
        <f>Cs!L609</f>
        <v>Digits Forward, Numbers &amp; Letters Accuracy A, Numbers &amp; Letters Efficiency B, &amp; Trails B</v>
      </c>
      <c r="M48" t="str">
        <f>Cs!M609</f>
        <v>Digits Forward, Digits Backward, Mazes, Word Generation, &amp; ROCFT Copy</v>
      </c>
      <c r="N48" t="str">
        <f>Cs!N609</f>
        <v>Coding, Numbers &amp; Letters Efficiency A, Mazes, &amp; Trails A</v>
      </c>
      <c r="O48" t="str">
        <f>Cs!O609</f>
        <v>Shape Learning Immediate-Recognition, &amp; Story Learning Immediate-Recall</v>
      </c>
      <c r="P48" t="str">
        <f>Cs!P609</f>
        <v>Shape Learning Delayed-Recognition, Story Learning Delayed-Recall, &amp; ROCFT Recall</v>
      </c>
      <c r="Q48" t="str">
        <f>Cs!Q609</f>
        <v>Mazes, &amp; ROCFT Copy</v>
      </c>
      <c r="R48" t="str">
        <f>Cs!R609</f>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48" t="str">
        <f>Cs!S609</f>
        <v>Word Generation, Letter Fluency, &amp; Category Fluency</v>
      </c>
      <c r="T48" t="str">
        <f>Cs!T609</f>
        <v>Numbers &amp; Letters Speed A, &amp; Trails A</v>
      </c>
      <c r="U48" t="str">
        <f>Cs!U609</f>
        <v>Numbers &amp; Letters Efficiency B, &amp; Trails B</v>
      </c>
      <c r="V48">
        <v>11</v>
      </c>
      <c r="W48" t="b">
        <f>L38</f>
        <v>1</v>
      </c>
      <c r="X48">
        <f>L46</f>
        <v>99</v>
      </c>
      <c r="Y48">
        <f>L47</f>
        <v>0.8830985915492956</v>
      </c>
      <c r="Z48">
        <f t="shared" si="8"/>
        <v>99</v>
      </c>
      <c r="AA48">
        <v>38</v>
      </c>
      <c r="AB48">
        <f t="shared" ref="AB48:AB57" si="21">IF(X48="",0,X48)</f>
        <v>99</v>
      </c>
      <c r="AD48">
        <f t="shared" ref="AD48:AD57" si="22">IF(W48,V48,"")</f>
        <v>11</v>
      </c>
      <c r="AE48">
        <f t="shared" si="9"/>
        <v>10</v>
      </c>
      <c r="AG48">
        <f t="shared" si="10"/>
        <v>10</v>
      </c>
      <c r="AH48" t="str">
        <f t="shared" si="11"/>
        <v>Attention</v>
      </c>
      <c r="AI48">
        <f t="shared" si="13"/>
        <v>99</v>
      </c>
    </row>
    <row r="49" spans="1:35" x14ac:dyDescent="0.15">
      <c r="V49">
        <v>12</v>
      </c>
      <c r="W49" t="b">
        <f>M38</f>
        <v>1</v>
      </c>
      <c r="X49">
        <f>M46</f>
        <v>115</v>
      </c>
      <c r="Y49">
        <f>M47</f>
        <v>0.89652271326443844</v>
      </c>
      <c r="Z49">
        <f t="shared" si="8"/>
        <v>115</v>
      </c>
      <c r="AA49">
        <v>39</v>
      </c>
      <c r="AB49">
        <f t="shared" si="21"/>
        <v>115</v>
      </c>
      <c r="AD49">
        <f t="shared" si="22"/>
        <v>12</v>
      </c>
      <c r="AE49">
        <f t="shared" si="9"/>
        <v>11</v>
      </c>
      <c r="AG49">
        <f t="shared" ref="AG49:AG57" si="23">IF(V48&lt;=$AG$38,V48,"")</f>
        <v>11</v>
      </c>
      <c r="AH49" t="str">
        <f t="shared" si="11"/>
        <v>Executive Functions</v>
      </c>
      <c r="AI49">
        <f t="shared" si="13"/>
        <v>115</v>
      </c>
    </row>
    <row r="50" spans="1:35" x14ac:dyDescent="0.15">
      <c r="V50">
        <v>13</v>
      </c>
      <c r="W50" t="b">
        <f>N38</f>
        <v>1</v>
      </c>
      <c r="X50">
        <f>N46</f>
        <v>111</v>
      </c>
      <c r="Y50">
        <f>N47</f>
        <v>0.94262295081967207</v>
      </c>
      <c r="Z50">
        <f t="shared" si="8"/>
        <v>111</v>
      </c>
      <c r="AA50">
        <v>40</v>
      </c>
      <c r="AB50">
        <f t="shared" si="21"/>
        <v>111</v>
      </c>
      <c r="AD50">
        <f t="shared" si="22"/>
        <v>13</v>
      </c>
      <c r="AE50">
        <f t="shared" si="9"/>
        <v>12</v>
      </c>
      <c r="AG50">
        <f t="shared" si="23"/>
        <v>12</v>
      </c>
      <c r="AH50" t="str">
        <f t="shared" si="11"/>
        <v>Cognitive Efficiency</v>
      </c>
      <c r="AI50">
        <f t="shared" si="13"/>
        <v>111</v>
      </c>
    </row>
    <row r="51" spans="1:35" x14ac:dyDescent="0.15">
      <c r="V51">
        <v>14</v>
      </c>
      <c r="W51" t="b">
        <f>O38</f>
        <v>1</v>
      </c>
      <c r="X51">
        <f>O46</f>
        <v>109</v>
      </c>
      <c r="Y51">
        <f>O47</f>
        <v>0.76754385964912275</v>
      </c>
      <c r="Z51">
        <f t="shared" si="8"/>
        <v>109</v>
      </c>
      <c r="AA51">
        <v>41</v>
      </c>
      <c r="AB51">
        <f t="shared" si="21"/>
        <v>109</v>
      </c>
      <c r="AD51">
        <f t="shared" si="22"/>
        <v>14</v>
      </c>
      <c r="AE51">
        <f t="shared" si="9"/>
        <v>13</v>
      </c>
      <c r="AG51">
        <f t="shared" si="23"/>
        <v>13</v>
      </c>
      <c r="AH51" t="str">
        <f t="shared" si="11"/>
        <v>Learning Efficiency</v>
      </c>
      <c r="AI51">
        <f t="shared" si="13"/>
        <v>109</v>
      </c>
    </row>
    <row r="52" spans="1:35" x14ac:dyDescent="0.15">
      <c r="V52">
        <v>15</v>
      </c>
      <c r="W52" t="b">
        <f>P38</f>
        <v>1</v>
      </c>
      <c r="X52">
        <f>P46</f>
        <v>114</v>
      </c>
      <c r="Y52">
        <f>P47</f>
        <v>0.84163119865386526</v>
      </c>
      <c r="Z52">
        <f t="shared" si="8"/>
        <v>114</v>
      </c>
      <c r="AA52">
        <v>42</v>
      </c>
      <c r="AB52">
        <f t="shared" si="21"/>
        <v>114</v>
      </c>
      <c r="AD52">
        <f t="shared" si="22"/>
        <v>15</v>
      </c>
      <c r="AE52">
        <f t="shared" si="9"/>
        <v>14</v>
      </c>
      <c r="AG52">
        <f t="shared" si="23"/>
        <v>14</v>
      </c>
      <c r="AH52" t="str">
        <f t="shared" si="11"/>
        <v>Delayed Recall</v>
      </c>
      <c r="AI52">
        <f t="shared" si="13"/>
        <v>114</v>
      </c>
    </row>
    <row r="53" spans="1:35" x14ac:dyDescent="0.15">
      <c r="V53">
        <v>16</v>
      </c>
      <c r="W53" t="b">
        <f>Q38</f>
        <v>1</v>
      </c>
      <c r="X53">
        <f>Q46</f>
        <v>113</v>
      </c>
      <c r="Y53">
        <f>Q47</f>
        <v>0.78</v>
      </c>
      <c r="Z53">
        <f t="shared" si="8"/>
        <v>113</v>
      </c>
      <c r="AA53">
        <v>43</v>
      </c>
      <c r="AB53">
        <f t="shared" si="21"/>
        <v>113</v>
      </c>
      <c r="AD53">
        <f t="shared" si="22"/>
        <v>16</v>
      </c>
      <c r="AE53">
        <f t="shared" si="9"/>
        <v>15</v>
      </c>
      <c r="AG53">
        <f t="shared" si="23"/>
        <v>15</v>
      </c>
      <c r="AH53" t="str">
        <f t="shared" si="11"/>
        <v>Planning</v>
      </c>
      <c r="AI53">
        <f t="shared" si="13"/>
        <v>113</v>
      </c>
    </row>
    <row r="54" spans="1:35" x14ac:dyDescent="0.15">
      <c r="V54">
        <v>17</v>
      </c>
      <c r="W54" t="b">
        <f>R38</f>
        <v>1</v>
      </c>
      <c r="X54">
        <f>R46</f>
        <v>120</v>
      </c>
      <c r="Y54">
        <f>R47</f>
        <v>0.95780211536432802</v>
      </c>
      <c r="Z54">
        <f t="shared" si="8"/>
        <v>120</v>
      </c>
      <c r="AA54">
        <v>44</v>
      </c>
      <c r="AB54">
        <f t="shared" si="21"/>
        <v>120</v>
      </c>
      <c r="AD54">
        <f t="shared" si="22"/>
        <v>17</v>
      </c>
      <c r="AE54">
        <f t="shared" si="9"/>
        <v>16</v>
      </c>
      <c r="AG54">
        <f t="shared" si="23"/>
        <v>16</v>
      </c>
      <c r="AH54" t="str">
        <f t="shared" si="11"/>
        <v>Global Neurocognitive Index (G)</v>
      </c>
      <c r="AI54">
        <f t="shared" si="13"/>
        <v>120</v>
      </c>
    </row>
    <row r="55" spans="1:35" x14ac:dyDescent="0.15">
      <c r="V55">
        <v>18</v>
      </c>
      <c r="W55" t="b">
        <f>S38</f>
        <v>1</v>
      </c>
      <c r="X55">
        <f>S46</f>
        <v>118</v>
      </c>
      <c r="Y55">
        <f>S47</f>
        <v>0.91907081303859128</v>
      </c>
      <c r="Z55">
        <f t="shared" si="8"/>
        <v>118</v>
      </c>
      <c r="AA55">
        <v>45</v>
      </c>
      <c r="AB55">
        <f t="shared" si="21"/>
        <v>118</v>
      </c>
      <c r="AD55">
        <f t="shared" si="22"/>
        <v>18</v>
      </c>
      <c r="AE55">
        <f t="shared" si="9"/>
        <v>17</v>
      </c>
      <c r="AG55">
        <f t="shared" si="23"/>
        <v>17</v>
      </c>
      <c r="AH55" t="str">
        <f t="shared" si="11"/>
        <v>Fluency</v>
      </c>
      <c r="AI55">
        <f t="shared" si="13"/>
        <v>118</v>
      </c>
    </row>
    <row r="56" spans="1:35" x14ac:dyDescent="0.15">
      <c r="V56">
        <v>19</v>
      </c>
      <c r="W56" t="b">
        <f>T38</f>
        <v>1</v>
      </c>
      <c r="X56">
        <f>T46</f>
        <v>114</v>
      </c>
      <c r="Y56">
        <f>T47</f>
        <v>0.87969924812030065</v>
      </c>
      <c r="Z56">
        <f t="shared" si="8"/>
        <v>114</v>
      </c>
      <c r="AA56">
        <v>46</v>
      </c>
      <c r="AB56">
        <f t="shared" si="21"/>
        <v>114</v>
      </c>
      <c r="AD56">
        <f t="shared" si="22"/>
        <v>19</v>
      </c>
      <c r="AE56">
        <f t="shared" si="9"/>
        <v>18</v>
      </c>
      <c r="AG56">
        <f t="shared" si="23"/>
        <v>18</v>
      </c>
      <c r="AH56" t="str">
        <f t="shared" si="11"/>
        <v>Psychomotor Speed</v>
      </c>
      <c r="AI56">
        <f t="shared" si="13"/>
        <v>114</v>
      </c>
    </row>
    <row r="57" spans="1:35" x14ac:dyDescent="0.15">
      <c r="V57">
        <v>20</v>
      </c>
      <c r="W57" t="b">
        <f>U38</f>
        <v>1</v>
      </c>
      <c r="X57">
        <f>U46</f>
        <v>96</v>
      </c>
      <c r="Y57">
        <f>U47</f>
        <v>0.84265734265734271</v>
      </c>
      <c r="Z57">
        <f t="shared" si="8"/>
        <v>96</v>
      </c>
      <c r="AA57">
        <v>47</v>
      </c>
      <c r="AB57">
        <f t="shared" si="21"/>
        <v>96</v>
      </c>
      <c r="AD57">
        <f t="shared" si="22"/>
        <v>20</v>
      </c>
      <c r="AE57">
        <f t="shared" si="9"/>
        <v>19</v>
      </c>
      <c r="AG57">
        <f t="shared" si="23"/>
        <v>19</v>
      </c>
      <c r="AH57" t="str">
        <f t="shared" si="11"/>
        <v>Attentional Fluency</v>
      </c>
      <c r="AI57">
        <f t="shared" si="13"/>
        <v>96</v>
      </c>
    </row>
    <row r="58" spans="1:35" x14ac:dyDescent="0.15">
      <c r="AA58">
        <v>48</v>
      </c>
      <c r="AG58" t="str">
        <f>IF(V57&lt;=$AG$38,V57,"")</f>
        <v/>
      </c>
      <c r="AH58" t="str">
        <f t="shared" si="11"/>
        <v/>
      </c>
      <c r="AI58" t="str">
        <f t="shared" si="13"/>
        <v/>
      </c>
    </row>
    <row r="59" spans="1:35" x14ac:dyDescent="0.15">
      <c r="AA59">
        <v>49</v>
      </c>
    </row>
    <row r="60" spans="1:35" x14ac:dyDescent="0.15">
      <c r="AA60">
        <v>50</v>
      </c>
    </row>
    <row r="61" spans="1:35" x14ac:dyDescent="0.15">
      <c r="AA61">
        <v>51</v>
      </c>
    </row>
    <row r="62" spans="1:35" x14ac:dyDescent="0.15">
      <c r="AA62">
        <v>52</v>
      </c>
    </row>
    <row r="63" spans="1:35" x14ac:dyDescent="0.15">
      <c r="AA63">
        <v>53</v>
      </c>
    </row>
    <row r="64" spans="1:35" x14ac:dyDescent="0.15">
      <c r="A64" t="s">
        <v>150</v>
      </c>
      <c r="B64" t="s">
        <v>134</v>
      </c>
      <c r="C64" t="s">
        <v>135</v>
      </c>
      <c r="D64" t="s">
        <v>136</v>
      </c>
      <c r="E64" t="s">
        <v>137</v>
      </c>
      <c r="F64" t="s">
        <v>138</v>
      </c>
      <c r="G64" t="s">
        <v>139</v>
      </c>
      <c r="H64" t="s">
        <v>140</v>
      </c>
      <c r="I64" t="s">
        <v>141</v>
      </c>
      <c r="J64" t="s">
        <v>142</v>
      </c>
      <c r="K64" t="s">
        <v>143</v>
      </c>
      <c r="L64" t="s">
        <v>279</v>
      </c>
      <c r="M64" t="s">
        <v>280</v>
      </c>
      <c r="N64" t="s">
        <v>281</v>
      </c>
      <c r="O64" t="s">
        <v>282</v>
      </c>
      <c r="P64" t="s">
        <v>283</v>
      </c>
      <c r="Q64" t="s">
        <v>284</v>
      </c>
      <c r="R64" t="s">
        <v>285</v>
      </c>
      <c r="S64" t="s">
        <v>286</v>
      </c>
      <c r="T64" t="s">
        <v>287</v>
      </c>
      <c r="U64" t="s">
        <v>288</v>
      </c>
      <c r="AA64">
        <v>54</v>
      </c>
    </row>
    <row r="65" spans="1:72" x14ac:dyDescent="0.15">
      <c r="A65" t="s">
        <v>134</v>
      </c>
      <c r="B65">
        <f t="array" ref="B65">SUM((Cs!$B$104:$B$203+Cs!B$104:B$203=2)*1)</f>
        <v>0</v>
      </c>
      <c r="C65">
        <f t="array" ref="C65">SUM((Cs!$B$104:$B$203+Cs!C$104:C$203=2)*1)</f>
        <v>0</v>
      </c>
      <c r="D65">
        <f t="array" ref="D65">SUM((Cs!$B$104:$B$203+Cs!D$104:D$203=2)*1)</f>
        <v>0</v>
      </c>
      <c r="E65">
        <f t="array" ref="E65">SUM((Cs!$B$104:$B$203+Cs!E$104:E$203=2)*1)</f>
        <v>0</v>
      </c>
      <c r="F65">
        <f t="array" ref="F65">SUM((Cs!$B$104:$B$203+Cs!F$104:F$203=2)*1)</f>
        <v>0</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0</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15">
      <c r="A66" t="s">
        <v>135</v>
      </c>
      <c r="B66">
        <f t="array" ref="B66">SUM((Cs!$C$104:$C$203+Cs!B$104:B$203=2)*1)</f>
        <v>0</v>
      </c>
      <c r="C66">
        <f t="array" ref="C66">SUM((Cs!$C$104:$C$203+Cs!C$104:C$203=2)*1)</f>
        <v>2</v>
      </c>
      <c r="D66">
        <f t="array" ref="D66">SUM((Cs!$C$104:$C$203+Cs!D$104:D$203=2)*1)</f>
        <v>0</v>
      </c>
      <c r="E66">
        <f t="array" ref="E66">SUM((Cs!$C$104:$C$203+Cs!E$104:E$203=2)*1)</f>
        <v>1</v>
      </c>
      <c r="F66">
        <f t="array" ref="F66">SUM((Cs!$C$104:$C$203+Cs!F$104:F$203=2)*1)</f>
        <v>0</v>
      </c>
      <c r="G66">
        <f t="array" ref="G66">SUM((Cs!$C$104:$C$203+Cs!G$104:G$203=2)*1)</f>
        <v>0</v>
      </c>
      <c r="H66">
        <f t="array" ref="H66">SUM((Cs!$C$104:$C$203+Cs!H$104:H$203=2)*1)</f>
        <v>0</v>
      </c>
      <c r="I66">
        <f t="array" ref="I66">SUM((Cs!$C$104:$C$203+Cs!I$104:I$203=2)*1)</f>
        <v>0</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2</v>
      </c>
      <c r="S66">
        <f t="array" ref="S66">SUM((Cs!$C$104:$C$203+Cs!S$104:S$203=2)*1)</f>
        <v>0</v>
      </c>
      <c r="T66">
        <f t="array" ref="T66">SUM((Cs!$C$104:$C$203+Cs!T$104:T$203=2)*1)</f>
        <v>0</v>
      </c>
      <c r="U66">
        <f t="array" ref="U66">SUM((Cs!$C$104:$C$203+Cs!U$104:U$203=2)*1)</f>
        <v>0</v>
      </c>
      <c r="AA66">
        <v>56</v>
      </c>
      <c r="AD66">
        <v>1</v>
      </c>
      <c r="AE66">
        <f t="array" ref="AE66">SUM(SqCor!$B$2:$AY$51*MMULT(Cs!$B$104:$B$153,TRANSPOSE(Cs!B$104:B$153)))</f>
        <v>0</v>
      </c>
      <c r="AF66">
        <f t="array" ref="AF66">SUM(SqCor!$B$2:$AY$51*MMULT(Cs!$B$104:$B$153,TRANSPOSE(Cs!C$104:C$153)))</f>
        <v>0</v>
      </c>
      <c r="AG66">
        <f t="array" ref="AG66">SUM(SqCor!$B$2:$AY$51*MMULT(Cs!$B$104:$B$153,TRANSPOSE(Cs!D$104:D$153)))</f>
        <v>0</v>
      </c>
      <c r="AH66">
        <f t="array" ref="AH66">SUM(SqCor!$B$2:$AY$51*MMULT(Cs!$B$104:$B$153,TRANSPOSE(Cs!E$104:E$153)))</f>
        <v>0</v>
      </c>
      <c r="AI66">
        <f t="array" ref="AI66">SUM(SqCor!$B$2:$AY$51*MMULT(Cs!$B$104:$B$153,TRANSPOSE(Cs!F$104:F$153)))</f>
        <v>0</v>
      </c>
      <c r="AJ66">
        <f t="array" ref="AJ66">SUM(SqCor!$B$2:$AY$51*MMULT(Cs!$B$104:$B$153,TRANSPOSE(Cs!G$104:G$153)))</f>
        <v>0</v>
      </c>
      <c r="AK66">
        <f t="array" ref="AK66">SUM(SqCor!$B$2:$AY$51*MMULT(Cs!$B$104:$B$153,TRANSPOSE(Cs!H$104:H$153)))</f>
        <v>0</v>
      </c>
      <c r="AL66">
        <f t="array" ref="AL66">SUM(SqCor!$B$2:$AY$51*MMULT(Cs!$B$104:$B$153,TRANSPOSE(Cs!I$104:I$153)))</f>
        <v>0</v>
      </c>
      <c r="AM66">
        <f t="array" ref="AM66">SUM(SqCor!$B$2:$AY$51*MMULT(Cs!$B$104:$B$153,TRANSPOSE(Cs!J$104:J$153)))</f>
        <v>0</v>
      </c>
      <c r="AN66">
        <f t="array" ref="AN66">SUM(SqCor!$B$2:$AY$51*MMULT(Cs!$B$104:$B$153,TRANSPOSE(Cs!K$104:K$153)))</f>
        <v>0</v>
      </c>
      <c r="AO66">
        <f t="array" ref="AO66">SUM(SqCor!$B$2:$AY$51*MMULT(Cs!$B$104:$B$153,TRANSPOSE(Cs!L$104:L$153)))</f>
        <v>0</v>
      </c>
      <c r="AP66">
        <f t="array" ref="AP66">SUM(SqCor!$B$2:$AY$51*MMULT(Cs!$B$104:$B$153,TRANSPOSE(Cs!M$104:M$153)))</f>
        <v>0</v>
      </c>
      <c r="AQ66">
        <f t="array" ref="AQ66">SUM(SqCor!$B$2:$AY$51*MMULT(Cs!$B$104:$B$153,TRANSPOSE(Cs!N$104:N$153)))</f>
        <v>0</v>
      </c>
      <c r="AR66">
        <f t="array" ref="AR66">SUM(SqCor!$B$2:$AY$51*MMULT(Cs!$B$104:$B$153,TRANSPOSE(Cs!O$104:O$153)))</f>
        <v>0</v>
      </c>
      <c r="AS66">
        <f t="array" ref="AS66">SUM(SqCor!$B$2:$AY$51*MMULT(Cs!$B$104:$B$153,TRANSPOSE(Cs!P$104:P$153)))</f>
        <v>0</v>
      </c>
      <c r="AT66">
        <f t="array" ref="AT66">SUM(SqCor!$B$2:$AY$51*MMULT(Cs!$B$104:$B$153,TRANSPOSE(Cs!Q$104:Q$153)))</f>
        <v>0</v>
      </c>
      <c r="AU66">
        <f t="array" ref="AU66">SUM(SqCor!$B$2:$AY$51*MMULT(Cs!$B$104:$B$153,TRANSPOSE(Cs!R$104:R$153)))</f>
        <v>0</v>
      </c>
      <c r="AV66">
        <f t="array" ref="AV66">SUM(SqCor!$B$2:$AY$51*MMULT(Cs!$B$104:$B$153,TRANSPOSE(Cs!S$104:S$153)))</f>
        <v>0</v>
      </c>
      <c r="AW66">
        <f t="array" ref="AW66">SUM(SqCor!$B$2:$AY$51*MMULT(Cs!$B$104:$B$153,TRANSPOSE(Cs!T$104:T$153)))</f>
        <v>0</v>
      </c>
      <c r="AX66">
        <f t="array" ref="AX66">SUM(SqCor!$B$2:$AY$51*MMULT(Cs!$B$104:$B$153,TRANSPOSE(Cs!U$104:U$153)))</f>
        <v>0</v>
      </c>
      <c r="AZ66">
        <v>1</v>
      </c>
      <c r="BA66">
        <f t="array" ref="BA66">IF($AC$87,SUM(Cs!$B$104:$B$153*TRANSPOSE(Cs!B$154:B$203)*SqCor!$AZ$2:$CW$51),0)</f>
        <v>0</v>
      </c>
      <c r="BB66">
        <f t="array" ref="BB66">IF($AC$87,SUM(Cs!$B$104:$B$153*TRANSPOSE(Cs!C$154:C$203)*SqCor!$AZ$2:$CW$51),0)</f>
        <v>0</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0</v>
      </c>
      <c r="BG66">
        <f t="array" ref="BG66">IF($AC$87,SUM(Cs!$B$104:$B$153*TRANSPOSE(Cs!H$154:H$203)*SqCor!$AZ$2:$CW$51),0)</f>
        <v>0</v>
      </c>
      <c r="BH66">
        <f t="array" ref="BH66">IF($AC$87,SUM(Cs!$B$104:$B$153*TRANSPOSE(Cs!I$154:I$203)*SqCor!$AZ$2:$CW$51),0)</f>
        <v>0</v>
      </c>
      <c r="BI66">
        <f t="array" ref="BI66">IF($AC$87,SUM(Cs!$B$104:$B$153*TRANSPOSE(Cs!J$154:J$203)*SqCor!$AZ$2:$CW$51),0)</f>
        <v>0</v>
      </c>
      <c r="BJ66">
        <f t="array" ref="BJ66">IF($AC$87,SUM(Cs!$B$104:$B$153*TRANSPOSE(Cs!K$154:K$203)*SqCor!$AZ$2:$CW$51),0)</f>
        <v>0</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0</v>
      </c>
      <c r="BR66">
        <f t="array" ref="BR66">IF($AC$87,SUM(Cs!$B$104:$B$153*TRANSPOSE(Cs!S$154:S$203)*SqCor!$AZ$2:$CW$51),0)</f>
        <v>0</v>
      </c>
      <c r="BS66">
        <f t="array" ref="BS66">IF($AC$87,SUM(Cs!$B$104:$B$153*TRANSPOSE(Cs!T$154:T$203)*SqCor!$AZ$2:$CW$51),0)</f>
        <v>0</v>
      </c>
      <c r="BT66">
        <f t="array" ref="BT66">IF($AC$87,SUM(Cs!$B$104:$B$153*TRANSPOSE(Cs!U$154:U$203)*SqCor!$AZ$2:$CW$51),0)</f>
        <v>0</v>
      </c>
    </row>
    <row r="67" spans="1:72" x14ac:dyDescent="0.15">
      <c r="A67" t="s">
        <v>136</v>
      </c>
      <c r="B67">
        <f t="array" ref="B67">SUM((Cs!$D$104:$D$203+Cs!B$104:B$203=2)*1)</f>
        <v>0</v>
      </c>
      <c r="C67">
        <f t="array" ref="C67">SUM((Cs!$D$104:$D$203+Cs!C$104:C$203=2)*1)</f>
        <v>0</v>
      </c>
      <c r="D67">
        <f t="array" ref="D67">SUM((Cs!$D$104:$D$203+Cs!D$104:D$203=2)*1)</f>
        <v>1</v>
      </c>
      <c r="E67">
        <f t="array" ref="E67">SUM((Cs!$D$104:$D$203+Cs!E$104:E$203=2)*1)</f>
        <v>0</v>
      </c>
      <c r="F67">
        <f t="array" ref="F67">SUM((Cs!$D$104:$D$203+Cs!F$104:F$203=2)*1)</f>
        <v>1</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1</v>
      </c>
      <c r="S67">
        <f t="array" ref="S67">SUM((Cs!$D$104:$D$203+Cs!S$104:S$203=2)*1)</f>
        <v>0</v>
      </c>
      <c r="T67">
        <f t="array" ref="T67">SUM((Cs!$D$104:$D$203+Cs!T$104:T$203=2)*1)</f>
        <v>0</v>
      </c>
      <c r="U67">
        <f t="array" ref="U67">SUM((Cs!$D$104:$D$203+Cs!U$104:U$203=2)*1)</f>
        <v>0</v>
      </c>
      <c r="AA67">
        <v>57</v>
      </c>
      <c r="AD67">
        <v>2</v>
      </c>
      <c r="AE67">
        <f t="shared" ref="AE67:AE75" si="24">INDEX($AE$66:$AN$75,MIN(AE$65,$AD67),MAX(AE$65,$AD67))</f>
        <v>0</v>
      </c>
      <c r="AF67">
        <f t="array" ref="AF67">SUM(SqCor!$B$2:$AY$51*MMULT(Cs!$C$104:$C$153,TRANSPOSE(Cs!C$104:C$153)))</f>
        <v>1</v>
      </c>
      <c r="AG67">
        <f t="array" ref="AG67">SUM(SqCor!$B$2:$AY$51*MMULT(Cs!$C$104:$C$153,TRANSPOSE(Cs!D$104:D$153)))</f>
        <v>0.16</v>
      </c>
      <c r="AH67">
        <f t="array" ref="AH67">SUM(SqCor!$B$2:$AY$51*MMULT(Cs!$C$104:$C$153,TRANSPOSE(Cs!E$104:E$153)))</f>
        <v>2.27</v>
      </c>
      <c r="AI67">
        <f t="array" ref="AI67">SUM(SqCor!$B$2:$AY$51*MMULT(Cs!$C$104:$C$153,TRANSPOSE(Cs!F$104:F$153)))</f>
        <v>0.29000000000000004</v>
      </c>
      <c r="AJ67">
        <f t="array" ref="AJ67">SUM(SqCor!$B$2:$AY$51*MMULT(Cs!$C$104:$C$153,TRANSPOSE(Cs!G$104:G$153)))</f>
        <v>1.1499999999999999</v>
      </c>
      <c r="AK67">
        <f t="array" ref="AK67">SUM(SqCor!$B$2:$AY$51*MMULT(Cs!$C$104:$C$153,TRANSPOSE(Cs!H$104:H$153)))</f>
        <v>0.52</v>
      </c>
      <c r="AL67">
        <f t="array" ref="AL67">SUM(SqCor!$B$2:$AY$51*MMULT(Cs!$C$104:$C$153,TRANSPOSE(Cs!I$104:I$153)))</f>
        <v>0.4</v>
      </c>
      <c r="AM67">
        <f t="array" ref="AM67">SUM(SqCor!$B$2:$AY$51*MMULT(Cs!$C$104:$C$153,TRANSPOSE(Cs!J$104:J$153)))</f>
        <v>0.32</v>
      </c>
      <c r="AN67">
        <f t="array" ref="AN67">SUM(SqCor!$B$2:$AY$51*MMULT(Cs!$C$104:$C$153,TRANSPOSE(Cs!K$104:K$153)))</f>
        <v>0.32999999999999996</v>
      </c>
      <c r="AO67">
        <f t="array" ref="AO67">SUM(SqCor!$B$2:$AY$51*MMULT(Cs!$C$104:$C$153,TRANSPOSE(Cs!L$104:L$153)))</f>
        <v>0.33999999999999997</v>
      </c>
      <c r="AP67">
        <f t="array" ref="AP67">SUM(SqCor!$B$2:$AY$51*MMULT(Cs!$C$104:$C$153,TRANSPOSE(Cs!M$104:M$153)))</f>
        <v>0.64</v>
      </c>
      <c r="AQ67">
        <f t="array" ref="AQ67">SUM(SqCor!$B$2:$AY$51*MMULT(Cs!$C$104:$C$153,TRANSPOSE(Cs!N$104:N$153)))</f>
        <v>0.42000000000000004</v>
      </c>
      <c r="AR67">
        <f t="array" ref="AR67">SUM(SqCor!$B$2:$AY$51*MMULT(Cs!$C$104:$C$153,TRANSPOSE(Cs!O$104:O$153)))</f>
        <v>0.26</v>
      </c>
      <c r="AS67">
        <f t="array" ref="AS67">SUM(SqCor!$B$2:$AY$51*MMULT(Cs!$C$104:$C$153,TRANSPOSE(Cs!P$104:P$153)))</f>
        <v>0.26</v>
      </c>
      <c r="AT67">
        <f t="array" ref="AT67">SUM(SqCor!$B$2:$AY$51*MMULT(Cs!$C$104:$C$153,TRANSPOSE(Cs!Q$104:Q$153)))</f>
        <v>0.15</v>
      </c>
      <c r="AU67">
        <f t="array" ref="AU67">SUM(SqCor!$B$2:$AY$51*MMULT(Cs!$C$104:$C$153,TRANSPOSE(Cs!R$104:R$153)))</f>
        <v>4.2300000000000004</v>
      </c>
      <c r="AV67">
        <f t="array" ref="AV67">SUM(SqCor!$B$2:$AY$51*MMULT(Cs!$C$104:$C$153,TRANSPOSE(Cs!S$104:S$153)))</f>
        <v>1.24</v>
      </c>
      <c r="AW67">
        <f t="array" ref="AW67">SUM(SqCor!$B$2:$AY$51*MMULT(Cs!$C$104:$C$153,TRANSPOSE(Cs!T$104:T$153)))</f>
        <v>0.18</v>
      </c>
      <c r="AX67">
        <f t="array" ref="AX67">SUM(SqCor!$B$2:$AY$51*MMULT(Cs!$C$104:$C$153,TRANSPOSE(Cs!U$104:U$153)))</f>
        <v>0.2</v>
      </c>
      <c r="AZ67">
        <v>2</v>
      </c>
      <c r="BA67">
        <f t="array" ref="BA67">IF($AC$87,SUM(Cs!$C$104:$C$153*TRANSPOSE(Cs!B$154:B$203)*SqCor!$AZ$2:$CW$51),0)</f>
        <v>0</v>
      </c>
      <c r="BB67">
        <f t="array" ref="BB67">IF($AC$87,SUM(Cs!$C$104:$C$153*TRANSPOSE(Cs!C$154:C$203)*SqCor!$AZ$2:$CW$51),0)</f>
        <v>0</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0</v>
      </c>
      <c r="BG67">
        <f t="array" ref="BG67">IF($AC$87,SUM(Cs!$C$104:$C$153*TRANSPOSE(Cs!H$154:H$203)*SqCor!$AZ$2:$CW$51),0)</f>
        <v>0</v>
      </c>
      <c r="BH67">
        <f t="array" ref="BH67">IF($AC$87,SUM(Cs!$C$104:$C$153*TRANSPOSE(Cs!I$154:I$203)*SqCor!$AZ$2:$CW$51),0)</f>
        <v>0</v>
      </c>
      <c r="BI67">
        <f t="array" ref="BI67">IF($AC$87,SUM(Cs!$C$104:$C$153*TRANSPOSE(Cs!J$154:J$203)*SqCor!$AZ$2:$CW$51),0)</f>
        <v>0</v>
      </c>
      <c r="BJ67">
        <f t="array" ref="BJ67">IF($AC$87,SUM(Cs!$C$104:$C$153*TRANSPOSE(Cs!K$154:K$203)*SqCor!$AZ$2:$CW$51),0)</f>
        <v>0</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0</v>
      </c>
      <c r="BR67">
        <f t="array" ref="BR67">IF($AC$87,SUM(Cs!$C$104:$C$153*TRANSPOSE(Cs!S$154:S$203)*SqCor!$AZ$2:$CW$51),0)</f>
        <v>0</v>
      </c>
      <c r="BS67">
        <f t="array" ref="BS67">IF($AC$87,SUM(Cs!$C$104:$C$153*TRANSPOSE(Cs!T$154:T$203)*SqCor!$AZ$2:$CW$51),0)</f>
        <v>0</v>
      </c>
      <c r="BT67">
        <f t="array" ref="BT67">IF($AC$87,SUM(Cs!$C$104:$C$153*TRANSPOSE(Cs!U$154:U$203)*SqCor!$AZ$2:$CW$51),0)</f>
        <v>0</v>
      </c>
    </row>
    <row r="68" spans="1:72" x14ac:dyDescent="0.15">
      <c r="A68" t="s">
        <v>137</v>
      </c>
      <c r="B68">
        <f t="array" ref="B68">SUM((Cs!$E$104:$E$203+Cs!B$104:B$203=2)*1)</f>
        <v>0</v>
      </c>
      <c r="C68">
        <f t="array" ref="C68">SUM((Cs!$E$104:$E$203+Cs!C$104:C$203=2)*1)</f>
        <v>1</v>
      </c>
      <c r="D68">
        <f t="array" ref="D68">SUM((Cs!$E$104:$E$203+Cs!D$104:D$203=2)*1)</f>
        <v>0</v>
      </c>
      <c r="E68">
        <f t="array" ref="E68">SUM((Cs!$E$104:$E$203+Cs!E$104:E$203=2)*1)</f>
        <v>4</v>
      </c>
      <c r="F68">
        <f t="array" ref="F68">SUM((Cs!$E$104:$E$203+Cs!F$104:F$203=2)*1)</f>
        <v>0</v>
      </c>
      <c r="G68">
        <f t="array" ref="G68">SUM((Cs!$E$104:$E$203+Cs!G$104:G$203=2)*1)</f>
        <v>0</v>
      </c>
      <c r="H68">
        <f t="array" ref="H68">SUM((Cs!$E$104:$E$203+Cs!H$104:H$203=2)*1)</f>
        <v>0</v>
      </c>
      <c r="I68">
        <f t="array" ref="I68">SUM((Cs!$E$104:$E$203+Cs!I$104:I$203=2)*1)</f>
        <v>0</v>
      </c>
      <c r="J68">
        <f t="array" ref="J68">SUM((Cs!$E$104:$E$203+Cs!J$104:J$203=2)*1)</f>
        <v>0</v>
      </c>
      <c r="K68">
        <f t="array" ref="K68">SUM((Cs!$E$104:$E$203+Cs!K$104:K$203=2)*1)</f>
        <v>0</v>
      </c>
      <c r="L68">
        <f t="array" ref="L68">SUM((Cs!$E$104:$E$203+Cs!L$104:L$203=2)*1)</f>
        <v>0</v>
      </c>
      <c r="M68">
        <f t="array" ref="M68">SUM((Cs!$E$104:$E$203+Cs!M$104:M$203=2)*1)</f>
        <v>0</v>
      </c>
      <c r="N68">
        <f t="array" ref="N68">SUM((Cs!$E$104:$E$203+Cs!N$104:N$203=2)*1)</f>
        <v>0</v>
      </c>
      <c r="O68">
        <f t="array" ref="O68">SUM((Cs!$E$104:$E$203+Cs!O$104:O$203=2)*1)</f>
        <v>0</v>
      </c>
      <c r="P68">
        <f t="array" ref="P68">SUM((Cs!$E$104:$E$203+Cs!P$104:P$203=2)*1)</f>
        <v>0</v>
      </c>
      <c r="Q68">
        <f t="array" ref="Q68">SUM((Cs!$E$104:$E$203+Cs!Q$104:Q$203=2)*1)</f>
        <v>0</v>
      </c>
      <c r="R68">
        <f t="array" ref="R68">SUM((Cs!$E$104:$E$203+Cs!R$104:R$203=2)*1)</f>
        <v>4</v>
      </c>
      <c r="S68">
        <f t="array" ref="S68">SUM((Cs!$E$104:$E$203+Cs!S$104:S$203=2)*1)</f>
        <v>2</v>
      </c>
      <c r="T68">
        <f t="array" ref="T68">SUM((Cs!$E$104:$E$203+Cs!T$104:T$203=2)*1)</f>
        <v>0</v>
      </c>
      <c r="U68">
        <f t="array" ref="U68">SUM((Cs!$E$104:$E$203+Cs!U$104:U$203=2)*1)</f>
        <v>0</v>
      </c>
      <c r="AA68">
        <v>58</v>
      </c>
      <c r="AD68">
        <v>3</v>
      </c>
      <c r="AE68">
        <f t="shared" si="24"/>
        <v>0</v>
      </c>
      <c r="AF68">
        <f t="shared" ref="AF68:AF75" si="25">INDEX($AE$66:$AN$75,MIN(AF$65,$AD68),MAX(AF$65,$AD68))</f>
        <v>0.16</v>
      </c>
      <c r="AG68">
        <f t="array" ref="AG68">SUM(SqCor!$B$2:$AY$51*MMULT(Cs!$D$104:$D$153,TRANSPOSE(Cs!D$104:D$153)))</f>
        <v>1</v>
      </c>
      <c r="AH68">
        <f t="array" ref="AH68">SUM(SqCor!$B$2:$AY$51*MMULT(Cs!$D$104:$D$153,TRANSPOSE(Cs!E$104:E$153)))</f>
        <v>0.27</v>
      </c>
      <c r="AI68">
        <f t="array" ref="AI68">SUM(SqCor!$B$2:$AY$51*MMULT(Cs!$D$104:$D$153,TRANSPOSE(Cs!F$104:F$153)))</f>
        <v>1.17</v>
      </c>
      <c r="AJ68">
        <f t="array" ref="AJ68">SUM(SqCor!$B$2:$AY$51*MMULT(Cs!$D$104:$D$153,TRANSPOSE(Cs!G$104:G$153)))</f>
        <v>2.4350000000000005</v>
      </c>
      <c r="AK68">
        <f t="array" ref="AK68">SUM(SqCor!$B$2:$AY$51*MMULT(Cs!$D$104:$D$153,TRANSPOSE(Cs!H$104:H$153)))</f>
        <v>0.62000000000000011</v>
      </c>
      <c r="AL68">
        <f t="array" ref="AL68">SUM(SqCor!$B$2:$AY$51*MMULT(Cs!$D$104:$D$153,TRANSPOSE(Cs!I$104:I$153)))</f>
        <v>0.67500000000000004</v>
      </c>
      <c r="AM68">
        <f t="array" ref="AM68">SUM(SqCor!$B$2:$AY$51*MMULT(Cs!$D$104:$D$153,TRANSPOSE(Cs!J$104:J$153)))</f>
        <v>0.84499999999999997</v>
      </c>
      <c r="AN68">
        <f t="array" ref="AN68">SUM(SqCor!$B$2:$AY$51*MMULT(Cs!$D$104:$D$153,TRANSPOSE(Cs!K$104:K$153)))</f>
        <v>0.42000000000000004</v>
      </c>
      <c r="AO68">
        <f t="array" ref="AO68">SUM(SqCor!$B$2:$AY$51*MMULT(Cs!$D$104:$D$153,TRANSPOSE(Cs!L$104:L$153)))</f>
        <v>0.81</v>
      </c>
      <c r="AP68">
        <f t="array" ref="AP68">SUM(SqCor!$B$2:$AY$51*MMULT(Cs!$D$104:$D$153,TRANSPOSE(Cs!M$104:M$153)))</f>
        <v>0.98</v>
      </c>
      <c r="AQ68">
        <f t="array" ref="AQ68">SUM(SqCor!$B$2:$AY$51*MMULT(Cs!$D$104:$D$153,TRANSPOSE(Cs!N$104:N$153)))</f>
        <v>1.0250000000000001</v>
      </c>
      <c r="AR68">
        <f t="array" ref="AR68">SUM(SqCor!$B$2:$AY$51*MMULT(Cs!$D$104:$D$153,TRANSPOSE(Cs!O$104:O$153)))</f>
        <v>0.34</v>
      </c>
      <c r="AS68">
        <f t="array" ref="AS68">SUM(SqCor!$B$2:$AY$51*MMULT(Cs!$D$104:$D$153,TRANSPOSE(Cs!P$104:P$153)))</f>
        <v>0.28000000000000003</v>
      </c>
      <c r="AT68">
        <f t="array" ref="AT68">SUM(SqCor!$B$2:$AY$51*MMULT(Cs!$D$104:$D$153,TRANSPOSE(Cs!Q$104:Q$153)))</f>
        <v>0.3</v>
      </c>
      <c r="AU68">
        <f t="array" ref="AU68">SUM(SqCor!$B$2:$AY$51*MMULT(Cs!$D$104:$D$153,TRANSPOSE(Cs!R$104:R$153)))</f>
        <v>4.4950000000000001</v>
      </c>
      <c r="AV68">
        <f t="array" ref="AV68">SUM(SqCor!$B$2:$AY$51*MMULT(Cs!$D$104:$D$153,TRANSPOSE(Cs!S$104:S$153)))</f>
        <v>0.26</v>
      </c>
      <c r="AW68">
        <f t="array" ref="AW68">SUM(SqCor!$B$2:$AY$51*MMULT(Cs!$D$104:$D$153,TRANSPOSE(Cs!T$104:T$153)))</f>
        <v>0.45</v>
      </c>
      <c r="AX68">
        <f t="array" ref="AX68">SUM(SqCor!$B$2:$AY$51*MMULT(Cs!$D$104:$D$153,TRANSPOSE(Cs!U$104:U$153)))</f>
        <v>0.53</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0</v>
      </c>
      <c r="BG68">
        <f t="array" ref="BG68">IF($AC$87,SUM(Cs!$D$104:$D$153*TRANSPOSE(Cs!H$154:H$203)*SqCor!$AZ$2:$CW$51),0)</f>
        <v>0</v>
      </c>
      <c r="BH68">
        <f t="array" ref="BH68">IF($AC$87,SUM(Cs!$D$104:$D$153*TRANSPOSE(Cs!I$154:I$203)*SqCor!$AZ$2:$CW$51),0)</f>
        <v>0</v>
      </c>
      <c r="BI68">
        <f t="array" ref="BI68">IF($AC$87,SUM(Cs!$D$104:$D$153*TRANSPOSE(Cs!J$154:J$203)*SqCor!$AZ$2:$CW$51),0)</f>
        <v>0</v>
      </c>
      <c r="BJ68">
        <f t="array" ref="BJ68">IF($AC$87,SUM(Cs!$D$104:$D$153*TRANSPOSE(Cs!K$154:K$203)*SqCor!$AZ$2:$CW$51),0)</f>
        <v>0</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0</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15">
      <c r="A69" t="s">
        <v>138</v>
      </c>
      <c r="B69">
        <f t="array" ref="B69">SUM((Cs!$F$104:$F$203+Cs!B$104:B$203=2)*1)</f>
        <v>0</v>
      </c>
      <c r="C69">
        <f t="array" ref="C69">SUM((Cs!$F$104:$F$203+Cs!C$104:C$203=2)*1)</f>
        <v>0</v>
      </c>
      <c r="D69">
        <f t="array" ref="D69">SUM((Cs!$F$104:$F$203+Cs!D$104:D$203=2)*1)</f>
        <v>1</v>
      </c>
      <c r="E69">
        <f t="array" ref="E69">SUM((Cs!$F$104:$F$203+Cs!E$104:E$203=2)*1)</f>
        <v>0</v>
      </c>
      <c r="F69">
        <f t="array" ref="F69">SUM((Cs!$F$104:$F$203+Cs!F$104:F$203=2)*1)</f>
        <v>2</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2</v>
      </c>
      <c r="S69">
        <f t="array" ref="S69">SUM((Cs!$F$104:$F$203+Cs!S$104:S$203=2)*1)</f>
        <v>0</v>
      </c>
      <c r="T69">
        <f t="array" ref="T69">SUM((Cs!$F$104:$F$203+Cs!T$104:T$203=2)*1)</f>
        <v>0</v>
      </c>
      <c r="U69">
        <f t="array" ref="U69">SUM((Cs!$F$104:$F$203+Cs!U$104:U$203=2)*1)</f>
        <v>0</v>
      </c>
      <c r="AA69">
        <v>59</v>
      </c>
      <c r="AD69">
        <v>4</v>
      </c>
      <c r="AE69">
        <f t="shared" si="24"/>
        <v>0</v>
      </c>
      <c r="AF69">
        <f t="shared" si="25"/>
        <v>2.27</v>
      </c>
      <c r="AG69">
        <f t="shared" ref="AG69:AG75" si="26">INDEX($AE$66:$AN$75,MIN(AG$65,$AD69),MAX(AG$65,$AD69))</f>
        <v>0.27</v>
      </c>
      <c r="AH69">
        <f t="array" ref="AH69">SUM(SqCor!$B$2:$AY$51*MMULT(Cs!$E$104:$E$153,TRANSPOSE(Cs!E$104:E$153)))</f>
        <v>7.6579999999999995</v>
      </c>
      <c r="AI69">
        <f t="array" ref="AI69">SUM(SqCor!$B$2:$AY$51*MMULT(Cs!$E$104:$E$153,TRANSPOSE(Cs!F$104:F$153)))</f>
        <v>0.98</v>
      </c>
      <c r="AJ69">
        <f t="array" ref="AJ69">SUM(SqCor!$B$2:$AY$51*MMULT(Cs!$E$104:$E$153,TRANSPOSE(Cs!G$104:G$153)))</f>
        <v>7.3254999999999999</v>
      </c>
      <c r="AK69">
        <f t="array" ref="AK69">SUM(SqCor!$B$2:$AY$51*MMULT(Cs!$E$104:$E$153,TRANSPOSE(Cs!H$104:H$153)))</f>
        <v>3.0590000000000006</v>
      </c>
      <c r="AL69">
        <f t="array" ref="AL69">SUM(SqCor!$B$2:$AY$51*MMULT(Cs!$E$104:$E$153,TRANSPOSE(Cs!I$104:I$153)))</f>
        <v>2.3340000000000001</v>
      </c>
      <c r="AM69">
        <f t="array" ref="AM69">SUM(SqCor!$B$2:$AY$51*MMULT(Cs!$E$104:$E$153,TRANSPOSE(Cs!J$104:J$153)))</f>
        <v>1.944</v>
      </c>
      <c r="AN69">
        <f t="array" ref="AN69">SUM(SqCor!$B$2:$AY$51*MMULT(Cs!$E$104:$E$153,TRANSPOSE(Cs!K$104:K$153)))</f>
        <v>1.75</v>
      </c>
      <c r="AO69">
        <f t="array" ref="AO69">SUM(SqCor!$B$2:$AY$51*MMULT(Cs!$E$104:$E$153,TRANSPOSE(Cs!L$104:L$153)))</f>
        <v>2.3740000000000001</v>
      </c>
      <c r="AP69">
        <f t="array" ref="AP69">SUM(SqCor!$B$2:$AY$51*MMULT(Cs!$E$104:$E$153,TRANSPOSE(Cs!M$104:M$153)))</f>
        <v>3.8375000000000004</v>
      </c>
      <c r="AQ69">
        <f t="array" ref="AQ69">SUM(SqCor!$B$2:$AY$51*MMULT(Cs!$E$104:$E$153,TRANSPOSE(Cs!N$104:N$153)))</f>
        <v>2.3839999999999999</v>
      </c>
      <c r="AR69">
        <f t="array" ref="AR69">SUM(SqCor!$B$2:$AY$51*MMULT(Cs!$E$104:$E$153,TRANSPOSE(Cs!O$104:O$153)))</f>
        <v>1.42</v>
      </c>
      <c r="AS69">
        <f t="array" ref="AS69">SUM(SqCor!$B$2:$AY$51*MMULT(Cs!$E$104:$E$153,TRANSPOSE(Cs!P$104:P$153)))</f>
        <v>1.6389999999999998</v>
      </c>
      <c r="AT69">
        <f t="array" ref="AT69">SUM(SqCor!$B$2:$AY$51*MMULT(Cs!$E$104:$E$153,TRANSPOSE(Cs!Q$104:Q$153)))</f>
        <v>1.1174999999999999</v>
      </c>
      <c r="AU69">
        <f t="array" ref="AU69">SUM(SqCor!$B$2:$AY$51*MMULT(Cs!$E$104:$E$153,TRANSPOSE(Cs!R$104:R$153)))</f>
        <v>19.022500000000004</v>
      </c>
      <c r="AV69">
        <f t="array" ref="AV69">SUM(SqCor!$B$2:$AY$51*MMULT(Cs!$E$104:$E$153,TRANSPOSE(Cs!S$104:S$153)))</f>
        <v>5.0979999999999999</v>
      </c>
      <c r="AW69">
        <f t="array" ref="AW69">SUM(SqCor!$B$2:$AY$51*MMULT(Cs!$E$104:$E$153,TRANSPOSE(Cs!T$104:T$153)))</f>
        <v>0.99</v>
      </c>
      <c r="AX69">
        <f t="array" ref="AX69">SUM(SqCor!$B$2:$AY$51*MMULT(Cs!$E$104:$E$153,TRANSPOSE(Cs!U$104:U$153)))</f>
        <v>1.264</v>
      </c>
      <c r="AZ69">
        <v>4</v>
      </c>
      <c r="BA69">
        <f t="array" ref="BA69">IF($AC$87,SUM(Cs!$E$104:$E$153*TRANSPOSE(Cs!B$154:B$203)*SqCor!$AZ$2:$CW$51),0)</f>
        <v>0</v>
      </c>
      <c r="BB69">
        <f t="array" ref="BB69">IF($AC$87,SUM(Cs!$E$104:$E$153*TRANSPOSE(Cs!C$154:C$203)*SqCor!$AZ$2:$CW$51),0)</f>
        <v>0</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0</v>
      </c>
      <c r="BG69">
        <f t="array" ref="BG69">IF($AC$87,SUM(Cs!$E$104:$E$153*TRANSPOSE(Cs!H$154:H$203)*SqCor!$AZ$2:$CW$51),0)</f>
        <v>0</v>
      </c>
      <c r="BH69">
        <f t="array" ref="BH69">IF($AC$87,SUM(Cs!$E$104:$E$153*TRANSPOSE(Cs!I$154:I$203)*SqCor!$AZ$2:$CW$51),0)</f>
        <v>0</v>
      </c>
      <c r="BI69">
        <f t="array" ref="BI69">IF($AC$87,SUM(Cs!$E$104:$E$153*TRANSPOSE(Cs!J$154:J$203)*SqCor!$AZ$2:$CW$51),0)</f>
        <v>0</v>
      </c>
      <c r="BJ69">
        <f t="array" ref="BJ69">IF($AC$87,SUM(Cs!$E$104:$E$153*TRANSPOSE(Cs!K$154:K$203)*SqCor!$AZ$2:$CW$51),0)</f>
        <v>0</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0</v>
      </c>
      <c r="BR69">
        <f t="array" ref="BR69">IF($AC$87,SUM(Cs!$E$104:$E$153*TRANSPOSE(Cs!S$154:S$203)*SqCor!$AZ$2:$CW$51),0)</f>
        <v>0</v>
      </c>
      <c r="BS69">
        <f t="array" ref="BS69">IF($AC$87,SUM(Cs!$E$104:$E$153*TRANSPOSE(Cs!T$154:T$203)*SqCor!$AZ$2:$CW$51),0)</f>
        <v>0</v>
      </c>
      <c r="BT69">
        <f t="array" ref="BT69">IF($AC$87,SUM(Cs!$E$104:$E$153*TRANSPOSE(Cs!U$154:U$203)*SqCor!$AZ$2:$CW$51),0)</f>
        <v>0</v>
      </c>
    </row>
    <row r="70" spans="1:72" x14ac:dyDescent="0.15">
      <c r="A70" t="s">
        <v>139</v>
      </c>
      <c r="B70">
        <f t="array" ref="B70">SUM((Cs!$G$104:$G$203+Cs!B$104:B$203=2)*1)</f>
        <v>0</v>
      </c>
      <c r="C70">
        <f t="array" ref="C70">SUM((Cs!$G$104:$G$203+Cs!C$104:C$203=2)*1)</f>
        <v>0</v>
      </c>
      <c r="D70">
        <f t="array" ref="D70">SUM((Cs!$G$104:$G$203+Cs!D$104:D$203=2)*1)</f>
        <v>0</v>
      </c>
      <c r="E70">
        <f t="array" ref="E70">SUM((Cs!$G$104:$G$203+Cs!E$104:E$203=2)*1)</f>
        <v>0</v>
      </c>
      <c r="F70">
        <f t="array" ref="F70">SUM((Cs!$G$104:$G$203+Cs!F$104:F$203=2)*1)</f>
        <v>0</v>
      </c>
      <c r="G70">
        <f t="array" ref="G70">SUM((Cs!$G$104:$G$203+Cs!G$104:G$203=2)*1)</f>
        <v>12</v>
      </c>
      <c r="H70">
        <f t="array" ref="H70">SUM((Cs!$G$104:$G$203+Cs!H$104:H$203=2)*1)</f>
        <v>0</v>
      </c>
      <c r="I70">
        <f t="array" ref="I70">SUM((Cs!$G$104:$G$203+Cs!I$104:I$203=2)*1)</f>
        <v>3</v>
      </c>
      <c r="J70">
        <f t="array" ref="J70">SUM((Cs!$G$104:$G$203+Cs!J$104:J$203=2)*1)</f>
        <v>4</v>
      </c>
      <c r="K70">
        <f t="array" ref="K70">SUM((Cs!$G$104:$G$203+Cs!K$104:K$203=2)*1)</f>
        <v>2</v>
      </c>
      <c r="L70">
        <f t="array" ref="L70">SUM((Cs!$G$104:$G$203+Cs!L$104:L$203=2)*1)</f>
        <v>4</v>
      </c>
      <c r="M70">
        <f t="array" ref="M70">SUM((Cs!$G$104:$G$203+Cs!M$104:M$203=2)*1)</f>
        <v>5</v>
      </c>
      <c r="N70">
        <f t="array" ref="N70">SUM((Cs!$G$104:$G$203+Cs!N$104:N$203=2)*1)</f>
        <v>4</v>
      </c>
      <c r="O70">
        <f t="array" ref="O70">SUM((Cs!$G$104:$G$203+Cs!O$104:O$203=2)*1)</f>
        <v>0</v>
      </c>
      <c r="P70">
        <f t="array" ref="P70">SUM((Cs!$G$104:$G$203+Cs!P$104:P$203=2)*1)</f>
        <v>0</v>
      </c>
      <c r="Q70">
        <f t="array" ref="Q70">SUM((Cs!$G$104:$G$203+Cs!Q$104:Q$203=2)*1)</f>
        <v>2</v>
      </c>
      <c r="R70">
        <f t="array" ref="R70">SUM((Cs!$G$104:$G$203+Cs!R$104:R$203=2)*1)</f>
        <v>12</v>
      </c>
      <c r="S70">
        <f t="array" ref="S70">SUM((Cs!$G$104:$G$203+Cs!S$104:S$203=2)*1)</f>
        <v>1</v>
      </c>
      <c r="T70">
        <f t="array" ref="T70">SUM((Cs!$G$104:$G$203+Cs!T$104:T$203=2)*1)</f>
        <v>2</v>
      </c>
      <c r="U70">
        <f t="array" ref="U70">SUM((Cs!$G$104:$G$203+Cs!U$104:U$203=2)*1)</f>
        <v>2</v>
      </c>
      <c r="AA70">
        <v>60</v>
      </c>
      <c r="AD70">
        <v>5</v>
      </c>
      <c r="AE70">
        <f t="shared" si="24"/>
        <v>0</v>
      </c>
      <c r="AF70">
        <f t="shared" si="25"/>
        <v>0.29000000000000004</v>
      </c>
      <c r="AG70">
        <f t="shared" si="26"/>
        <v>1.17</v>
      </c>
      <c r="AH70">
        <f t="shared" ref="AH70:AH75" si="27">INDEX($AE$66:$AN$75,MIN(AH$65,$AD70),MAX(AH$65,$AD70))</f>
        <v>0.98</v>
      </c>
      <c r="AI70">
        <f t="array" ref="AI70">SUM(SqCor!$B$2:$AY$51*MMULT(Cs!$F$104:$F$153,TRANSPOSE(Cs!F$104:F$153)))</f>
        <v>2.34</v>
      </c>
      <c r="AJ70">
        <f t="array" ref="AJ70">SUM(SqCor!$B$2:$AY$51*MMULT(Cs!$F$104:$F$153,TRANSPOSE(Cs!G$104:G$153)))</f>
        <v>3.7450000000000001</v>
      </c>
      <c r="AK70">
        <f t="array" ref="AK70">SUM(SqCor!$B$2:$AY$51*MMULT(Cs!$F$104:$F$153,TRANSPOSE(Cs!H$104:H$153)))</f>
        <v>0.93000000000000016</v>
      </c>
      <c r="AL70">
        <f t="array" ref="AL70">SUM(SqCor!$B$2:$AY$51*MMULT(Cs!$F$104:$F$153,TRANSPOSE(Cs!I$104:I$153)))</f>
        <v>1.075</v>
      </c>
      <c r="AM70">
        <f t="array" ref="AM70">SUM(SqCor!$B$2:$AY$51*MMULT(Cs!$F$104:$F$153,TRANSPOSE(Cs!J$104:J$153)))</f>
        <v>1.335</v>
      </c>
      <c r="AN70">
        <f t="array" ref="AN70">SUM(SqCor!$B$2:$AY$51*MMULT(Cs!$F$104:$F$153,TRANSPOSE(Cs!K$104:K$153)))</f>
        <v>0.65</v>
      </c>
      <c r="AO70">
        <f t="array" ref="AO70">SUM(SqCor!$B$2:$AY$51*MMULT(Cs!$F$104:$F$153,TRANSPOSE(Cs!L$104:L$153)))</f>
        <v>1.2899999999999998</v>
      </c>
      <c r="AP70">
        <f t="array" ref="AP70">SUM(SqCor!$B$2:$AY$51*MMULT(Cs!$F$104:$F$153,TRANSPOSE(Cs!M$104:M$153)))</f>
        <v>1.4100000000000001</v>
      </c>
      <c r="AQ70">
        <f t="array" ref="AQ70">SUM(SqCor!$B$2:$AY$51*MMULT(Cs!$F$104:$F$153,TRANSPOSE(Cs!N$104:N$153)))</f>
        <v>1.5850000000000002</v>
      </c>
      <c r="AR70">
        <f t="array" ref="AR70">SUM(SqCor!$B$2:$AY$51*MMULT(Cs!$F$104:$F$153,TRANSPOSE(Cs!O$104:O$153)))</f>
        <v>0.52</v>
      </c>
      <c r="AS70">
        <f t="array" ref="AS70">SUM(SqCor!$B$2:$AY$51*MMULT(Cs!$F$104:$F$153,TRANSPOSE(Cs!P$104:P$153)))</f>
        <v>0.41000000000000003</v>
      </c>
      <c r="AT70">
        <f t="array" ref="AT70">SUM(SqCor!$B$2:$AY$51*MMULT(Cs!$F$104:$F$153,TRANSPOSE(Cs!Q$104:Q$153)))</f>
        <v>0.37</v>
      </c>
      <c r="AU70">
        <f t="array" ref="AU70">SUM(SqCor!$B$2:$AY$51*MMULT(Cs!$F$104:$F$153,TRANSPOSE(Cs!R$104:R$153)))</f>
        <v>7.9950000000000001</v>
      </c>
      <c r="AV70">
        <f t="array" ref="AV70">SUM(SqCor!$B$2:$AY$51*MMULT(Cs!$F$104:$F$153,TRANSPOSE(Cs!S$104:S$153)))</f>
        <v>0.83000000000000007</v>
      </c>
      <c r="AW70">
        <f t="array" ref="AW70">SUM(SqCor!$B$2:$AY$51*MMULT(Cs!$F$104:$F$153,TRANSPOSE(Cs!T$104:T$153)))</f>
        <v>0.74</v>
      </c>
      <c r="AX70">
        <f t="array" ref="AX70">SUM(SqCor!$B$2:$AY$51*MMULT(Cs!$F$104:$F$153,TRANSPOSE(Cs!U$104:U$153)))</f>
        <v>0.83000000000000007</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0</v>
      </c>
      <c r="BG70">
        <f t="array" ref="BG70">IF($AC$87,SUM(Cs!$F$104:$F$153*TRANSPOSE(Cs!H$154:H$203)*SqCor!$AZ$2:$CW$51),0)</f>
        <v>0</v>
      </c>
      <c r="BH70">
        <f t="array" ref="BH70">IF($AC$87,SUM(Cs!$F$104:$F$153*TRANSPOSE(Cs!I$154:I$203)*SqCor!$AZ$2:$CW$51),0)</f>
        <v>0</v>
      </c>
      <c r="BI70">
        <f t="array" ref="BI70">IF($AC$87,SUM(Cs!$F$104:$F$153*TRANSPOSE(Cs!J$154:J$203)*SqCor!$AZ$2:$CW$51),0)</f>
        <v>0</v>
      </c>
      <c r="BJ70">
        <f t="array" ref="BJ70">IF($AC$87,SUM(Cs!$F$104:$F$153*TRANSPOSE(Cs!K$154:K$203)*SqCor!$AZ$2:$CW$51),0)</f>
        <v>0</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0</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15">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5</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2</v>
      </c>
      <c r="P71">
        <f t="array" ref="P71">SUM((Cs!$H$104:$H$203+Cs!P$104:P$203=2)*1)</f>
        <v>3</v>
      </c>
      <c r="Q71">
        <f t="array" ref="Q71">SUM((Cs!$H$104:$H$203+Cs!Q$104:Q$203=2)*1)</f>
        <v>0</v>
      </c>
      <c r="R71">
        <f t="array" ref="R71">SUM((Cs!$H$104:$H$203+Cs!R$104:R$203=2)*1)</f>
        <v>5</v>
      </c>
      <c r="S71">
        <f t="array" ref="S71">SUM((Cs!$H$104:$H$203+Cs!S$104:S$203=2)*1)</f>
        <v>0</v>
      </c>
      <c r="T71">
        <f t="array" ref="T71">SUM((Cs!$H$104:$H$203+Cs!T$104:T$203=2)*1)</f>
        <v>0</v>
      </c>
      <c r="U71">
        <f t="array" ref="U71">SUM((Cs!$H$104:$H$203+Cs!U$104:U$203=2)*1)</f>
        <v>0</v>
      </c>
      <c r="AA71">
        <v>61</v>
      </c>
      <c r="AD71">
        <v>6</v>
      </c>
      <c r="AE71">
        <f t="shared" si="24"/>
        <v>0</v>
      </c>
      <c r="AF71">
        <f t="shared" si="25"/>
        <v>1.1499999999999999</v>
      </c>
      <c r="AG71">
        <f t="shared" si="26"/>
        <v>2.4350000000000005</v>
      </c>
      <c r="AH71">
        <f t="shared" si="27"/>
        <v>7.3254999999999999</v>
      </c>
      <c r="AI71">
        <f>INDEX($AE$66:$AN$75,MIN(AI$65,$AD71),MAX(AI$65,$AD71))</f>
        <v>3.7450000000000001</v>
      </c>
      <c r="AJ71">
        <f t="array" ref="AJ71">SUM(SqCor!$B$2:$AY$51*MMULT(Cs!$G$104:$G$153,TRANSPOSE(Cs!G$104:G$153)))</f>
        <v>46.208239999999975</v>
      </c>
      <c r="AK71">
        <f t="array" ref="AK71">SUM(SqCor!$B$2:$AY$51*MMULT(Cs!$G$104:$G$153,TRANSPOSE(Cs!H$104:H$153)))</f>
        <v>6.7119199999999992</v>
      </c>
      <c r="AL71">
        <f t="array" ref="AL71">SUM(SqCor!$B$2:$AY$51*MMULT(Cs!$G$104:$G$153,TRANSPOSE(Cs!I$104:I$153)))</f>
        <v>12.699119999999999</v>
      </c>
      <c r="AM71">
        <f t="array" ref="AM71">SUM(SqCor!$B$2:$AY$51*MMULT(Cs!$G$104:$G$153,TRANSPOSE(Cs!J$104:J$153)))</f>
        <v>18.293700000000005</v>
      </c>
      <c r="AN71">
        <f t="array" ref="AN71">SUM(SqCor!$B$2:$AY$51*MMULT(Cs!$G$104:$G$153,TRANSPOSE(Cs!K$104:K$153)))</f>
        <v>7.5954200000000007</v>
      </c>
      <c r="AO71">
        <f t="array" ref="AO71">SUM(SqCor!$B$2:$AY$51*MMULT(Cs!$G$104:$G$153,TRANSPOSE(Cs!L$104:L$153)))</f>
        <v>15.058720000000001</v>
      </c>
      <c r="AP71">
        <f t="array" ref="AP71">SUM(SqCor!$B$2:$AY$51*MMULT(Cs!$G$104:$G$153,TRANSPOSE(Cs!M$104:M$153)))</f>
        <v>16.336539999999999</v>
      </c>
      <c r="AQ71">
        <f t="array" ref="AQ71">SUM(SqCor!$B$2:$AY$51*MMULT(Cs!$G$104:$G$153,TRANSPOSE(Cs!N$104:N$153)))</f>
        <v>17.758700000000005</v>
      </c>
      <c r="AR71">
        <f t="array" ref="AR71">SUM(SqCor!$B$2:$AY$51*MMULT(Cs!$G$104:$G$153,TRANSPOSE(Cs!O$104:O$153)))</f>
        <v>3.0314000000000001</v>
      </c>
      <c r="AS71">
        <f t="array" ref="AS71">SUM(SqCor!$B$2:$AY$51*MMULT(Cs!$G$104:$G$153,TRANSPOSE(Cs!P$104:P$153)))</f>
        <v>3.68052</v>
      </c>
      <c r="AT71">
        <f t="array" ref="AT71">SUM(SqCor!$B$2:$AY$51*MMULT(Cs!$G$104:$G$153,TRANSPOSE(Cs!Q$104:Q$153)))</f>
        <v>5.2801200000000001</v>
      </c>
      <c r="AU71">
        <f t="array" ref="AU71">SUM(SqCor!$B$2:$AY$51*MMULT(Cs!$G$104:$G$153,TRANSPOSE(Cs!R$104:R$153)))</f>
        <v>63.990659999999941</v>
      </c>
      <c r="AV71">
        <f t="array" ref="AV71">SUM(SqCor!$B$2:$AY$51*MMULT(Cs!$G$104:$G$153,TRANSPOSE(Cs!S$104:S$153)))</f>
        <v>8.6765000000000008</v>
      </c>
      <c r="AW71">
        <f t="array" ref="AW71">SUM(SqCor!$B$2:$AY$51*MMULT(Cs!$G$104:$G$153,TRANSPOSE(Cs!T$104:T$153)))</f>
        <v>8.6400000000000023</v>
      </c>
      <c r="AX71">
        <f t="array" ref="AX71">SUM(SqCor!$B$2:$AY$51*MMULT(Cs!$G$104:$G$153,TRANSPOSE(Cs!U$104:U$153)))</f>
        <v>8.9580000000000002</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0</v>
      </c>
      <c r="BG71">
        <f t="array" ref="BG71">IF($AC$87,SUM(Cs!$G$104:$G$153*TRANSPOSE(Cs!H$154:H$203)*SqCor!$AZ$2:$CW$51),0)</f>
        <v>0</v>
      </c>
      <c r="BH71">
        <f t="array" ref="BH71">IF($AC$87,SUM(Cs!$G$104:$G$153*TRANSPOSE(Cs!I$154:I$203)*SqCor!$AZ$2:$CW$51),0)</f>
        <v>0</v>
      </c>
      <c r="BI71">
        <f t="array" ref="BI71">IF($AC$87,SUM(Cs!$G$104:$G$153*TRANSPOSE(Cs!J$154:J$203)*SqCor!$AZ$2:$CW$51),0)</f>
        <v>0</v>
      </c>
      <c r="BJ71">
        <f t="array" ref="BJ71">IF($AC$87,SUM(Cs!$G$104:$G$153*TRANSPOSE(Cs!K$154:K$203)*SqCor!$AZ$2:$CW$51),0)</f>
        <v>0</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0</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15">
      <c r="A72" t="s">
        <v>141</v>
      </c>
      <c r="B72">
        <f t="array" ref="B72">SUM((Cs!$I$104:$I$203+Cs!B$104:B$203=2)*1)</f>
        <v>0</v>
      </c>
      <c r="C72">
        <f t="array" ref="C72">SUM((Cs!$I$104:$I$203+Cs!C$104:C$203=2)*1)</f>
        <v>0</v>
      </c>
      <c r="D72">
        <f t="array" ref="D72">SUM((Cs!$I$104:$I$203+Cs!D$104:D$203=2)*1)</f>
        <v>0</v>
      </c>
      <c r="E72">
        <f t="array" ref="E72">SUM((Cs!$I$104:$I$203+Cs!E$104:E$203=2)*1)</f>
        <v>0</v>
      </c>
      <c r="F72">
        <f t="array" ref="F72">SUM((Cs!$I$104:$I$203+Cs!F$104:F$203=2)*1)</f>
        <v>0</v>
      </c>
      <c r="G72">
        <f t="array" ref="G72">SUM((Cs!$I$104:$I$203+Cs!G$104:G$203=2)*1)</f>
        <v>3</v>
      </c>
      <c r="H72">
        <f t="array" ref="H72">SUM((Cs!$I$104:$I$203+Cs!H$104:H$203=2)*1)</f>
        <v>0</v>
      </c>
      <c r="I72">
        <f t="array" ref="I72">SUM((Cs!$I$104:$I$203+Cs!I$104:I$203=2)*1)</f>
        <v>3</v>
      </c>
      <c r="J72">
        <f t="array" ref="J72">SUM((Cs!$I$104:$I$203+Cs!J$104:J$203=2)*1)</f>
        <v>1</v>
      </c>
      <c r="K72">
        <f t="array" ref="K72">SUM((Cs!$I$104:$I$203+Cs!K$104:K$203=2)*1)</f>
        <v>2</v>
      </c>
      <c r="L72">
        <f t="array" ref="L72">SUM((Cs!$I$104:$I$203+Cs!L$104:L$203=2)*1)</f>
        <v>1</v>
      </c>
      <c r="M72">
        <f t="array" ref="M72">SUM((Cs!$I$104:$I$203+Cs!M$104:M$203=2)*1)</f>
        <v>2</v>
      </c>
      <c r="N72">
        <f t="array" ref="N72">SUM((Cs!$I$104:$I$203+Cs!N$104:N$203=2)*1)</f>
        <v>1</v>
      </c>
      <c r="O72">
        <f t="array" ref="O72">SUM((Cs!$I$104:$I$203+Cs!O$104:O$203=2)*1)</f>
        <v>0</v>
      </c>
      <c r="P72">
        <f t="array" ref="P72">SUM((Cs!$I$104:$I$203+Cs!P$104:P$203=2)*1)</f>
        <v>0</v>
      </c>
      <c r="Q72">
        <f t="array" ref="Q72">SUM((Cs!$I$104:$I$203+Cs!Q$104:Q$203=2)*1)</f>
        <v>0</v>
      </c>
      <c r="R72">
        <f t="array" ref="R72">SUM((Cs!$I$104:$I$203+Cs!R$104:R$203=2)*1)</f>
        <v>3</v>
      </c>
      <c r="S72">
        <f t="array" ref="S72">SUM((Cs!$I$104:$I$203+Cs!S$104:S$203=2)*1)</f>
        <v>0</v>
      </c>
      <c r="T72">
        <f t="array" ref="T72">SUM((Cs!$I$104:$I$203+Cs!T$104:T$203=2)*1)</f>
        <v>0</v>
      </c>
      <c r="U72">
        <f t="array" ref="U72">SUM((Cs!$I$104:$I$203+Cs!U$104:U$203=2)*1)</f>
        <v>0</v>
      </c>
      <c r="AA72">
        <v>62</v>
      </c>
      <c r="AD72">
        <v>7</v>
      </c>
      <c r="AE72">
        <f t="shared" si="24"/>
        <v>0</v>
      </c>
      <c r="AF72">
        <f t="shared" si="25"/>
        <v>0.52</v>
      </c>
      <c r="AG72">
        <f t="shared" si="26"/>
        <v>0.62000000000000011</v>
      </c>
      <c r="AH72">
        <f t="shared" si="27"/>
        <v>3.0590000000000006</v>
      </c>
      <c r="AI72">
        <f>INDEX($AE$66:$AN$75,MIN(AI$65,$AD72),MAX(AI$65,$AD72))</f>
        <v>0.93000000000000016</v>
      </c>
      <c r="AJ72">
        <f>INDEX($AE$66:$AN$75,MIN(AJ$65,$AD72),MAX(AJ$65,$AD72))</f>
        <v>6.7119199999999992</v>
      </c>
      <c r="AK72">
        <f t="array" ref="AK72">SUM(SqCor!$B$2:$AY$51*MMULT(Cs!$H$104:$H$153,TRANSPOSE(Cs!H$104:H$153)))</f>
        <v>9.9031999999999982</v>
      </c>
      <c r="AL72">
        <f t="array" ref="AL72">SUM(SqCor!$B$2:$AY$51*MMULT(Cs!$H$104:$H$153,TRANSPOSE(Cs!I$104:I$153)))</f>
        <v>2.71882</v>
      </c>
      <c r="AM72">
        <f t="array" ref="AM72">SUM(SqCor!$B$2:$AY$51*MMULT(Cs!$H$104:$H$153,TRANSPOSE(Cs!J$104:J$153)))</f>
        <v>1.4866000000000004</v>
      </c>
      <c r="AN72">
        <f t="array" ref="AN72">SUM(SqCor!$B$2:$AY$51*MMULT(Cs!$H$104:$H$153,TRANSPOSE(Cs!K$104:K$153)))</f>
        <v>1.8022200000000002</v>
      </c>
      <c r="AO72">
        <f t="array" ref="AO72">SUM(SqCor!$B$2:$AY$51*MMULT(Cs!$H$104:$H$153,TRANSPOSE(Cs!L$104:L$153)))</f>
        <v>2.0701199999999997</v>
      </c>
      <c r="AP72">
        <f t="array" ref="AP72">SUM(SqCor!$B$2:$AY$51*MMULT(Cs!$H$104:$H$153,TRANSPOSE(Cs!M$104:M$153)))</f>
        <v>3.9753200000000004</v>
      </c>
      <c r="AQ72">
        <f t="array" ref="AQ72">SUM(SqCor!$B$2:$AY$51*MMULT(Cs!$H$104:$H$153,TRANSPOSE(Cs!N$104:N$153)))</f>
        <v>1.5966000000000002</v>
      </c>
      <c r="AR72">
        <f t="array" ref="AR72">SUM(SqCor!$B$2:$AY$51*MMULT(Cs!$H$104:$H$153,TRANSPOSE(Cs!O$104:O$153)))</f>
        <v>4.0710000000000006</v>
      </c>
      <c r="AS72">
        <f t="array" ref="AS72">SUM(SqCor!$B$2:$AY$51*MMULT(Cs!$H$104:$H$153,TRANSPOSE(Cs!P$104:P$153)))</f>
        <v>5.8321999999999985</v>
      </c>
      <c r="AT72">
        <f t="array" ref="AT72">SUM(SqCor!$B$2:$AY$51*MMULT(Cs!$H$104:$H$153,TRANSPOSE(Cs!Q$104:Q$153)))</f>
        <v>1.2930999999999999</v>
      </c>
      <c r="AU72">
        <f t="array" ref="AU72">SUM(SqCor!$B$2:$AY$51*MMULT(Cs!$H$104:$H$153,TRANSPOSE(Cs!R$104:R$153)))</f>
        <v>20.604119999999998</v>
      </c>
      <c r="AV72">
        <f t="array" ref="AV72">SUM(SqCor!$B$2:$AY$51*MMULT(Cs!$H$104:$H$153,TRANSPOSE(Cs!S$104:S$153)))</f>
        <v>2.9390000000000005</v>
      </c>
      <c r="AW72">
        <f t="array" ref="AW72">SUM(SqCor!$B$2:$AY$51*MMULT(Cs!$H$104:$H$153,TRANSPOSE(Cs!T$104:T$153)))</f>
        <v>0.24</v>
      </c>
      <c r="AX72">
        <f t="array" ref="AX72">SUM(SqCor!$B$2:$AY$51*MMULT(Cs!$H$104:$H$153,TRANSPOSE(Cs!U$104:U$153)))</f>
        <v>0.89</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15">
      <c r="A73" t="s">
        <v>142</v>
      </c>
      <c r="B73">
        <f t="array" ref="B73">SUM((Cs!$J$104:$J$203+Cs!B$104:B$203=2)*1)</f>
        <v>0</v>
      </c>
      <c r="C73">
        <f t="array" ref="C73">SUM((Cs!$J$104:$J$203+Cs!C$104:C$203=2)*1)</f>
        <v>0</v>
      </c>
      <c r="D73">
        <f t="array" ref="D73">SUM((Cs!$J$104:$J$203+Cs!D$104:D$203=2)*1)</f>
        <v>0</v>
      </c>
      <c r="E73">
        <f t="array" ref="E73">SUM((Cs!$J$104:$J$203+Cs!E$104:E$203=2)*1)</f>
        <v>0</v>
      </c>
      <c r="F73">
        <f t="array" ref="F73">SUM((Cs!$J$104:$J$203+Cs!F$104:F$203=2)*1)</f>
        <v>0</v>
      </c>
      <c r="G73">
        <f t="array" ref="G73">SUM((Cs!$J$104:$J$203+Cs!G$104:G$203=2)*1)</f>
        <v>4</v>
      </c>
      <c r="H73">
        <f t="array" ref="H73">SUM((Cs!$J$104:$J$203+Cs!H$104:H$203=2)*1)</f>
        <v>0</v>
      </c>
      <c r="I73">
        <f t="array" ref="I73">SUM((Cs!$J$104:$J$203+Cs!I$104:I$203=2)*1)</f>
        <v>1</v>
      </c>
      <c r="J73">
        <f t="array" ref="J73">SUM((Cs!$J$104:$J$203+Cs!J$104:J$203=2)*1)</f>
        <v>4</v>
      </c>
      <c r="K73">
        <f t="array" ref="K73">SUM((Cs!$J$104:$J$203+Cs!K$104:K$203=2)*1)</f>
        <v>0</v>
      </c>
      <c r="L73">
        <f t="array" ref="L73">SUM((Cs!$J$104:$J$203+Cs!L$104:L$203=2)*1)</f>
        <v>0</v>
      </c>
      <c r="M73">
        <f t="array" ref="M73">SUM((Cs!$J$104:$J$203+Cs!M$104:M$203=2)*1)</f>
        <v>0</v>
      </c>
      <c r="N73">
        <f t="array" ref="N73">SUM((Cs!$J$104:$J$203+Cs!N$104:N$203=2)*1)</f>
        <v>3</v>
      </c>
      <c r="O73">
        <f t="array" ref="O73">SUM((Cs!$J$104:$J$203+Cs!O$104:O$203=2)*1)</f>
        <v>0</v>
      </c>
      <c r="P73">
        <f t="array" ref="P73">SUM((Cs!$J$104:$J$203+Cs!P$104:P$203=2)*1)</f>
        <v>0</v>
      </c>
      <c r="Q73">
        <f t="array" ref="Q73">SUM((Cs!$J$104:$J$203+Cs!Q$104:Q$203=2)*1)</f>
        <v>0</v>
      </c>
      <c r="R73">
        <f t="array" ref="R73">SUM((Cs!$J$104:$J$203+Cs!R$104:R$203=2)*1)</f>
        <v>4</v>
      </c>
      <c r="S73">
        <f t="array" ref="S73">SUM((Cs!$J$104:$J$203+Cs!S$104:S$203=2)*1)</f>
        <v>0</v>
      </c>
      <c r="T73">
        <f t="array" ref="T73">SUM((Cs!$J$104:$J$203+Cs!T$104:T$203=2)*1)</f>
        <v>2</v>
      </c>
      <c r="U73">
        <f t="array" ref="U73">SUM((Cs!$J$104:$J$203+Cs!U$104:U$203=2)*1)</f>
        <v>0</v>
      </c>
      <c r="AA73">
        <v>63</v>
      </c>
      <c r="AD73">
        <v>8</v>
      </c>
      <c r="AE73">
        <f t="shared" si="24"/>
        <v>0</v>
      </c>
      <c r="AF73">
        <f t="shared" si="25"/>
        <v>0.4</v>
      </c>
      <c r="AG73">
        <f t="shared" si="26"/>
        <v>0.67500000000000004</v>
      </c>
      <c r="AH73">
        <f t="shared" si="27"/>
        <v>2.3340000000000001</v>
      </c>
      <c r="AI73">
        <f>INDEX($AE$66:$AN$75,MIN(AI$65,$AD73),MAX(AI$65,$AD73))</f>
        <v>1.075</v>
      </c>
      <c r="AJ73">
        <f>INDEX($AE$66:$AN$75,MIN(AJ$65,$AD73),MAX(AJ$65,$AD73))</f>
        <v>12.699119999999999</v>
      </c>
      <c r="AK73">
        <f>INDEX($AE$66:$AN$75,MIN(AK$65,$AD73),MAX(AK$65,$AD73))</f>
        <v>2.71882</v>
      </c>
      <c r="AL73">
        <f t="array" ref="AL73">SUM(SqCor!$B$2:$AY$51*MMULT(Cs!$I$104:$I$153,TRANSPOSE(Cs!I$104:I$153)))</f>
        <v>5.32</v>
      </c>
      <c r="AM73">
        <f t="array" ref="AM73">SUM(SqCor!$B$2:$AY$51*MMULT(Cs!$I$104:$I$153,TRANSPOSE(Cs!J$104:J$153)))</f>
        <v>4.085</v>
      </c>
      <c r="AN73">
        <f t="array" ref="AN73">SUM(SqCor!$B$2:$AY$51*MMULT(Cs!$I$104:$I$153,TRANSPOSE(Cs!K$104:K$153)))</f>
        <v>3.66</v>
      </c>
      <c r="AO73">
        <f t="array" ref="AO73">SUM(SqCor!$B$2:$AY$51*MMULT(Cs!$I$104:$I$153,TRANSPOSE(Cs!L$104:L$153)))</f>
        <v>4.5229999999999997</v>
      </c>
      <c r="AP73">
        <f t="array" ref="AP73">SUM(SqCor!$B$2:$AY$51*MMULT(Cs!$I$104:$I$153,TRANSPOSE(Cs!M$104:M$153)))</f>
        <v>5.8811200000000001</v>
      </c>
      <c r="AQ73">
        <f t="array" ref="AQ73">SUM(SqCor!$B$2:$AY$51*MMULT(Cs!$I$104:$I$153,TRANSPOSE(Cs!N$104:N$153)))</f>
        <v>3.8999999999999995</v>
      </c>
      <c r="AR73">
        <f t="array" ref="AR73">SUM(SqCor!$B$2:$AY$51*MMULT(Cs!$I$104:$I$153,TRANSPOSE(Cs!O$104:O$153)))</f>
        <v>1.04</v>
      </c>
      <c r="AS73">
        <f t="array" ref="AS73">SUM(SqCor!$B$2:$AY$51*MMULT(Cs!$I$104:$I$153,TRANSPOSE(Cs!P$104:P$153)))</f>
        <v>1.6788200000000002</v>
      </c>
      <c r="AT73">
        <f t="array" ref="AT73">SUM(SqCor!$B$2:$AY$51*MMULT(Cs!$I$104:$I$153,TRANSPOSE(Cs!Q$104:Q$153)))</f>
        <v>1.2101200000000001</v>
      </c>
      <c r="AU73">
        <f t="array" ref="AU73">SUM(SqCor!$B$2:$AY$51*MMULT(Cs!$I$104:$I$153,TRANSPOSE(Cs!R$104:R$153)))</f>
        <v>18.82694</v>
      </c>
      <c r="AV73">
        <f t="array" ref="AV73">SUM(SqCor!$B$2:$AY$51*MMULT(Cs!$I$104:$I$153,TRANSPOSE(Cs!S$104:S$153)))</f>
        <v>2.625</v>
      </c>
      <c r="AW73">
        <f t="array" ref="AW73">SUM(SqCor!$B$2:$AY$51*MMULT(Cs!$I$104:$I$153,TRANSPOSE(Cs!T$104:T$153)))</f>
        <v>1.7350000000000001</v>
      </c>
      <c r="AX73">
        <f t="array" ref="AX73">SUM(SqCor!$B$2:$AY$51*MMULT(Cs!$I$104:$I$153,TRANSPOSE(Cs!U$104:U$153)))</f>
        <v>2.1530000000000005</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15">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2</v>
      </c>
      <c r="H74">
        <f t="array" ref="H74">SUM((Cs!$K$104:$K$203+Cs!H$104:H$203=2)*1)</f>
        <v>0</v>
      </c>
      <c r="I74">
        <f t="array" ref="I74">SUM((Cs!$K$104:$K$203+Cs!I$104:I$203=2)*1)</f>
        <v>2</v>
      </c>
      <c r="J74">
        <f t="array" ref="J74">SUM((Cs!$K$104:$K$203+Cs!J$104:J$203=2)*1)</f>
        <v>0</v>
      </c>
      <c r="K74">
        <f t="array" ref="K74">SUM((Cs!$K$104:$K$203+Cs!K$104:K$203=2)*1)</f>
        <v>2</v>
      </c>
      <c r="L74">
        <f t="array" ref="L74">SUM((Cs!$K$104:$K$203+Cs!L$104:L$203=2)*1)</f>
        <v>1</v>
      </c>
      <c r="M74">
        <f t="array" ref="M74">SUM((Cs!$K$104:$K$203+Cs!M$104:M$203=2)*1)</f>
        <v>2</v>
      </c>
      <c r="N74">
        <f t="array" ref="N74">SUM((Cs!$K$104:$K$203+Cs!N$104:N$203=2)*1)</f>
        <v>0</v>
      </c>
      <c r="O74">
        <f t="array" ref="O74">SUM((Cs!$K$104:$K$203+Cs!O$104:O$203=2)*1)</f>
        <v>0</v>
      </c>
      <c r="P74">
        <f t="array" ref="P74">SUM((Cs!$K$104:$K$203+Cs!P$104:P$203=2)*1)</f>
        <v>0</v>
      </c>
      <c r="Q74">
        <f t="array" ref="Q74">SUM((Cs!$K$104:$K$203+Cs!Q$104:Q$203=2)*1)</f>
        <v>0</v>
      </c>
      <c r="R74">
        <f t="array" ref="R74">SUM((Cs!$K$104:$K$203+Cs!R$104:R$203=2)*1)</f>
        <v>2</v>
      </c>
      <c r="S74">
        <f t="array" ref="S74">SUM((Cs!$K$104:$K$203+Cs!S$104:S$203=2)*1)</f>
        <v>0</v>
      </c>
      <c r="T74">
        <f t="array" ref="T74">SUM((Cs!$K$104:$K$203+Cs!T$104:T$203=2)*1)</f>
        <v>0</v>
      </c>
      <c r="U74">
        <f t="array" ref="U74">SUM((Cs!$K$104:$K$203+Cs!U$104:U$203=2)*1)</f>
        <v>0</v>
      </c>
      <c r="AA74">
        <v>64</v>
      </c>
      <c r="AD74">
        <v>9</v>
      </c>
      <c r="AE74">
        <f t="shared" si="24"/>
        <v>0</v>
      </c>
      <c r="AF74">
        <f t="shared" si="25"/>
        <v>0.32</v>
      </c>
      <c r="AG74">
        <f t="shared" si="26"/>
        <v>0.84499999999999997</v>
      </c>
      <c r="AH74">
        <f t="shared" si="27"/>
        <v>1.944</v>
      </c>
      <c r="AI74">
        <f>INDEX($AE$66:$AN$75,MIN(AI$65,$AD74),MAX(AI$65,$AD74))</f>
        <v>1.335</v>
      </c>
      <c r="AJ74">
        <f>INDEX($AE$66:$AN$75,MIN(AJ$65,$AD74),MAX(AJ$65,$AD74))</f>
        <v>18.293700000000005</v>
      </c>
      <c r="AK74">
        <f>INDEX($AE$66:$AN$75,MIN(AK$65,$AD74),MAX(AK$65,$AD74))</f>
        <v>1.4866000000000004</v>
      </c>
      <c r="AL74">
        <f>INDEX($AE$66:$AN$75,MIN(AL$65,$AD74),MAX(AL$65,$AD74))</f>
        <v>4.085</v>
      </c>
      <c r="AM74">
        <f t="array" ref="AM74">SUM(SqCor!$B$2:$AY$51*MMULT(Cs!$J$104:$J$153,TRANSPOSE(Cs!J$104:J$153)))</f>
        <v>9.9699999999999989</v>
      </c>
      <c r="AN74">
        <f t="array" ref="AN74">SUM(SqCor!$B$2:$AY$51*MMULT(Cs!$J$104:$J$153,TRANSPOSE(Cs!K$104:K$153)))</f>
        <v>1.8099999999999998</v>
      </c>
      <c r="AO74">
        <f t="array" ref="AO74">SUM(SqCor!$B$2:$AY$51*MMULT(Cs!$J$104:$J$153,TRANSPOSE(Cs!L$104:L$153)))</f>
        <v>4.6079999999999997</v>
      </c>
      <c r="AP74">
        <f t="array" ref="AP74">SUM(SqCor!$B$2:$AY$51*MMULT(Cs!$J$104:$J$153,TRANSPOSE(Cs!M$104:M$153)))</f>
        <v>4.4257</v>
      </c>
      <c r="AQ74">
        <f t="array" ref="AQ74">SUM(SqCor!$B$2:$AY$51*MMULT(Cs!$J$104:$J$153,TRANSPOSE(Cs!N$104:N$153)))</f>
        <v>8.6150000000000002</v>
      </c>
      <c r="AR74">
        <f t="array" ref="AR74">SUM(SqCor!$B$2:$AY$51*MMULT(Cs!$J$104:$J$153,TRANSPOSE(Cs!O$104:O$153)))</f>
        <v>0.69000000000000006</v>
      </c>
      <c r="AS74">
        <f t="array" ref="AS74">SUM(SqCor!$B$2:$AY$51*MMULT(Cs!$J$104:$J$153,TRANSPOSE(Cs!P$104:P$153)))</f>
        <v>0.79659999999999997</v>
      </c>
      <c r="AT74">
        <f t="array" ref="AT74">SUM(SqCor!$B$2:$AY$51*MMULT(Cs!$J$104:$J$153,TRANSPOSE(Cs!Q$104:Q$153)))</f>
        <v>1.7546999999999999</v>
      </c>
      <c r="AU74">
        <f t="array" ref="AU74">SUM(SqCor!$B$2:$AY$51*MMULT(Cs!$J$104:$J$153,TRANSPOSE(Cs!R$104:R$153)))</f>
        <v>23.0593</v>
      </c>
      <c r="AV74">
        <f t="array" ref="AV74">SUM(SqCor!$B$2:$AY$51*MMULT(Cs!$J$104:$J$153,TRANSPOSE(Cs!S$104:S$153)))</f>
        <v>2.2849999999999997</v>
      </c>
      <c r="AW74">
        <f t="array" ref="AW74">SUM(SqCor!$B$2:$AY$51*MMULT(Cs!$J$104:$J$153,TRANSPOSE(Cs!T$104:T$153)))</f>
        <v>4.8949999999999996</v>
      </c>
      <c r="AX74">
        <f t="array" ref="AX74">SUM(SqCor!$B$2:$AY$51*MMULT(Cs!$J$104:$J$153,TRANSPOSE(Cs!U$104:U$153)))</f>
        <v>3.2380000000000004</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0</v>
      </c>
      <c r="BG74">
        <f t="array" ref="BG74">IF($AC$87,SUM(Cs!$J$104:$J$153*TRANSPOSE(Cs!H$154:H$203)*SqCor!$AZ$2:$CW$51),0)</f>
        <v>0</v>
      </c>
      <c r="BH74">
        <f t="array" ref="BH74">IF($AC$87,SUM(Cs!$J$104:$J$153*TRANSPOSE(Cs!I$154:I$203)*SqCor!$AZ$2:$CW$51),0)</f>
        <v>0</v>
      </c>
      <c r="BI74">
        <f t="array" ref="BI74">IF($AC$87,SUM(Cs!$J$104:$J$153*TRANSPOSE(Cs!J$154:J$203)*SqCor!$AZ$2:$CW$51),0)</f>
        <v>0</v>
      </c>
      <c r="BJ74">
        <f t="array" ref="BJ74">IF($AC$87,SUM(Cs!$J$104:$J$153*TRANSPOSE(Cs!K$154:K$203)*SqCor!$AZ$2:$CW$51),0)</f>
        <v>0</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0</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15">
      <c r="A75" t="s">
        <v>279</v>
      </c>
      <c r="B75">
        <f t="array" ref="B75">SUM((Cs!$L$104:$L$203+Cs!B$104:B$203=2)*1)</f>
        <v>0</v>
      </c>
      <c r="C75">
        <f t="array" ref="C75">SUM((Cs!$L$104:$L$203+Cs!C$104:C$203=2)*1)</f>
        <v>0</v>
      </c>
      <c r="D75">
        <f t="array" ref="D75">SUM((Cs!$L$104:$L$203+Cs!D$104:D$203=2)*1)</f>
        <v>0</v>
      </c>
      <c r="E75">
        <f t="array" ref="E75">SUM((Cs!$L$104:$L$203+Cs!E$104:E$203=2)*1)</f>
        <v>0</v>
      </c>
      <c r="F75">
        <f t="array" ref="F75">SUM((Cs!$L$104:$L$203+Cs!F$104:F$203=2)*1)</f>
        <v>0</v>
      </c>
      <c r="G75">
        <f t="array" ref="G75">SUM((Cs!$L$104:$L$203+Cs!G$104:G$203=2)*1)</f>
        <v>4</v>
      </c>
      <c r="H75">
        <f t="array" ref="H75">SUM((Cs!$L$104:$L$203+Cs!H$104:H$203=2)*1)</f>
        <v>0</v>
      </c>
      <c r="I75">
        <f t="array" ref="I75">SUM((Cs!$L$104:$L$203+Cs!I$104:I$203=2)*1)</f>
        <v>1</v>
      </c>
      <c r="J75">
        <f t="array" ref="J75">SUM((Cs!$L$104:$L$203+Cs!J$104:J$203=2)*1)</f>
        <v>0</v>
      </c>
      <c r="K75">
        <f t="array" ref="K75">SUM((Cs!$L$104:$L$203+Cs!K$104:K$203=2)*1)</f>
        <v>1</v>
      </c>
      <c r="L75">
        <f t="array" ref="L75">SUM((Cs!$L$104:$L$203+Cs!L$104:L$203=2)*1)</f>
        <v>4</v>
      </c>
      <c r="M75">
        <f t="array" ref="M75">SUM((Cs!$L$104:$L$203+Cs!M$104:M$203=2)*1)</f>
        <v>1</v>
      </c>
      <c r="N75">
        <f t="array" ref="N75">SUM((Cs!$L$104:$L$203+Cs!N$104:N$203=2)*1)</f>
        <v>0</v>
      </c>
      <c r="O75">
        <f t="array" ref="O75">SUM((Cs!$L$104:$L$203+Cs!O$104:O$203=2)*1)</f>
        <v>0</v>
      </c>
      <c r="P75">
        <f t="array" ref="P75">SUM((Cs!$L$104:$L$203+Cs!P$104:P$203=2)*1)</f>
        <v>0</v>
      </c>
      <c r="Q75">
        <f t="array" ref="Q75">SUM((Cs!$L$104:$L$203+Cs!Q$104:Q$203=2)*1)</f>
        <v>0</v>
      </c>
      <c r="R75">
        <f t="array" ref="R75">SUM((Cs!$L$104:$L$203+Cs!R$104:R$203=2)*1)</f>
        <v>4</v>
      </c>
      <c r="S75">
        <f t="array" ref="S75">SUM((Cs!$L$104:$L$203+Cs!S$104:S$203=2)*1)</f>
        <v>0</v>
      </c>
      <c r="T75">
        <f t="array" ref="T75">SUM((Cs!$L$104:$L$203+Cs!T$104:T$203=2)*1)</f>
        <v>0</v>
      </c>
      <c r="U75">
        <f t="array" ref="U75">SUM((Cs!$L$104:$L$203+Cs!U$104:U$203=2)*1)</f>
        <v>2</v>
      </c>
      <c r="AA75">
        <v>65</v>
      </c>
      <c r="AD75">
        <v>10</v>
      </c>
      <c r="AE75">
        <f t="shared" si="24"/>
        <v>0</v>
      </c>
      <c r="AF75">
        <f t="shared" si="25"/>
        <v>0.32999999999999996</v>
      </c>
      <c r="AG75">
        <f t="shared" si="26"/>
        <v>0.42000000000000004</v>
      </c>
      <c r="AH75">
        <f t="shared" si="27"/>
        <v>1.75</v>
      </c>
      <c r="AI75">
        <f>INDEX($AE$66:$AN$75,MIN(AI$65,$AD75),MAX(AI$65,$AD75))</f>
        <v>0.65</v>
      </c>
      <c r="AJ75">
        <f>INDEX($AE$66:$AN$75,MIN(AJ$65,$AD75),MAX(AJ$65,$AD75))</f>
        <v>7.5954200000000007</v>
      </c>
      <c r="AK75">
        <f>INDEX($AE$66:$AN$75,MIN(AK$65,$AD75),MAX(AK$65,$AD75))</f>
        <v>1.8022200000000002</v>
      </c>
      <c r="AL75">
        <f>INDEX($AE$66:$AN$75,MIN(AL$65,$AD75),MAX(AL$65,$AD75))</f>
        <v>3.66</v>
      </c>
      <c r="AM75">
        <f>INDEX($AE$66:$AN$75,MIN(AM$65,$AD75),MAX(AM$65,$AD75))</f>
        <v>1.8099999999999998</v>
      </c>
      <c r="AN75">
        <f t="array" ref="AN75">SUM(SqCor!$B$2:$AY$51*MMULT(Cs!$K$104:$K$153,TRANSPOSE(Cs!K$104:K$153)))</f>
        <v>3</v>
      </c>
      <c r="AO75">
        <f t="array" ref="AO75">SUM(SqCor!$B$2:$AY$51*MMULT(Cs!$K$104:$K$153,TRANSPOSE(Cs!L$104:L$153)))</f>
        <v>3.05</v>
      </c>
      <c r="AP75">
        <f t="array" ref="AP75">SUM(SqCor!$B$2:$AY$51*MMULT(Cs!$K$104:$K$153,TRANSPOSE(Cs!M$104:M$153)))</f>
        <v>4.2354200000000004</v>
      </c>
      <c r="AQ75">
        <f t="array" ref="AQ75">SUM(SqCor!$B$2:$AY$51*MMULT(Cs!$K$104:$K$153,TRANSPOSE(Cs!N$104:N$153)))</f>
        <v>1.83</v>
      </c>
      <c r="AR75">
        <f t="array" ref="AR75">SUM(SqCor!$B$2:$AY$51*MMULT(Cs!$K$104:$K$153,TRANSPOSE(Cs!O$104:O$153)))</f>
        <v>0.72</v>
      </c>
      <c r="AS75">
        <f t="array" ref="AS75">SUM(SqCor!$B$2:$AY$51*MMULT(Cs!$K$104:$K$153,TRANSPOSE(Cs!P$104:P$153)))</f>
        <v>1.08222</v>
      </c>
      <c r="AT75">
        <f t="array" ref="AT75">SUM(SqCor!$B$2:$AY$51*MMULT(Cs!$K$104:$K$153,TRANSPOSE(Cs!Q$104:Q$153)))</f>
        <v>0.59541999999999995</v>
      </c>
      <c r="AU75">
        <f t="array" ref="AU75">SUM(SqCor!$B$2:$AY$51*MMULT(Cs!$K$104:$K$153,TRANSPOSE(Cs!R$104:R$153)))</f>
        <v>11.797640000000001</v>
      </c>
      <c r="AV75">
        <f t="array" ref="AV75">SUM(SqCor!$B$2:$AY$51*MMULT(Cs!$K$104:$K$153,TRANSPOSE(Cs!S$104:S$153)))</f>
        <v>1.7799999999999998</v>
      </c>
      <c r="AW75">
        <f t="array" ref="AW75">SUM(SqCor!$B$2:$AY$51*MMULT(Cs!$K$104:$K$153,TRANSPOSE(Cs!T$104:T$153)))</f>
        <v>0.88</v>
      </c>
      <c r="AX75">
        <f t="array" ref="AX75">SUM(SqCor!$B$2:$AY$51*MMULT(Cs!$K$104:$K$153,TRANSPOSE(Cs!U$104:U$153)))</f>
        <v>1.25</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v>
      </c>
      <c r="BG75">
        <f t="array" ref="BG75">IF($AC$87,SUM(Cs!$K$104:$K$153*TRANSPOSE(Cs!H$154:H$203)*SqCor!$AZ$2:$CW$51),0)</f>
        <v>0</v>
      </c>
      <c r="BH75">
        <f t="array" ref="BH75">IF($AC$87,SUM(Cs!$K$104:$K$153*TRANSPOSE(Cs!I$154:I$203)*SqCor!$AZ$2:$CW$51),0)</f>
        <v>0</v>
      </c>
      <c r="BI75">
        <f t="array" ref="BI75">IF($AC$87,SUM(Cs!$K$104:$K$153*TRANSPOSE(Cs!J$154:J$203)*SqCor!$AZ$2:$CW$51),0)</f>
        <v>0</v>
      </c>
      <c r="BJ75">
        <f t="array" ref="BJ75">IF($AC$87,SUM(Cs!$K$104:$K$153*TRANSPOSE(Cs!K$154:K$203)*SqCor!$AZ$2:$CW$51),0)</f>
        <v>0</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15">
      <c r="A76" t="s">
        <v>280</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5</v>
      </c>
      <c r="H76">
        <f t="array" ref="H76">SUM((Cs!$M$104:$M$203+Cs!H$104:H$203=2)*1)</f>
        <v>0</v>
      </c>
      <c r="I76">
        <f t="array" ref="I76">SUM((Cs!$M$104:$M$203+Cs!I$104:I$203=2)*1)</f>
        <v>2</v>
      </c>
      <c r="J76">
        <f t="array" ref="J76">SUM((Cs!$M$104:$M$203+Cs!J$104:J$203=2)*1)</f>
        <v>0</v>
      </c>
      <c r="K76">
        <f t="array" ref="K76">SUM((Cs!$M$104:$M$203+Cs!K$104:K$203=2)*1)</f>
        <v>2</v>
      </c>
      <c r="L76">
        <f t="array" ref="L76">SUM((Cs!$M$104:$M$203+Cs!L$104:L$203=2)*1)</f>
        <v>1</v>
      </c>
      <c r="M76">
        <f t="array" ref="M76">SUM((Cs!$M$104:$M$203+Cs!M$104:M$203=2)*1)</f>
        <v>5</v>
      </c>
      <c r="N76">
        <f t="array" ref="N76">SUM((Cs!$M$104:$M$203+Cs!N$104:N$203=2)*1)</f>
        <v>1</v>
      </c>
      <c r="O76">
        <f t="array" ref="O76">SUM((Cs!$M$104:$M$203+Cs!O$104:O$203=2)*1)</f>
        <v>0</v>
      </c>
      <c r="P76">
        <f t="array" ref="P76">SUM((Cs!$M$104:$M$203+Cs!P$104:P$203=2)*1)</f>
        <v>0</v>
      </c>
      <c r="Q76">
        <f t="array" ref="Q76">SUM((Cs!$M$104:$M$203+Cs!Q$104:Q$203=2)*1)</f>
        <v>2</v>
      </c>
      <c r="R76">
        <f t="array" ref="R76">SUM((Cs!$M$104:$M$203+Cs!R$104:R$203=2)*1)</f>
        <v>5</v>
      </c>
      <c r="S76">
        <f t="array" ref="S76">SUM((Cs!$M$104:$M$203+Cs!S$104:S$203=2)*1)</f>
        <v>1</v>
      </c>
      <c r="T76">
        <f t="array" ref="T76">SUM((Cs!$M$104:$M$203+Cs!T$104:T$203=2)*1)</f>
        <v>0</v>
      </c>
      <c r="U76">
        <f t="array" ref="U76">SUM((Cs!$M$104:$M$203+Cs!U$104:U$203=2)*1)</f>
        <v>0</v>
      </c>
      <c r="AA76">
        <v>66</v>
      </c>
      <c r="AD76">
        <v>11</v>
      </c>
      <c r="AE76">
        <f>INDEX($AE$66:$AX$85,MIN(AE$65,$AD76),MAX(AE$65,$AD76))</f>
        <v>0</v>
      </c>
      <c r="AF76">
        <f t="shared" ref="AF76:AN76" si="28">INDEX($AE$66:$AX$85,MIN(AF$65,$AD76),MAX(AF$65,$AD76))</f>
        <v>0.33999999999999997</v>
      </c>
      <c r="AG76">
        <f t="shared" si="28"/>
        <v>0.81</v>
      </c>
      <c r="AH76">
        <f t="shared" si="28"/>
        <v>2.3740000000000001</v>
      </c>
      <c r="AI76">
        <f t="shared" si="28"/>
        <v>1.2899999999999998</v>
      </c>
      <c r="AJ76">
        <f t="shared" si="28"/>
        <v>15.058720000000001</v>
      </c>
      <c r="AK76">
        <f t="shared" si="28"/>
        <v>2.0701199999999997</v>
      </c>
      <c r="AL76">
        <f t="shared" si="28"/>
        <v>4.5229999999999997</v>
      </c>
      <c r="AM76">
        <f t="shared" si="28"/>
        <v>4.6079999999999997</v>
      </c>
      <c r="AN76">
        <f t="shared" si="28"/>
        <v>3.05</v>
      </c>
      <c r="AO76">
        <f t="array" ref="AO76">SUM(SqCor!$B$2:$AY$51*MMULT(Cs!$L$104:$L$153,TRANSPOSE(Cs!L$104:L$153)))</f>
        <v>7.1000000000000005</v>
      </c>
      <c r="AP76">
        <f t="array" ref="AP76">SUM(SqCor!$B$2:$AY$51*MMULT(Cs!$L$104:$L$153,TRANSPOSE(Cs!M$104:M$153)))</f>
        <v>5.0707199999999997</v>
      </c>
      <c r="AQ76">
        <f t="array" ref="AQ76">SUM(SqCor!$B$2:$AY$51*MMULT(Cs!$L$104:$L$153,TRANSPOSE(Cs!N$104:N$153)))</f>
        <v>4.7279999999999998</v>
      </c>
      <c r="AR76">
        <f t="array" ref="AR76">SUM(SqCor!$B$2:$AY$51*MMULT(Cs!$L$104:$L$153,TRANSPOSE(Cs!O$104:O$153)))</f>
        <v>1.1000000000000001</v>
      </c>
      <c r="AS76">
        <f t="array" ref="AS76">SUM(SqCor!$B$2:$AY$51*MMULT(Cs!$L$104:$L$153,TRANSPOSE(Cs!P$104:P$153)))</f>
        <v>0.97012000000000009</v>
      </c>
      <c r="AT76">
        <f t="array" ref="AT76">SUM(SqCor!$B$2:$AY$51*MMULT(Cs!$L$104:$L$153,TRANSPOSE(Cs!Q$104:Q$153)))</f>
        <v>0.97072000000000003</v>
      </c>
      <c r="AU76">
        <f t="array" ref="AU76">SUM(SqCor!$B$2:$AY$51*MMULT(Cs!$L$104:$L$153,TRANSPOSE(Cs!R$104:R$153)))</f>
        <v>20.792840000000009</v>
      </c>
      <c r="AV76">
        <f t="array" ref="AV76">SUM(SqCor!$B$2:$AY$51*MMULT(Cs!$L$104:$L$153,TRANSPOSE(Cs!S$104:S$153)))</f>
        <v>2.6740000000000008</v>
      </c>
      <c r="AW76">
        <f t="array" ref="AW76">SUM(SqCor!$B$2:$AY$51*MMULT(Cs!$L$104:$L$153,TRANSPOSE(Cs!T$104:T$153)))</f>
        <v>2.105</v>
      </c>
      <c r="AX76">
        <f t="array" ref="AX76">SUM(SqCor!$B$2:$AY$51*MMULT(Cs!$L$104:$L$153,TRANSPOSE(Cs!U$104:U$153)))</f>
        <v>3.85</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15">
      <c r="A77" t="s">
        <v>281</v>
      </c>
      <c r="B77">
        <f t="array" ref="B77">SUM((Cs!$N$104:$N$203+Cs!B$104:B$203=2)*1)</f>
        <v>0</v>
      </c>
      <c r="C77">
        <f t="array" ref="C77">SUM((Cs!$N$104:$N$203+Cs!C$104:C$203=2)*1)</f>
        <v>0</v>
      </c>
      <c r="D77">
        <f t="array" ref="D77">SUM((Cs!$N$104:$N$203+Cs!D$104:D$203=2)*1)</f>
        <v>0</v>
      </c>
      <c r="E77">
        <f t="array" ref="E77">SUM((Cs!$N$104:$N$203+Cs!E$104:E$203=2)*1)</f>
        <v>0</v>
      </c>
      <c r="F77">
        <f t="array" ref="F77">SUM((Cs!$N$104:$N$203+Cs!F$104:F$203=2)*1)</f>
        <v>0</v>
      </c>
      <c r="G77">
        <f t="array" ref="G77">SUM((Cs!$N$104:$N$203+Cs!G$104:G$203=2)*1)</f>
        <v>4</v>
      </c>
      <c r="H77">
        <f t="array" ref="H77">SUM((Cs!$N$104:$N$203+Cs!H$104:H$203=2)*1)</f>
        <v>0</v>
      </c>
      <c r="I77">
        <f t="array" ref="I77">SUM((Cs!$N$104:$N$203+Cs!I$104:I$203=2)*1)</f>
        <v>1</v>
      </c>
      <c r="J77">
        <f t="array" ref="J77">SUM((Cs!$N$104:$N$203+Cs!J$104:J$203=2)*1)</f>
        <v>3</v>
      </c>
      <c r="K77">
        <f t="array" ref="K77">SUM((Cs!$N$104:$N$203+Cs!K$104:K$203=2)*1)</f>
        <v>0</v>
      </c>
      <c r="L77">
        <f t="array" ref="L77">SUM((Cs!$N$104:$N$203+Cs!L$104:L$203=2)*1)</f>
        <v>0</v>
      </c>
      <c r="M77">
        <f t="array" ref="M77">SUM((Cs!$N$104:$N$203+Cs!M$104:M$203=2)*1)</f>
        <v>1</v>
      </c>
      <c r="N77">
        <f t="array" ref="N77">SUM((Cs!$N$104:$N$203+Cs!N$104:N$203=2)*1)</f>
        <v>4</v>
      </c>
      <c r="O77">
        <f t="array" ref="O77">SUM((Cs!$N$104:$N$203+Cs!O$104:O$203=2)*1)</f>
        <v>0</v>
      </c>
      <c r="P77">
        <f t="array" ref="P77">SUM((Cs!$N$104:$N$203+Cs!P$104:P$203=2)*1)</f>
        <v>0</v>
      </c>
      <c r="Q77">
        <f t="array" ref="Q77">SUM((Cs!$N$104:$N$203+Cs!Q$104:Q$203=2)*1)</f>
        <v>1</v>
      </c>
      <c r="R77">
        <f t="array" ref="R77">SUM((Cs!$N$104:$N$203+Cs!R$104:R$203=2)*1)</f>
        <v>4</v>
      </c>
      <c r="S77">
        <f t="array" ref="S77">SUM((Cs!$N$104:$N$203+Cs!S$104:S$203=2)*1)</f>
        <v>0</v>
      </c>
      <c r="T77">
        <f t="array" ref="T77">SUM((Cs!$N$104:$N$203+Cs!T$104:T$203=2)*1)</f>
        <v>1</v>
      </c>
      <c r="U77">
        <f t="array" ref="U77">SUM((Cs!$N$104:$N$203+Cs!U$104:U$203=2)*1)</f>
        <v>0</v>
      </c>
      <c r="AA77">
        <v>67</v>
      </c>
      <c r="AD77">
        <v>12</v>
      </c>
      <c r="AE77">
        <f t="shared" ref="AE77:AW85" si="29">INDEX($AE$66:$AX$85,MIN(AE$65,$AD77),MAX(AE$65,$AD77))</f>
        <v>0</v>
      </c>
      <c r="AF77">
        <f t="shared" si="29"/>
        <v>0.64</v>
      </c>
      <c r="AG77">
        <f t="shared" si="29"/>
        <v>0.98</v>
      </c>
      <c r="AH77">
        <f t="shared" si="29"/>
        <v>3.8375000000000004</v>
      </c>
      <c r="AI77">
        <f t="shared" si="29"/>
        <v>1.4100000000000001</v>
      </c>
      <c r="AJ77">
        <f t="shared" si="29"/>
        <v>16.336539999999999</v>
      </c>
      <c r="AK77">
        <f t="shared" si="29"/>
        <v>3.9753200000000004</v>
      </c>
      <c r="AL77">
        <f t="shared" si="29"/>
        <v>5.8811200000000001</v>
      </c>
      <c r="AM77">
        <f t="shared" si="29"/>
        <v>4.4257</v>
      </c>
      <c r="AN77">
        <f t="shared" si="29"/>
        <v>4.2354200000000004</v>
      </c>
      <c r="AO77">
        <f t="shared" si="29"/>
        <v>5.0707199999999997</v>
      </c>
      <c r="AP77">
        <f t="array" ref="AP77">SUM(SqCor!$B$2:$AY$51*MMULT(Cs!$M$104:$M$153,TRANSPOSE(Cs!M$104:M$153)))</f>
        <v>8.8908400000000007</v>
      </c>
      <c r="AQ77">
        <f t="array" ref="AQ77">SUM(SqCor!$B$2:$AY$51*MMULT(Cs!$M$104:$M$153,TRANSPOSE(Cs!N$104:N$153)))</f>
        <v>5.1356999999999999</v>
      </c>
      <c r="AR77">
        <f t="array" ref="AR77">SUM(SqCor!$B$2:$AY$51*MMULT(Cs!$M$104:$M$153,TRANSPOSE(Cs!O$104:O$153)))</f>
        <v>1.6013999999999999</v>
      </c>
      <c r="AS77">
        <f t="array" ref="AS77">SUM(SqCor!$B$2:$AY$51*MMULT(Cs!$M$104:$M$153,TRANSPOSE(Cs!P$104:P$153)))</f>
        <v>2.3739200000000005</v>
      </c>
      <c r="AT77">
        <f t="array" ref="AT77">SUM(SqCor!$B$2:$AY$51*MMULT(Cs!$M$104:$M$153,TRANSPOSE(Cs!Q$104:Q$153)))</f>
        <v>2.8054199999999998</v>
      </c>
      <c r="AU77">
        <f t="array" ref="AU77">SUM(SqCor!$B$2:$AY$51*MMULT(Cs!$M$104:$M$153,TRANSPOSE(Cs!R$104:R$153)))</f>
        <v>25.559360000000009</v>
      </c>
      <c r="AV77">
        <f t="array" ref="AV77">SUM(SqCor!$B$2:$AY$51*MMULT(Cs!$M$104:$M$153,TRANSPOSE(Cs!S$104:S$153)))</f>
        <v>4.5574999999999992</v>
      </c>
      <c r="AW77">
        <f t="array" ref="AW77">SUM(SqCor!$B$2:$AY$51*MMULT(Cs!$M$104:$M$153,TRANSPOSE(Cs!T$104:T$153)))</f>
        <v>1.9299999999999997</v>
      </c>
      <c r="AX77">
        <f t="array" ref="AX77">SUM(SqCor!$B$2:$AY$51*MMULT(Cs!$M$104:$M$153,TRANSPOSE(Cs!U$104:U$153)))</f>
        <v>2.46</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v>
      </c>
      <c r="BG77">
        <f t="array" ref="BG77">IF($AC$87,SUM(Cs!$M$104:$M$153*TRANSPOSE(Cs!H$154:H$203)*SqCor!$AZ$2:$CW$51),0)</f>
        <v>0</v>
      </c>
      <c r="BH77">
        <f t="array" ref="BH77">IF($AC$87,SUM(Cs!$M$104:$M$153*TRANSPOSE(Cs!I$154:I$203)*SqCor!$AZ$2:$CW$51),0)</f>
        <v>0</v>
      </c>
      <c r="BI77">
        <f t="array" ref="BI77">IF($AC$87,SUM(Cs!$M$104:$M$153*TRANSPOSE(Cs!J$154:J$203)*SqCor!$AZ$2:$CW$51),0)</f>
        <v>0</v>
      </c>
      <c r="BJ77">
        <f t="array" ref="BJ77">IF($AC$87,SUM(Cs!$M$104:$M$153*TRANSPOSE(Cs!K$154:K$203)*SqCor!$AZ$2:$CW$51),0)</f>
        <v>0</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15">
      <c r="A78" t="s">
        <v>282</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2</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2</v>
      </c>
      <c r="P78">
        <f t="array" ref="P78">SUM((Cs!$O$104:$O$203+Cs!P$104:P$203=2)*1)</f>
        <v>0</v>
      </c>
      <c r="Q78">
        <f t="array" ref="Q78">SUM((Cs!$O$104:$O$203+Cs!Q$104:Q$203=2)*1)</f>
        <v>0</v>
      </c>
      <c r="R78">
        <f t="array" ref="R78">SUM((Cs!$O$104:$O$203+Cs!R$104:R$203=2)*1)</f>
        <v>2</v>
      </c>
      <c r="S78">
        <f t="array" ref="S78">SUM((Cs!$O$104:$O$203+Cs!S$104:S$203=2)*1)</f>
        <v>0</v>
      </c>
      <c r="T78">
        <f t="array" ref="T78">SUM((Cs!$O$104:$O$203+Cs!T$104:T$203=2)*1)</f>
        <v>0</v>
      </c>
      <c r="U78">
        <f t="array" ref="U78">SUM((Cs!$O$104:$O$203+Cs!U$104:U$203=2)*1)</f>
        <v>0</v>
      </c>
      <c r="AA78">
        <v>68</v>
      </c>
      <c r="AD78">
        <v>13</v>
      </c>
      <c r="AE78">
        <f t="shared" si="29"/>
        <v>0</v>
      </c>
      <c r="AF78">
        <f t="shared" si="29"/>
        <v>0.42000000000000004</v>
      </c>
      <c r="AG78">
        <f t="shared" si="29"/>
        <v>1.0250000000000001</v>
      </c>
      <c r="AH78">
        <f t="shared" si="29"/>
        <v>2.3839999999999999</v>
      </c>
      <c r="AI78">
        <f t="shared" si="29"/>
        <v>1.5850000000000002</v>
      </c>
      <c r="AJ78">
        <f t="shared" si="29"/>
        <v>17.758700000000005</v>
      </c>
      <c r="AK78">
        <f t="shared" si="29"/>
        <v>1.5966000000000002</v>
      </c>
      <c r="AL78">
        <f t="shared" si="29"/>
        <v>3.8999999999999995</v>
      </c>
      <c r="AM78">
        <f t="shared" si="29"/>
        <v>8.6150000000000002</v>
      </c>
      <c r="AN78">
        <f t="shared" si="29"/>
        <v>1.83</v>
      </c>
      <c r="AO78">
        <f t="shared" si="29"/>
        <v>4.7279999999999998</v>
      </c>
      <c r="AP78">
        <f t="shared" si="29"/>
        <v>5.1356999999999999</v>
      </c>
      <c r="AQ78">
        <f t="array" ref="AQ78">SUM(SqCor!$B$2:$AY$51*MMULT(Cs!$N$104:$N$153,TRANSPOSE(Cs!N$104:N$153)))</f>
        <v>8.5400000000000009</v>
      </c>
      <c r="AR78">
        <f t="array" ref="AR78">SUM(SqCor!$B$2:$AY$51*MMULT(Cs!$N$104:$N$153,TRANSPOSE(Cs!O$104:O$153)))</f>
        <v>0.75</v>
      </c>
      <c r="AS78">
        <f t="array" ref="AS78">SUM(SqCor!$B$2:$AY$51*MMULT(Cs!$N$104:$N$153,TRANSPOSE(Cs!P$104:P$153)))</f>
        <v>0.84660000000000013</v>
      </c>
      <c r="AT78">
        <f t="array" ref="AT78">SUM(SqCor!$B$2:$AY$51*MMULT(Cs!$N$104:$N$153,TRANSPOSE(Cs!Q$104:Q$153)))</f>
        <v>2.3947000000000003</v>
      </c>
      <c r="AU78">
        <f t="array" ref="AU78">SUM(SqCor!$B$2:$AY$51*MMULT(Cs!$N$104:$N$153,TRANSPOSE(Cs!R$104:R$153)))</f>
        <v>23.324300000000001</v>
      </c>
      <c r="AV78">
        <f t="array" ref="AV78">SUM(SqCor!$B$2:$AY$51*MMULT(Cs!$N$104:$N$153,TRANSPOSE(Cs!S$104:S$153)))</f>
        <v>2.5749999999999997</v>
      </c>
      <c r="AW78">
        <f t="array" ref="AW78">SUM(SqCor!$B$2:$AY$51*MMULT(Cs!$N$104:$N$153,TRANSPOSE(Cs!T$104:T$153)))</f>
        <v>4.335</v>
      </c>
      <c r="AX78">
        <f t="array" ref="AX78">SUM(SqCor!$B$2:$AY$51*MMULT(Cs!$N$104:$N$153,TRANSPOSE(Cs!U$104:U$153)))</f>
        <v>3.198</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0</v>
      </c>
      <c r="BG78">
        <f t="array" ref="BG78">IF($AC$87,SUM(Cs!$N$104:$N$153*TRANSPOSE(Cs!H$154:H$203)*SqCor!$AZ$2:$CW$51),0)</f>
        <v>0</v>
      </c>
      <c r="BH78">
        <f t="array" ref="BH78">IF($AC$87,SUM(Cs!$N$104:$N$153*TRANSPOSE(Cs!I$154:I$203)*SqCor!$AZ$2:$CW$51),0)</f>
        <v>0</v>
      </c>
      <c r="BI78">
        <f t="array" ref="BI78">IF($AC$87,SUM(Cs!$N$104:$N$153*TRANSPOSE(Cs!J$154:J$203)*SqCor!$AZ$2:$CW$51),0)</f>
        <v>0</v>
      </c>
      <c r="BJ78">
        <f t="array" ref="BJ78">IF($AC$87,SUM(Cs!$N$104:$N$153*TRANSPOSE(Cs!K$154:K$203)*SqCor!$AZ$2:$CW$51),0)</f>
        <v>0</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0</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15">
      <c r="A79" t="s">
        <v>283</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0</v>
      </c>
      <c r="H79">
        <f t="array" ref="H79">SUM((Cs!$P$104:$P$203+Cs!H$104:H$203=2)*1)</f>
        <v>3</v>
      </c>
      <c r="I79">
        <f t="array" ref="I79">SUM((Cs!$P$104:$P$203+Cs!I$104:I$203=2)*1)</f>
        <v>0</v>
      </c>
      <c r="J79">
        <f t="array" ref="J79">SUM((Cs!$P$104:$P$203+Cs!J$104:J$203=2)*1)</f>
        <v>0</v>
      </c>
      <c r="K79">
        <f t="array" ref="K79">SUM((Cs!$P$104:$P$203+Cs!K$104:K$203=2)*1)</f>
        <v>0</v>
      </c>
      <c r="L79">
        <f t="array" ref="L79">SUM((Cs!$P$104:$P$203+Cs!L$104:L$203=2)*1)</f>
        <v>0</v>
      </c>
      <c r="M79">
        <f t="array" ref="M79">SUM((Cs!$P$104:$P$203+Cs!M$104:M$203=2)*1)</f>
        <v>0</v>
      </c>
      <c r="N79">
        <f t="array" ref="N79">SUM((Cs!$P$104:$P$203+Cs!N$104:N$203=2)*1)</f>
        <v>0</v>
      </c>
      <c r="O79">
        <f t="array" ref="O79">SUM((Cs!$P$104:$P$203+Cs!O$104:O$203=2)*1)</f>
        <v>0</v>
      </c>
      <c r="P79">
        <f t="array" ref="P79">SUM((Cs!$P$104:$P$203+Cs!P$104:P$203=2)*1)</f>
        <v>3</v>
      </c>
      <c r="Q79">
        <f t="array" ref="Q79">SUM((Cs!$P$104:$P$203+Cs!Q$104:Q$203=2)*1)</f>
        <v>0</v>
      </c>
      <c r="R79">
        <f t="array" ref="R79">SUM((Cs!$P$104:$P$203+Cs!R$104:R$203=2)*1)</f>
        <v>3</v>
      </c>
      <c r="S79">
        <f t="array" ref="S79">SUM((Cs!$P$104:$P$203+Cs!S$104:S$203=2)*1)</f>
        <v>0</v>
      </c>
      <c r="T79">
        <f t="array" ref="T79">SUM((Cs!$P$104:$P$203+Cs!T$104:T$203=2)*1)</f>
        <v>0</v>
      </c>
      <c r="U79">
        <f t="array" ref="U79">SUM((Cs!$P$104:$P$203+Cs!U$104:U$203=2)*1)</f>
        <v>0</v>
      </c>
      <c r="AA79">
        <v>69</v>
      </c>
      <c r="AD79">
        <v>14</v>
      </c>
      <c r="AE79">
        <f t="shared" si="29"/>
        <v>0</v>
      </c>
      <c r="AF79">
        <f t="shared" si="29"/>
        <v>0.26</v>
      </c>
      <c r="AG79">
        <f t="shared" si="29"/>
        <v>0.34</v>
      </c>
      <c r="AH79">
        <f t="shared" si="29"/>
        <v>1.42</v>
      </c>
      <c r="AI79">
        <f t="shared" si="29"/>
        <v>0.52</v>
      </c>
      <c r="AJ79">
        <f t="shared" si="29"/>
        <v>3.0314000000000001</v>
      </c>
      <c r="AK79">
        <f t="shared" si="29"/>
        <v>4.0710000000000006</v>
      </c>
      <c r="AL79">
        <f t="shared" si="29"/>
        <v>1.04</v>
      </c>
      <c r="AM79">
        <f t="shared" si="29"/>
        <v>0.69000000000000006</v>
      </c>
      <c r="AN79">
        <f t="shared" si="29"/>
        <v>0.72</v>
      </c>
      <c r="AO79">
        <f t="shared" si="29"/>
        <v>1.1000000000000001</v>
      </c>
      <c r="AP79">
        <f t="shared" si="29"/>
        <v>1.6013999999999999</v>
      </c>
      <c r="AQ79">
        <f t="shared" si="29"/>
        <v>0.75</v>
      </c>
      <c r="AR79">
        <f t="array" ref="AR79">SUM(SqCor!$B$2:$AY$51*MMULT(Cs!$O$104:$O$153,TRANSPOSE(Cs!O$104:O$153)))</f>
        <v>2.2800000000000002</v>
      </c>
      <c r="AS79">
        <f t="array" ref="AS79">SUM(SqCor!$B$2:$AY$51*MMULT(Cs!$O$104:$O$153,TRANSPOSE(Cs!P$104:P$153)))</f>
        <v>1.7909999999999999</v>
      </c>
      <c r="AT79">
        <f t="array" ref="AT79">SUM(SqCor!$B$2:$AY$51*MMULT(Cs!$O$104:$O$153,TRANSPOSE(Cs!Q$104:Q$153)))</f>
        <v>0.44140000000000001</v>
      </c>
      <c r="AU79">
        <f t="array" ref="AU79">SUM(SqCor!$B$2:$AY$51*MMULT(Cs!$O$104:$O$153,TRANSPOSE(Cs!R$104:R$153)))</f>
        <v>9.0423999999999971</v>
      </c>
      <c r="AV79">
        <f t="array" ref="AV79">SUM(SqCor!$B$2:$AY$51*MMULT(Cs!$O$104:$O$153,TRANSPOSE(Cs!S$104:S$153)))</f>
        <v>1.34</v>
      </c>
      <c r="AW79">
        <f t="array" ref="AW79">SUM(SqCor!$B$2:$AY$51*MMULT(Cs!$O$104:$O$153,TRANSPOSE(Cs!T$104:T$153)))</f>
        <v>0.21999999999999997</v>
      </c>
      <c r="AX79">
        <f t="array" ref="AX79">SUM(SqCor!$B$2:$AY$51*MMULT(Cs!$O$104:$O$153,TRANSPOSE(Cs!U$104:U$153)))</f>
        <v>0.59000000000000008</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15">
      <c r="A80" t="s">
        <v>284</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2</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2</v>
      </c>
      <c r="N80">
        <f t="array" ref="N80">SUM((Cs!$Q$104:$Q$203+Cs!N$104:N$203=2)*1)</f>
        <v>1</v>
      </c>
      <c r="O80">
        <f t="array" ref="O80">SUM((Cs!$Q$104:$Q$203+Cs!O$104:O$203=2)*1)</f>
        <v>0</v>
      </c>
      <c r="P80">
        <f t="array" ref="P80">SUM((Cs!$Q$104:$Q$203+Cs!P$104:P$203=2)*1)</f>
        <v>0</v>
      </c>
      <c r="Q80">
        <f t="array" ref="Q80">SUM((Cs!$Q$104:$Q$203+Cs!Q$104:Q$203=2)*1)</f>
        <v>2</v>
      </c>
      <c r="R80">
        <f t="array" ref="R80">SUM((Cs!$Q$104:$Q$203+Cs!R$104:R$203=2)*1)</f>
        <v>2</v>
      </c>
      <c r="S80">
        <f t="array" ref="S80">SUM((Cs!$Q$104:$Q$203+Cs!S$104:S$203=2)*1)</f>
        <v>0</v>
      </c>
      <c r="T80">
        <f t="array" ref="T80">SUM((Cs!$Q$104:$Q$203+Cs!T$104:T$203=2)*1)</f>
        <v>0</v>
      </c>
      <c r="U80">
        <f t="array" ref="U80">SUM((Cs!$Q$104:$Q$203+Cs!U$104:U$203=2)*1)</f>
        <v>0</v>
      </c>
      <c r="AA80">
        <v>70</v>
      </c>
      <c r="AD80">
        <v>15</v>
      </c>
      <c r="AE80">
        <f t="shared" si="29"/>
        <v>0</v>
      </c>
      <c r="AF80">
        <f t="shared" si="29"/>
        <v>0.26</v>
      </c>
      <c r="AG80">
        <f t="shared" si="29"/>
        <v>0.28000000000000003</v>
      </c>
      <c r="AH80">
        <f t="shared" si="29"/>
        <v>1.6389999999999998</v>
      </c>
      <c r="AI80">
        <f t="shared" si="29"/>
        <v>0.41000000000000003</v>
      </c>
      <c r="AJ80">
        <f t="shared" si="29"/>
        <v>3.68052</v>
      </c>
      <c r="AK80">
        <f t="shared" si="29"/>
        <v>5.8321999999999985</v>
      </c>
      <c r="AL80">
        <f t="shared" si="29"/>
        <v>1.6788200000000002</v>
      </c>
      <c r="AM80">
        <f t="shared" si="29"/>
        <v>0.79659999999999997</v>
      </c>
      <c r="AN80">
        <f t="shared" si="29"/>
        <v>1.08222</v>
      </c>
      <c r="AO80">
        <f t="shared" si="29"/>
        <v>0.97012000000000009</v>
      </c>
      <c r="AP80">
        <f t="shared" si="29"/>
        <v>2.3739200000000005</v>
      </c>
      <c r="AQ80">
        <f t="shared" si="29"/>
        <v>0.84660000000000013</v>
      </c>
      <c r="AR80">
        <f t="shared" si="29"/>
        <v>1.7909999999999999</v>
      </c>
      <c r="AS80">
        <f t="array" ref="AS80">SUM(SqCor!$B$2:$AY$51*MMULT(Cs!$P$104:$P$153,TRANSPOSE(Cs!P$104:P$153)))</f>
        <v>4.0411999999999999</v>
      </c>
      <c r="AT80">
        <f t="array" ref="AT80">SUM(SqCor!$B$2:$AY$51*MMULT(Cs!$P$104:$P$153,TRANSPOSE(Cs!Q$104:Q$153)))</f>
        <v>0.8516999999999999</v>
      </c>
      <c r="AU80">
        <f t="array" ref="AU80">SUM(SqCor!$B$2:$AY$51*MMULT(Cs!$P$104:$P$153,TRANSPOSE(Cs!R$104:R$153)))</f>
        <v>11.561719999999998</v>
      </c>
      <c r="AV80">
        <f t="array" ref="AV80">SUM(SqCor!$B$2:$AY$51*MMULT(Cs!$P$104:$P$153,TRANSPOSE(Cs!S$104:S$153)))</f>
        <v>1.599</v>
      </c>
      <c r="AW80">
        <f t="array" ref="AW80">SUM(SqCor!$B$2:$AY$51*MMULT(Cs!$P$104:$P$153,TRANSPOSE(Cs!T$104:T$153)))</f>
        <v>2.0000000000000018E-2</v>
      </c>
      <c r="AX80">
        <f t="array" ref="AX80">SUM(SqCor!$B$2:$AY$51*MMULT(Cs!$P$104:$P$153,TRANSPOSE(Cs!U$104:U$153)))</f>
        <v>0.3</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15">
      <c r="A81" t="s">
        <v>285</v>
      </c>
      <c r="B81">
        <f t="array" ref="B81">SUM((Cs!$R$104:$R$203+Cs!B$104:B$203=2)*1)</f>
        <v>0</v>
      </c>
      <c r="C81">
        <f t="array" ref="C81">SUM((Cs!$R$104:$R$203+Cs!C$104:C$203=2)*1)</f>
        <v>2</v>
      </c>
      <c r="D81">
        <f t="array" ref="D81">SUM((Cs!$R$104:$R$203+Cs!D$104:D$203=2)*1)</f>
        <v>1</v>
      </c>
      <c r="E81">
        <f t="array" ref="E81">SUM((Cs!$R$104:$R$203+Cs!E$104:E$203=2)*1)</f>
        <v>4</v>
      </c>
      <c r="F81">
        <f t="array" ref="F81">SUM((Cs!$R$104:$R$203+Cs!F$104:F$203=2)*1)</f>
        <v>2</v>
      </c>
      <c r="G81">
        <f t="array" ref="G81">SUM((Cs!$R$104:$R$203+Cs!G$104:G$203=2)*1)</f>
        <v>12</v>
      </c>
      <c r="H81">
        <f t="array" ref="H81">SUM((Cs!$R$104:$R$203+Cs!H$104:H$203=2)*1)</f>
        <v>5</v>
      </c>
      <c r="I81">
        <f t="array" ref="I81">SUM((Cs!$R$104:$R$203+Cs!I$104:I$203=2)*1)</f>
        <v>3</v>
      </c>
      <c r="J81">
        <f t="array" ref="J81">SUM((Cs!$R$104:$R$203+Cs!J$104:J$203=2)*1)</f>
        <v>4</v>
      </c>
      <c r="K81">
        <f t="array" ref="K81">SUM((Cs!$R$104:$R$203+Cs!K$104:K$203=2)*1)</f>
        <v>2</v>
      </c>
      <c r="L81">
        <f t="array" ref="L81">SUM((Cs!$R$104:$R$203+Cs!L$104:L$203=2)*1)</f>
        <v>4</v>
      </c>
      <c r="M81">
        <f t="array" ref="M81">SUM((Cs!$R$104:$R$203+Cs!M$104:M$203=2)*1)</f>
        <v>5</v>
      </c>
      <c r="N81">
        <f t="array" ref="N81">SUM((Cs!$R$104:$R$203+Cs!N$104:N$203=2)*1)</f>
        <v>4</v>
      </c>
      <c r="O81">
        <f t="array" ref="O81">SUM((Cs!$R$104:$R$203+Cs!O$104:O$203=2)*1)</f>
        <v>2</v>
      </c>
      <c r="P81">
        <f t="array" ref="P81">SUM((Cs!$R$104:$R$203+Cs!P$104:P$203=2)*1)</f>
        <v>3</v>
      </c>
      <c r="Q81">
        <f t="array" ref="Q81">SUM((Cs!$R$104:$R$203+Cs!Q$104:Q$203=2)*1)</f>
        <v>2</v>
      </c>
      <c r="R81">
        <f t="array" ref="R81">SUM((Cs!$R$104:$R$203+Cs!R$104:R$203=2)*1)</f>
        <v>24</v>
      </c>
      <c r="S81">
        <f t="array" ref="S81">SUM((Cs!$R$104:$R$203+Cs!S$104:S$203=2)*1)</f>
        <v>3</v>
      </c>
      <c r="T81">
        <f t="array" ref="T81">SUM((Cs!$R$104:$R$203+Cs!T$104:T$203=2)*1)</f>
        <v>2</v>
      </c>
      <c r="U81">
        <f t="array" ref="U81">SUM((Cs!$R$104:$R$203+Cs!U$104:U$203=2)*1)</f>
        <v>2</v>
      </c>
      <c r="AA81">
        <v>71</v>
      </c>
      <c r="AD81">
        <v>16</v>
      </c>
      <c r="AE81">
        <f t="shared" si="29"/>
        <v>0</v>
      </c>
      <c r="AF81">
        <f t="shared" si="29"/>
        <v>0.15</v>
      </c>
      <c r="AG81">
        <f t="shared" si="29"/>
        <v>0.3</v>
      </c>
      <c r="AH81">
        <f t="shared" si="29"/>
        <v>1.1174999999999999</v>
      </c>
      <c r="AI81">
        <f t="shared" si="29"/>
        <v>0.37</v>
      </c>
      <c r="AJ81">
        <f t="shared" si="29"/>
        <v>5.2801200000000001</v>
      </c>
      <c r="AK81">
        <f t="shared" si="29"/>
        <v>1.2930999999999999</v>
      </c>
      <c r="AL81">
        <f t="shared" si="29"/>
        <v>1.2101200000000001</v>
      </c>
      <c r="AM81">
        <f t="shared" si="29"/>
        <v>1.7546999999999999</v>
      </c>
      <c r="AN81">
        <f t="shared" si="29"/>
        <v>0.59541999999999995</v>
      </c>
      <c r="AO81">
        <f t="shared" si="29"/>
        <v>0.97072000000000003</v>
      </c>
      <c r="AP81">
        <f t="shared" si="29"/>
        <v>2.8054199999999998</v>
      </c>
      <c r="AQ81">
        <f t="shared" si="29"/>
        <v>2.3947000000000003</v>
      </c>
      <c r="AR81">
        <f t="shared" si="29"/>
        <v>0.44140000000000001</v>
      </c>
      <c r="AS81">
        <f t="shared" si="29"/>
        <v>0.8516999999999999</v>
      </c>
      <c r="AT81">
        <f t="array" ref="AT81">SUM(SqCor!$B$2:$AY$51*MMULT(Cs!$Q$104:$Q$153,TRANSPOSE(Cs!Q$104:Q$153)))</f>
        <v>2</v>
      </c>
      <c r="AU81">
        <f t="array" ref="AU81">SUM(SqCor!$B$2:$AY$51*MMULT(Cs!$Q$104:$Q$153,TRANSPOSE(Cs!R$104:R$153)))</f>
        <v>8.0607199999999999</v>
      </c>
      <c r="AV81">
        <f t="array" ref="AV81">SUM(SqCor!$B$2:$AY$51*MMULT(Cs!$Q$104:$Q$153,TRANSPOSE(Cs!S$104:S$153)))</f>
        <v>1.0975000000000001</v>
      </c>
      <c r="AW81">
        <f t="array" ref="AW81">SUM(SqCor!$B$2:$AY$51*MMULT(Cs!$Q$104:$Q$153,TRANSPOSE(Cs!T$104:T$153)))</f>
        <v>0.77</v>
      </c>
      <c r="AX81">
        <f t="array" ref="AX81">SUM(SqCor!$B$2:$AY$51*MMULT(Cs!$Q$104:$Q$153,TRANSPOSE(Cs!U$104:U$153)))</f>
        <v>0.66999999999999993</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15">
      <c r="A82" t="s">
        <v>286</v>
      </c>
      <c r="B82">
        <f t="array" ref="B82">SUM((Cs!$S$104:$S$203+Cs!B$104:B$203=2)*1)</f>
        <v>0</v>
      </c>
      <c r="C82">
        <f t="array" ref="C82">SUM((Cs!$S$104:$S$203+Cs!C$104:C$203=2)*1)</f>
        <v>0</v>
      </c>
      <c r="D82">
        <f t="array" ref="D82">SUM((Cs!$S$104:$S$203+Cs!D$104:D$203=2)*1)</f>
        <v>0</v>
      </c>
      <c r="E82">
        <f t="array" ref="E82">SUM((Cs!$S$104:$S$203+Cs!E$104:E$203=2)*1)</f>
        <v>2</v>
      </c>
      <c r="F82">
        <f t="array" ref="F82">SUM((Cs!$S$104:$S$203+Cs!F$104:F$203=2)*1)</f>
        <v>0</v>
      </c>
      <c r="G82">
        <f t="array" ref="G82">SUM((Cs!$S$104:$S$203+Cs!G$104:G$203=2)*1)</f>
        <v>1</v>
      </c>
      <c r="H82">
        <f t="array" ref="H82">SUM((Cs!$S$104:$S$203+Cs!H$104:H$203=2)*1)</f>
        <v>0</v>
      </c>
      <c r="I82">
        <f t="array" ref="I82">SUM((Cs!$S$104:$S$203+Cs!I$104:I$203=2)*1)</f>
        <v>0</v>
      </c>
      <c r="J82">
        <f t="array" ref="J82">SUM((Cs!$S$104:$S$203+Cs!J$104:J$203=2)*1)</f>
        <v>0</v>
      </c>
      <c r="K82">
        <f t="array" ref="K82">SUM((Cs!$S$104:$S$203+Cs!K$104:K$203=2)*1)</f>
        <v>0</v>
      </c>
      <c r="L82">
        <f t="array" ref="L82">SUM((Cs!$S$104:$S$203+Cs!L$104:L$203=2)*1)</f>
        <v>0</v>
      </c>
      <c r="M82">
        <f t="array" ref="M82">SUM((Cs!$S$104:$S$203+Cs!M$104:M$203=2)*1)</f>
        <v>1</v>
      </c>
      <c r="N82">
        <f t="array" ref="N82">SUM((Cs!$S$104:$S$203+Cs!N$104:N$203=2)*1)</f>
        <v>0</v>
      </c>
      <c r="O82">
        <f t="array" ref="O82">SUM((Cs!$S$104:$S$203+Cs!O$104:O$203=2)*1)</f>
        <v>0</v>
      </c>
      <c r="P82">
        <f t="array" ref="P82">SUM((Cs!$S$104:$S$203+Cs!P$104:P$203=2)*1)</f>
        <v>0</v>
      </c>
      <c r="Q82">
        <f t="array" ref="Q82">SUM((Cs!$S$104:$S$203+Cs!Q$104:Q$203=2)*1)</f>
        <v>0</v>
      </c>
      <c r="R82">
        <f t="array" ref="R82">SUM((Cs!$S$104:$S$203+Cs!R$104:R$203=2)*1)</f>
        <v>3</v>
      </c>
      <c r="S82">
        <f t="array" ref="S82">SUM((Cs!$S$104:$S$203+Cs!S$104:S$203=2)*1)</f>
        <v>3</v>
      </c>
      <c r="T82">
        <f t="array" ref="T82">SUM((Cs!$S$104:$S$203+Cs!T$104:T$203=2)*1)</f>
        <v>0</v>
      </c>
      <c r="U82">
        <f t="array" ref="U82">SUM((Cs!$S$104:$S$203+Cs!U$104:U$203=2)*1)</f>
        <v>0</v>
      </c>
      <c r="AA82">
        <v>72</v>
      </c>
      <c r="AD82">
        <v>17</v>
      </c>
      <c r="AE82">
        <f t="shared" si="29"/>
        <v>0</v>
      </c>
      <c r="AF82">
        <f t="shared" si="29"/>
        <v>4.2300000000000004</v>
      </c>
      <c r="AG82">
        <f t="shared" si="29"/>
        <v>4.4950000000000001</v>
      </c>
      <c r="AH82">
        <f t="shared" si="29"/>
        <v>19.022500000000004</v>
      </c>
      <c r="AI82">
        <f t="shared" si="29"/>
        <v>7.9950000000000001</v>
      </c>
      <c r="AJ82">
        <f t="shared" si="29"/>
        <v>63.990659999999941</v>
      </c>
      <c r="AK82">
        <f t="shared" si="29"/>
        <v>20.604119999999998</v>
      </c>
      <c r="AL82">
        <f t="shared" si="29"/>
        <v>18.82694</v>
      </c>
      <c r="AM82">
        <f t="shared" si="29"/>
        <v>23.0593</v>
      </c>
      <c r="AN82">
        <f t="shared" si="29"/>
        <v>11.797640000000001</v>
      </c>
      <c r="AO82">
        <f t="shared" si="29"/>
        <v>20.792840000000009</v>
      </c>
      <c r="AP82">
        <f t="shared" si="29"/>
        <v>25.559360000000009</v>
      </c>
      <c r="AQ82">
        <f t="shared" si="29"/>
        <v>23.324300000000001</v>
      </c>
      <c r="AR82">
        <f t="shared" si="29"/>
        <v>9.0423999999999971</v>
      </c>
      <c r="AS82">
        <f t="shared" si="29"/>
        <v>11.561719999999998</v>
      </c>
      <c r="AT82">
        <f t="shared" si="29"/>
        <v>8.0607199999999999</v>
      </c>
      <c r="AU82">
        <f t="array" ref="AU82">SUM(SqCor!$B$2:$AY$51*MMULT(Cs!$R$104:$R$153,TRANSPOSE(Cs!R$104:R$153)))</f>
        <v>111.61228000000001</v>
      </c>
      <c r="AV82">
        <f t="array" ref="AV82">SUM(SqCor!$B$2:$AY$51*MMULT(Cs!$R$104:$R$153,TRANSPOSE(Cs!S$104:S$153)))</f>
        <v>17.543500000000002</v>
      </c>
      <c r="AW82">
        <f t="array" ref="AW82">SUM(SqCor!$B$2:$AY$51*MMULT(Cs!$R$104:$R$153,TRANSPOSE(Cs!T$104:T$153)))</f>
        <v>10.610000000000003</v>
      </c>
      <c r="AX82">
        <f t="array" ref="AX82">SUM(SqCor!$B$2:$AY$51*MMULT(Cs!$R$104:$R$153,TRANSPOSE(Cs!U$104:U$153)))</f>
        <v>11.942000000000002</v>
      </c>
      <c r="AZ82">
        <v>17</v>
      </c>
      <c r="BA82">
        <f t="array" ref="BA82">IF($AC$87,SUM(Cs!$R$104:$R$153*TRANSPOSE(Cs!B$154:B$203)*SqCor!$AZ$2:$CW$51),0)</f>
        <v>0</v>
      </c>
      <c r="BB82">
        <f t="array" ref="BB82">IF($AC$87,SUM(Cs!$R$104:$R$153*TRANSPOSE(Cs!C$154:C$203)*SqCor!$AZ$2:$CW$51),0)</f>
        <v>0</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0</v>
      </c>
      <c r="BG82">
        <f t="array" ref="BG82">IF($AC$87,SUM(Cs!$R$104:$R$153*TRANSPOSE(Cs!H$154:H$203)*SqCor!$AZ$2:$CW$51),0)</f>
        <v>0</v>
      </c>
      <c r="BH82">
        <f t="array" ref="BH82">IF($AC$87,SUM(Cs!$R$104:$R$153*TRANSPOSE(Cs!I$154:I$203)*SqCor!$AZ$2:$CW$51),0)</f>
        <v>0</v>
      </c>
      <c r="BI82">
        <f t="array" ref="BI82">IF($AC$87,SUM(Cs!$R$104:$R$153*TRANSPOSE(Cs!J$154:J$203)*SqCor!$AZ$2:$CW$51),0)</f>
        <v>0</v>
      </c>
      <c r="BJ82">
        <f t="array" ref="BJ82">IF($AC$87,SUM(Cs!$R$104:$R$153*TRANSPOSE(Cs!K$154:K$203)*SqCor!$AZ$2:$CW$51),0)</f>
        <v>0</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0</v>
      </c>
      <c r="BR82">
        <f t="array" ref="BR82">IF($AC$87,SUM(Cs!$R$104:$R$153*TRANSPOSE(Cs!S$154:S$203)*SqCor!$AZ$2:$CW$51),0)</f>
        <v>0</v>
      </c>
      <c r="BS82">
        <f t="array" ref="BS82">IF($AC$87,SUM(Cs!$R$104:$R$153*TRANSPOSE(Cs!T$154:T$203)*SqCor!$AZ$2:$CW$51),0)</f>
        <v>0</v>
      </c>
      <c r="BT82">
        <f t="array" ref="BT82">IF($AC$87,SUM(Cs!$R$104:$R$153*TRANSPOSE(Cs!U$154:U$203)*SqCor!$AZ$2:$CW$51),0)</f>
        <v>0</v>
      </c>
    </row>
    <row r="83" spans="1:72" x14ac:dyDescent="0.15">
      <c r="A83" t="s">
        <v>287</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2</v>
      </c>
      <c r="H83">
        <f t="array" ref="H83">SUM((Cs!$T$104:$T$203+Cs!H$104:H$203=2)*1)</f>
        <v>0</v>
      </c>
      <c r="I83">
        <f t="array" ref="I83">SUM((Cs!$T$104:$T$203+Cs!I$104:I$203=2)*1)</f>
        <v>0</v>
      </c>
      <c r="J83">
        <f t="array" ref="J83">SUM((Cs!$T$104:$T$203+Cs!J$104:J$203=2)*1)</f>
        <v>2</v>
      </c>
      <c r="K83">
        <f t="array" ref="K83">SUM((Cs!$T$104:$T$203+Cs!K$104:K$203=2)*1)</f>
        <v>0</v>
      </c>
      <c r="L83">
        <f t="array" ref="L83">SUM((Cs!$T$104:$T$203+Cs!L$104:L$203=2)*1)</f>
        <v>0</v>
      </c>
      <c r="M83">
        <f t="array" ref="M83">SUM((Cs!$T$104:$T$203+Cs!M$104:M$203=2)*1)</f>
        <v>0</v>
      </c>
      <c r="N83">
        <f t="array" ref="N83">SUM((Cs!$T$104:$T$203+Cs!N$104:N$203=2)*1)</f>
        <v>1</v>
      </c>
      <c r="O83">
        <f t="array" ref="O83">SUM((Cs!$T$104:$T$203+Cs!O$104:O$203=2)*1)</f>
        <v>0</v>
      </c>
      <c r="P83">
        <f t="array" ref="P83">SUM((Cs!$T$104:$T$203+Cs!P$104:P$203=2)*1)</f>
        <v>0</v>
      </c>
      <c r="Q83">
        <f t="array" ref="Q83">SUM((Cs!$T$104:$T$203+Cs!Q$104:Q$203=2)*1)</f>
        <v>0</v>
      </c>
      <c r="R83">
        <f t="array" ref="R83">SUM((Cs!$T$104:$T$203+Cs!R$104:R$203=2)*1)</f>
        <v>2</v>
      </c>
      <c r="S83">
        <f t="array" ref="S83">SUM((Cs!$T$104:$T$203+Cs!S$104:S$203=2)*1)</f>
        <v>0</v>
      </c>
      <c r="T83">
        <f t="array" ref="T83">SUM((Cs!$T$104:$T$203+Cs!T$104:T$203=2)*1)</f>
        <v>2</v>
      </c>
      <c r="U83">
        <f t="array" ref="U83">SUM((Cs!$T$104:$T$203+Cs!U$104:U$203=2)*1)</f>
        <v>0</v>
      </c>
      <c r="AA83">
        <v>73</v>
      </c>
      <c r="AD83">
        <v>18</v>
      </c>
      <c r="AE83">
        <f t="shared" si="29"/>
        <v>0</v>
      </c>
      <c r="AF83">
        <f t="shared" si="29"/>
        <v>1.24</v>
      </c>
      <c r="AG83">
        <f t="shared" si="29"/>
        <v>0.26</v>
      </c>
      <c r="AH83">
        <f t="shared" si="29"/>
        <v>5.0979999999999999</v>
      </c>
      <c r="AI83">
        <f t="shared" si="29"/>
        <v>0.83000000000000007</v>
      </c>
      <c r="AJ83">
        <f t="shared" si="29"/>
        <v>8.6765000000000008</v>
      </c>
      <c r="AK83">
        <f t="shared" si="29"/>
        <v>2.9390000000000005</v>
      </c>
      <c r="AL83">
        <f t="shared" si="29"/>
        <v>2.625</v>
      </c>
      <c r="AM83">
        <f t="shared" si="29"/>
        <v>2.2849999999999997</v>
      </c>
      <c r="AN83">
        <f t="shared" si="29"/>
        <v>1.7799999999999998</v>
      </c>
      <c r="AO83">
        <f t="shared" si="29"/>
        <v>2.6740000000000008</v>
      </c>
      <c r="AP83">
        <f t="shared" si="29"/>
        <v>4.5574999999999992</v>
      </c>
      <c r="AQ83">
        <f t="shared" si="29"/>
        <v>2.5749999999999997</v>
      </c>
      <c r="AR83">
        <f t="shared" si="29"/>
        <v>1.34</v>
      </c>
      <c r="AS83">
        <f t="shared" si="29"/>
        <v>1.599</v>
      </c>
      <c r="AT83">
        <f t="shared" si="29"/>
        <v>1.0975000000000001</v>
      </c>
      <c r="AU83">
        <f t="shared" si="29"/>
        <v>17.543500000000002</v>
      </c>
      <c r="AV83">
        <f t="array" ref="AV83">SUM(SqCor!$B$2:$AY$51*MMULT(Cs!$S$104:$S$153,TRANSPOSE(Cs!S$104:S$153)))</f>
        <v>5.3380000000000001</v>
      </c>
      <c r="AW83">
        <f t="array" ref="AW83">SUM(SqCor!$B$2:$AY$51*MMULT(Cs!$S$104:$S$153,TRANSPOSE(Cs!T$104:T$153)))</f>
        <v>0.94</v>
      </c>
      <c r="AX83">
        <f t="array" ref="AX83">SUM(SqCor!$B$2:$AY$51*MMULT(Cs!$S$104:$S$153,TRANSPOSE(Cs!U$104:U$153)))</f>
        <v>1.4040000000000001</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15">
      <c r="A84" t="s">
        <v>288</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2</v>
      </c>
      <c r="H84">
        <f t="array" ref="H84">SUM((Cs!$U$104:$U$203+Cs!H$104:H$203=2)*1)</f>
        <v>0</v>
      </c>
      <c r="I84">
        <f t="array" ref="I84">SUM((Cs!$U$104:$U$203+Cs!I$104:I$203=2)*1)</f>
        <v>0</v>
      </c>
      <c r="J84">
        <f t="array" ref="J84">SUM((Cs!$U$104:$U$203+Cs!J$104:J$203=2)*1)</f>
        <v>0</v>
      </c>
      <c r="K84">
        <f t="array" ref="K84">SUM((Cs!$U$104:$U$203+Cs!K$104:K$203=2)*1)</f>
        <v>0</v>
      </c>
      <c r="L84">
        <f t="array" ref="L84">SUM((Cs!$U$104:$U$203+Cs!L$104:L$203=2)*1)</f>
        <v>2</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2</v>
      </c>
      <c r="S84">
        <f t="array" ref="S84">SUM((Cs!$U$104:$U$203+Cs!S$104:S$203=2)*1)</f>
        <v>0</v>
      </c>
      <c r="T84">
        <f t="array" ref="T84">SUM((Cs!$U$104:$U$203+Cs!T$104:T$203=2)*1)</f>
        <v>0</v>
      </c>
      <c r="U84">
        <f t="array" ref="U84">SUM((Cs!$U$104:$U$203+Cs!U$104:U$203=2)*1)</f>
        <v>2</v>
      </c>
      <c r="AA84">
        <v>74</v>
      </c>
      <c r="AD84">
        <v>19</v>
      </c>
      <c r="AE84">
        <f t="shared" si="29"/>
        <v>0</v>
      </c>
      <c r="AF84">
        <f t="shared" si="29"/>
        <v>0.18</v>
      </c>
      <c r="AG84">
        <f t="shared" si="29"/>
        <v>0.45</v>
      </c>
      <c r="AH84">
        <f t="shared" si="29"/>
        <v>0.99</v>
      </c>
      <c r="AI84">
        <f t="shared" si="29"/>
        <v>0.74</v>
      </c>
      <c r="AJ84">
        <f t="shared" si="29"/>
        <v>8.6400000000000023</v>
      </c>
      <c r="AK84">
        <f t="shared" si="29"/>
        <v>0.24</v>
      </c>
      <c r="AL84">
        <f t="shared" si="29"/>
        <v>1.7350000000000001</v>
      </c>
      <c r="AM84">
        <f t="shared" si="29"/>
        <v>4.8949999999999996</v>
      </c>
      <c r="AN84">
        <f t="shared" si="29"/>
        <v>0.88</v>
      </c>
      <c r="AO84">
        <f t="shared" si="29"/>
        <v>2.105</v>
      </c>
      <c r="AP84">
        <f t="shared" si="29"/>
        <v>1.9299999999999997</v>
      </c>
      <c r="AQ84">
        <f t="shared" si="29"/>
        <v>4.335</v>
      </c>
      <c r="AR84">
        <f t="shared" si="29"/>
        <v>0.21999999999999997</v>
      </c>
      <c r="AS84">
        <f t="shared" si="29"/>
        <v>2.0000000000000018E-2</v>
      </c>
      <c r="AT84">
        <f t="shared" si="29"/>
        <v>0.77</v>
      </c>
      <c r="AU84">
        <f t="shared" si="29"/>
        <v>10.610000000000003</v>
      </c>
      <c r="AV84">
        <f t="shared" si="29"/>
        <v>0.94</v>
      </c>
      <c r="AW84">
        <f t="array" ref="AW84">SUM(SqCor!$B$2:$AY$51*MMULT(Cs!$T$104:$T$153,TRANSPOSE(Cs!T$104:T$153)))</f>
        <v>2.66</v>
      </c>
      <c r="AX84">
        <f t="array" ref="AX84">SUM(SqCor!$B$2:$AY$51*MMULT(Cs!$T$104:$T$153,TRANSPOSE(Cs!U$104:U$153)))</f>
        <v>1.5550000000000002</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15">
      <c r="AA85">
        <v>75</v>
      </c>
      <c r="AD85">
        <v>20</v>
      </c>
      <c r="AE85">
        <f t="shared" si="29"/>
        <v>0</v>
      </c>
      <c r="AF85">
        <f t="shared" si="29"/>
        <v>0.2</v>
      </c>
      <c r="AG85">
        <f t="shared" si="29"/>
        <v>0.53</v>
      </c>
      <c r="AH85">
        <f t="shared" si="29"/>
        <v>1.264</v>
      </c>
      <c r="AI85">
        <f t="shared" si="29"/>
        <v>0.83000000000000007</v>
      </c>
      <c r="AJ85">
        <f t="shared" si="29"/>
        <v>8.9580000000000002</v>
      </c>
      <c r="AK85">
        <f t="shared" si="29"/>
        <v>0.89</v>
      </c>
      <c r="AL85">
        <f t="shared" si="29"/>
        <v>2.1530000000000005</v>
      </c>
      <c r="AM85">
        <f t="shared" si="29"/>
        <v>3.2380000000000004</v>
      </c>
      <c r="AN85">
        <f t="shared" si="29"/>
        <v>1.25</v>
      </c>
      <c r="AO85">
        <f t="shared" si="29"/>
        <v>3.85</v>
      </c>
      <c r="AP85">
        <f t="shared" si="29"/>
        <v>2.46</v>
      </c>
      <c r="AQ85">
        <f t="shared" si="29"/>
        <v>3.198</v>
      </c>
      <c r="AR85">
        <f t="shared" si="29"/>
        <v>0.59000000000000008</v>
      </c>
      <c r="AS85">
        <f t="shared" si="29"/>
        <v>0.3</v>
      </c>
      <c r="AT85">
        <f t="shared" si="29"/>
        <v>0.66999999999999993</v>
      </c>
      <c r="AU85">
        <f t="shared" si="29"/>
        <v>11.942000000000002</v>
      </c>
      <c r="AV85">
        <f t="shared" si="29"/>
        <v>1.4040000000000001</v>
      </c>
      <c r="AW85">
        <f t="shared" si="29"/>
        <v>1.5550000000000002</v>
      </c>
      <c r="AX85">
        <f t="array" ref="AX85">SUM(SqCor!$B$2:$AY$51*MMULT(Cs!$U$104:$U$153,TRANSPOSE(Cs!U$104:U$153)))</f>
        <v>2.86</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15">
      <c r="AA86">
        <v>76</v>
      </c>
    </row>
    <row r="87" spans="1:72" x14ac:dyDescent="0.15">
      <c r="AA87">
        <v>77</v>
      </c>
      <c r="AC87" t="b">
        <f>SUM(Cs!B154:U203)&gt;0</f>
        <v>1</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15">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15">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0</v>
      </c>
      <c r="AF89">
        <f t="array" ref="AF89">IF($AC$87,SUM(Cs!$C$154:$C$203*TRANSPOSE(Cs!C$104:C$153)*SqCor!$B$52:$AY$101),0)</f>
        <v>0</v>
      </c>
      <c r="AG89">
        <f t="array" ref="AG89">IF($AC$87,SUM(Cs!$C$154:$C$203*TRANSPOSE(Cs!D$104:D$153)*SqCor!$B$52:$AY$101),0)</f>
        <v>0</v>
      </c>
      <c r="AH89">
        <f t="array" ref="AH89">IF($AC$87,SUM(Cs!$C$154:$C$203*TRANSPOSE(Cs!E$104:E$153)*SqCor!$B$52:$AY$101),0)</f>
        <v>0</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0</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1</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0</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1</v>
      </c>
      <c r="BR89">
        <f t="array" ref="BR89">IF($AC$87,SUM(Cs!$C$154:$C$203*TRANSPOSE(Cs!S$154:S$203)*SqCor!$AZ$52:$CW$101),0)</f>
        <v>0</v>
      </c>
      <c r="BS89">
        <f t="array" ref="BS89">IF($AC$87,SUM(Cs!$C$154:$C$203*TRANSPOSE(Cs!T$154:T$203)*SqCor!$AZ$52:$CW$101),0)</f>
        <v>0</v>
      </c>
      <c r="BT89">
        <f t="array" ref="BT89">IF($AC$87,SUM(Cs!$C$154:$C$203*TRANSPOSE(Cs!U$154:U$203)*SqCor!$AZ$52:$CW$101),0)</f>
        <v>0</v>
      </c>
    </row>
    <row r="90" spans="1:72" x14ac:dyDescent="0.15">
      <c r="A90">
        <v>1</v>
      </c>
      <c r="B90">
        <f t="shared" ref="B90:B98" si="30">SUM(AE66,AE88,BA66,BA88)</f>
        <v>0</v>
      </c>
      <c r="C90">
        <f t="shared" ref="C90:C98" si="31">SUM(AF66,AF88,BB66,BB88)</f>
        <v>0</v>
      </c>
      <c r="D90">
        <f t="shared" ref="D90:D98" si="32">SUM(AG66,AG88,BC66,BC88)</f>
        <v>0</v>
      </c>
      <c r="E90">
        <f t="shared" ref="E90:E98" si="33">SUM(AH66,AH88,BD66,BD88)</f>
        <v>0</v>
      </c>
      <c r="F90">
        <f t="shared" ref="F90:F98" si="34">SUM(AI66,AI88,BE66,BE88)</f>
        <v>0</v>
      </c>
      <c r="G90">
        <f t="shared" ref="G90:G98" si="35">SUM(AJ66,AJ88,BF66,BF88)</f>
        <v>0</v>
      </c>
      <c r="H90">
        <f t="shared" ref="H90:H98" si="36">SUM(AK66,AK88,BG66,BG88)</f>
        <v>0</v>
      </c>
      <c r="I90">
        <f t="shared" ref="I90:I98" si="37">SUM(AL66,AL88,BH66,BH88)</f>
        <v>0</v>
      </c>
      <c r="J90">
        <f t="shared" ref="J90:J98" si="38">SUM(AM66,AM88,BI66,BI88)</f>
        <v>0</v>
      </c>
      <c r="K90">
        <f t="shared" ref="K90:K98" si="39">SUM(AN66,AN88,BJ66,BJ88)</f>
        <v>0</v>
      </c>
      <c r="L90">
        <f t="shared" ref="L90:U90" si="40">SUM(AO66,AO88,BK66,BK88)</f>
        <v>0</v>
      </c>
      <c r="M90">
        <f t="shared" si="40"/>
        <v>0</v>
      </c>
      <c r="N90">
        <f t="shared" si="40"/>
        <v>0</v>
      </c>
      <c r="O90">
        <f t="shared" si="40"/>
        <v>0</v>
      </c>
      <c r="P90">
        <f t="shared" si="40"/>
        <v>0</v>
      </c>
      <c r="Q90">
        <f t="shared" si="40"/>
        <v>0</v>
      </c>
      <c r="R90">
        <f t="shared" si="40"/>
        <v>0</v>
      </c>
      <c r="S90">
        <f t="shared" si="40"/>
        <v>0</v>
      </c>
      <c r="T90">
        <f t="shared" si="40"/>
        <v>0</v>
      </c>
      <c r="U90">
        <f t="shared" si="40"/>
        <v>0</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15">
      <c r="A91">
        <v>2</v>
      </c>
      <c r="B91">
        <f t="shared" si="30"/>
        <v>0</v>
      </c>
      <c r="C91">
        <f t="shared" si="31"/>
        <v>2</v>
      </c>
      <c r="D91">
        <f t="shared" si="32"/>
        <v>0.16</v>
      </c>
      <c r="E91">
        <f t="shared" si="33"/>
        <v>2.27</v>
      </c>
      <c r="F91">
        <f t="shared" si="34"/>
        <v>0.29000000000000004</v>
      </c>
      <c r="G91">
        <f t="shared" si="35"/>
        <v>1.1499999999999999</v>
      </c>
      <c r="H91">
        <f t="shared" si="36"/>
        <v>0.52</v>
      </c>
      <c r="I91">
        <f t="shared" si="37"/>
        <v>0.4</v>
      </c>
      <c r="J91">
        <f t="shared" si="38"/>
        <v>0.32</v>
      </c>
      <c r="K91">
        <f t="shared" si="39"/>
        <v>0.32999999999999996</v>
      </c>
      <c r="L91">
        <f t="shared" ref="L91:U91" si="41">SUM(AO67,AO89,BK67,BK89)</f>
        <v>0.33999999999999997</v>
      </c>
      <c r="M91">
        <f t="shared" si="41"/>
        <v>0.64</v>
      </c>
      <c r="N91">
        <f t="shared" si="41"/>
        <v>0.42000000000000004</v>
      </c>
      <c r="O91">
        <f t="shared" si="41"/>
        <v>0.26</v>
      </c>
      <c r="P91">
        <f t="shared" si="41"/>
        <v>0.26</v>
      </c>
      <c r="Q91">
        <f t="shared" si="41"/>
        <v>0.15</v>
      </c>
      <c r="R91">
        <f t="shared" si="41"/>
        <v>5.23</v>
      </c>
      <c r="S91">
        <f t="shared" si="41"/>
        <v>1.24</v>
      </c>
      <c r="T91">
        <f t="shared" si="41"/>
        <v>0.18</v>
      </c>
      <c r="U91">
        <f t="shared" si="41"/>
        <v>0.2</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0</v>
      </c>
      <c r="BE91">
        <f t="array" ref="BE91">IF($AC$87,SUM(Cs!$E$154:$E$203*TRANSPOSE(Cs!F$154:F$203)*SqCor!$AZ$52:$CW$101),0)</f>
        <v>0</v>
      </c>
      <c r="BF91">
        <f t="array" ref="BF91">IF($AC$87,SUM(Cs!$E$154:$E$203*TRANSPOSE(Cs!G$154:G$203)*SqCor!$AZ$52:$CW$101),0)</f>
        <v>0</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0</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0</v>
      </c>
      <c r="BP91">
        <f t="array" ref="BP91">IF($AC$87,SUM(Cs!$E$154:$E$203*TRANSPOSE(Cs!Q$154:Q$203)*SqCor!$AZ$52:$CW$101),0)</f>
        <v>0</v>
      </c>
      <c r="BQ91">
        <f t="array" ref="BQ91">IF($AC$87,SUM(Cs!$E$154:$E$203*TRANSPOSE(Cs!R$154:R$203)*SqCor!$AZ$52:$CW$101),0)</f>
        <v>0</v>
      </c>
      <c r="BR91">
        <f t="array" ref="BR91">IF($AC$87,SUM(Cs!$E$154:$E$203*TRANSPOSE(Cs!S$154:S$203)*SqCor!$AZ$52:$CW$101),0)</f>
        <v>0</v>
      </c>
      <c r="BS91">
        <f t="array" ref="BS91">IF($AC$87,SUM(Cs!$E$154:$E$203*TRANSPOSE(Cs!T$154:T$203)*SqCor!$AZ$52:$CW$101),0)</f>
        <v>0</v>
      </c>
      <c r="BT91">
        <f t="array" ref="BT91">IF($AC$87,SUM(Cs!$E$154:$E$203*TRANSPOSE(Cs!U$154:U$203)*SqCor!$AZ$52:$CW$101),0)</f>
        <v>0</v>
      </c>
    </row>
    <row r="92" spans="1:72" x14ac:dyDescent="0.15">
      <c r="A92">
        <v>3</v>
      </c>
      <c r="B92">
        <f t="shared" si="30"/>
        <v>0</v>
      </c>
      <c r="C92">
        <f t="shared" si="31"/>
        <v>0.16</v>
      </c>
      <c r="D92">
        <f t="shared" si="32"/>
        <v>1</v>
      </c>
      <c r="E92">
        <f t="shared" si="33"/>
        <v>0.27</v>
      </c>
      <c r="F92">
        <f t="shared" si="34"/>
        <v>1.17</v>
      </c>
      <c r="G92">
        <f t="shared" si="35"/>
        <v>2.4350000000000005</v>
      </c>
      <c r="H92">
        <f t="shared" si="36"/>
        <v>0.62000000000000011</v>
      </c>
      <c r="I92">
        <f t="shared" si="37"/>
        <v>0.67500000000000004</v>
      </c>
      <c r="J92">
        <f t="shared" si="38"/>
        <v>0.84499999999999997</v>
      </c>
      <c r="K92">
        <f t="shared" si="39"/>
        <v>0.42000000000000004</v>
      </c>
      <c r="L92">
        <f t="shared" ref="L92:U92" si="42">SUM(AO68,AO90,BK68,BK90)</f>
        <v>0.81</v>
      </c>
      <c r="M92">
        <f t="shared" si="42"/>
        <v>0.98</v>
      </c>
      <c r="N92">
        <f t="shared" si="42"/>
        <v>1.0250000000000001</v>
      </c>
      <c r="O92">
        <f t="shared" si="42"/>
        <v>0.34</v>
      </c>
      <c r="P92">
        <f t="shared" si="42"/>
        <v>0.28000000000000003</v>
      </c>
      <c r="Q92">
        <f t="shared" si="42"/>
        <v>0.3</v>
      </c>
      <c r="R92">
        <f t="shared" si="42"/>
        <v>4.4950000000000001</v>
      </c>
      <c r="S92">
        <f t="shared" si="42"/>
        <v>0.26</v>
      </c>
      <c r="T92">
        <f t="shared" si="42"/>
        <v>0.45</v>
      </c>
      <c r="U92">
        <f t="shared" si="42"/>
        <v>0.53</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15">
      <c r="A93">
        <v>4</v>
      </c>
      <c r="B93">
        <f t="shared" si="30"/>
        <v>0</v>
      </c>
      <c r="C93">
        <f t="shared" si="31"/>
        <v>2.27</v>
      </c>
      <c r="D93">
        <f t="shared" si="32"/>
        <v>0.27</v>
      </c>
      <c r="E93">
        <f t="shared" si="33"/>
        <v>7.6579999999999995</v>
      </c>
      <c r="F93">
        <f t="shared" si="34"/>
        <v>0.98</v>
      </c>
      <c r="G93">
        <f t="shared" si="35"/>
        <v>7.3254999999999999</v>
      </c>
      <c r="H93">
        <f t="shared" si="36"/>
        <v>3.0590000000000006</v>
      </c>
      <c r="I93">
        <f t="shared" si="37"/>
        <v>2.3340000000000001</v>
      </c>
      <c r="J93">
        <f t="shared" si="38"/>
        <v>1.944</v>
      </c>
      <c r="K93">
        <f t="shared" si="39"/>
        <v>1.75</v>
      </c>
      <c r="L93">
        <f t="shared" ref="L93:U93" si="43">SUM(AO69,AO91,BK69,BK91)</f>
        <v>2.3740000000000001</v>
      </c>
      <c r="M93">
        <f t="shared" si="43"/>
        <v>3.8375000000000004</v>
      </c>
      <c r="N93">
        <f t="shared" si="43"/>
        <v>2.3839999999999999</v>
      </c>
      <c r="O93">
        <f t="shared" si="43"/>
        <v>1.42</v>
      </c>
      <c r="P93">
        <f t="shared" si="43"/>
        <v>1.6389999999999998</v>
      </c>
      <c r="Q93">
        <f t="shared" si="43"/>
        <v>1.1174999999999999</v>
      </c>
      <c r="R93">
        <f t="shared" si="43"/>
        <v>19.022500000000004</v>
      </c>
      <c r="S93">
        <f t="shared" si="43"/>
        <v>5.0979999999999999</v>
      </c>
      <c r="T93">
        <f t="shared" si="43"/>
        <v>0.99</v>
      </c>
      <c r="U93">
        <f t="shared" si="43"/>
        <v>1.264</v>
      </c>
      <c r="AA93">
        <v>83</v>
      </c>
      <c r="AD93">
        <v>6</v>
      </c>
      <c r="AE93">
        <f t="array" ref="AE93">IF($AC$87,SUM(Cs!$G$154:$G$203*TRANSPOSE(Cs!B$104:B$153)*SqCor!$B$52:$AY$101),0)</f>
        <v>0</v>
      </c>
      <c r="AF93">
        <f t="array" ref="AF93">IF($AC$87,SUM(Cs!$G$154:$G$203*TRANSPOSE(Cs!C$104:C$153)*SqCor!$B$52:$AY$101),0)</f>
        <v>0</v>
      </c>
      <c r="AG93">
        <f t="array" ref="AG93">IF($AC$87,SUM(Cs!$G$154:$G$203*TRANSPOSE(Cs!D$104:D$153)*SqCor!$B$52:$AY$101),0)</f>
        <v>0</v>
      </c>
      <c r="AH93">
        <f t="array" ref="AH93">IF($AC$87,SUM(Cs!$G$154:$G$203*TRANSPOSE(Cs!E$104:E$153)*SqCor!$B$52:$AY$101),0)</f>
        <v>0</v>
      </c>
      <c r="AI93">
        <f t="array" ref="AI93">IF($AC$87,SUM(Cs!$G$154:$G$203*TRANSPOSE(Cs!F$104:F$153)*SqCor!$B$52:$AY$101),0)</f>
        <v>0</v>
      </c>
      <c r="AJ93">
        <f t="array" ref="AJ93">IF($AC$87,SUM(Cs!$G$154:$G$203*TRANSPOSE(Cs!G$104:G$153)*SqCor!$B$52:$AY$101),0)</f>
        <v>0</v>
      </c>
      <c r="AK93">
        <f t="array" ref="AK93">IF($AC$87,SUM(Cs!$G$154:$G$203*TRANSPOSE(Cs!H$104:H$153)*SqCor!$B$52:$AY$101),0)</f>
        <v>0</v>
      </c>
      <c r="AL93">
        <f t="array" ref="AL93">IF($AC$87,SUM(Cs!$G$154:$G$203*TRANSPOSE(Cs!I$104:I$153)*SqCor!$B$52:$AY$101),0)</f>
        <v>0</v>
      </c>
      <c r="AM93">
        <f t="array" ref="AM93">IF($AC$87,SUM(Cs!$G$154:$G$203*TRANSPOSE(Cs!J$104:J$153)*SqCor!$B$52:$AY$101),0)</f>
        <v>0</v>
      </c>
      <c r="AN93">
        <f t="array" ref="AN93">IF($AC$87,SUM(Cs!$G$154:$G$203*TRANSPOSE(Cs!K$104:K$153)*SqCor!$B$52:$AY$101),0)</f>
        <v>0</v>
      </c>
      <c r="AO93">
        <f t="array" ref="AO93">IF($AC$87,SUM(Cs!$G$154:$G$203*TRANSPOSE(Cs!L$104:L$153)*SqCor!$B$52:$AY$101),0)</f>
        <v>0</v>
      </c>
      <c r="AP93">
        <f t="array" ref="AP93">IF($AC$87,SUM(Cs!$G$154:$G$203*TRANSPOSE(Cs!M$104:M$153)*SqCor!$B$52:$AY$101),0)</f>
        <v>0</v>
      </c>
      <c r="AQ93">
        <f t="array" ref="AQ93">IF($AC$87,SUM(Cs!$G$154:$G$203*TRANSPOSE(Cs!N$104:N$153)*SqCor!$B$52:$AY$101),0)</f>
        <v>0</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0</v>
      </c>
      <c r="AV93">
        <f t="array" ref="AV93">IF($AC$87,SUM(Cs!$G$154:$G$203*TRANSPOSE(Cs!S$104:S$153)*SqCor!$B$52:$AY$101),0)</f>
        <v>0</v>
      </c>
      <c r="AW93">
        <f t="array" ref="AW93">IF($AC$87,SUM(Cs!$G$154:$G$203*TRANSPOSE(Cs!T$104:T$153)*SqCor!$B$52:$AY$101),0)</f>
        <v>0</v>
      </c>
      <c r="AX93">
        <f t="array" ref="AX93">IF($AC$87,SUM(Cs!$G$154:$G$203*TRANSPOSE(Cs!U$104:U$153)*SqCor!$B$52:$AY$101),0)</f>
        <v>0</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0</v>
      </c>
      <c r="BE93">
        <f t="array" ref="BE93">IF($AC$87,SUM(Cs!$G$154:$G$203*TRANSPOSE(Cs!F$154:F$203)*SqCor!$AZ$52:$CW$101),0)</f>
        <v>0</v>
      </c>
      <c r="BF93">
        <f t="array" ref="BF93">IF($AC$87,SUM(Cs!$G$154:$G$203*TRANSPOSE(Cs!G$154:G$203)*SqCor!$AZ$52:$CW$101),0)</f>
        <v>0</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0</v>
      </c>
      <c r="BK93">
        <f t="array" ref="BK93">IF($AC$87,SUM(Cs!$G$154:$G$203*TRANSPOSE(Cs!L$154:L$203)*SqCor!$AZ$52:$CW$101),0)</f>
        <v>0</v>
      </c>
      <c r="BL93">
        <f t="array" ref="BL93">IF($AC$87,SUM(Cs!$G$154:$G$203*TRANSPOSE(Cs!M$154:M$203)*SqCor!$AZ$52:$CW$101),0)</f>
        <v>0</v>
      </c>
      <c r="BM93">
        <f t="array" ref="BM93">IF($AC$87,SUM(Cs!$G$154:$G$203*TRANSPOSE(Cs!N$154:N$203)*SqCor!$AZ$52:$CW$101),0)</f>
        <v>0</v>
      </c>
      <c r="BN93">
        <f t="array" ref="BN93">IF($AC$87,SUM(Cs!$G$154:$G$203*TRANSPOSE(Cs!O$154:O$203)*SqCor!$AZ$52:$CW$101),0)</f>
        <v>0</v>
      </c>
      <c r="BO93">
        <f t="array" ref="BO93">IF($AC$87,SUM(Cs!$G$154:$G$203*TRANSPOSE(Cs!P$154:P$203)*SqCor!$AZ$52:$CW$101),0)</f>
        <v>0</v>
      </c>
      <c r="BP93">
        <f t="array" ref="BP93">IF($AC$87,SUM(Cs!$G$154:$G$203*TRANSPOSE(Cs!Q$154:Q$203)*SqCor!$AZ$52:$CW$101),0)</f>
        <v>0</v>
      </c>
      <c r="BQ93">
        <f t="array" ref="BQ93">IF($AC$87,SUM(Cs!$G$154:$G$203*TRANSPOSE(Cs!R$154:R$203)*SqCor!$AZ$52:$CW$101),0)</f>
        <v>0</v>
      </c>
      <c r="BR93">
        <f t="array" ref="BR93">IF($AC$87,SUM(Cs!$G$154:$G$203*TRANSPOSE(Cs!S$154:S$203)*SqCor!$AZ$52:$CW$101),0)</f>
        <v>0</v>
      </c>
      <c r="BS93">
        <f t="array" ref="BS93">IF($AC$87,SUM(Cs!$G$154:$G$203*TRANSPOSE(Cs!T$154:T$203)*SqCor!$AZ$52:$CW$101),0)</f>
        <v>0</v>
      </c>
      <c r="BT93">
        <f t="array" ref="BT93">IF($AC$87,SUM(Cs!$G$154:$G$203*TRANSPOSE(Cs!U$154:U$203)*SqCor!$AZ$52:$CW$101),0)</f>
        <v>0</v>
      </c>
    </row>
    <row r="94" spans="1:72" x14ac:dyDescent="0.15">
      <c r="A94">
        <v>5</v>
      </c>
      <c r="B94">
        <f t="shared" si="30"/>
        <v>0</v>
      </c>
      <c r="C94">
        <f t="shared" si="31"/>
        <v>0.29000000000000004</v>
      </c>
      <c r="D94">
        <f t="shared" si="32"/>
        <v>1.17</v>
      </c>
      <c r="E94">
        <f t="shared" si="33"/>
        <v>0.98</v>
      </c>
      <c r="F94">
        <f t="shared" si="34"/>
        <v>2.34</v>
      </c>
      <c r="G94">
        <f t="shared" si="35"/>
        <v>3.7450000000000001</v>
      </c>
      <c r="H94">
        <f t="shared" si="36"/>
        <v>0.93000000000000016</v>
      </c>
      <c r="I94">
        <f t="shared" si="37"/>
        <v>1.075</v>
      </c>
      <c r="J94">
        <f t="shared" si="38"/>
        <v>1.335</v>
      </c>
      <c r="K94">
        <f t="shared" si="39"/>
        <v>0.65</v>
      </c>
      <c r="L94">
        <f t="shared" ref="L94:U94" si="44">SUM(AO70,AO92,BK70,BK92)</f>
        <v>1.2899999999999998</v>
      </c>
      <c r="M94">
        <f t="shared" si="44"/>
        <v>1.4100000000000001</v>
      </c>
      <c r="N94">
        <f t="shared" si="44"/>
        <v>1.5850000000000002</v>
      </c>
      <c r="O94">
        <f t="shared" si="44"/>
        <v>0.52</v>
      </c>
      <c r="P94">
        <f t="shared" si="44"/>
        <v>0.41000000000000003</v>
      </c>
      <c r="Q94">
        <f t="shared" si="44"/>
        <v>0.37</v>
      </c>
      <c r="R94">
        <f t="shared" si="44"/>
        <v>7.9950000000000001</v>
      </c>
      <c r="S94">
        <f t="shared" si="44"/>
        <v>0.83000000000000007</v>
      </c>
      <c r="T94">
        <f t="shared" si="44"/>
        <v>0.74</v>
      </c>
      <c r="U94">
        <f t="shared" si="44"/>
        <v>0.83000000000000007</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15">
      <c r="A95">
        <v>6</v>
      </c>
      <c r="B95">
        <f t="shared" si="30"/>
        <v>0</v>
      </c>
      <c r="C95">
        <f t="shared" si="31"/>
        <v>1.1499999999999999</v>
      </c>
      <c r="D95">
        <f t="shared" si="32"/>
        <v>2.4350000000000005</v>
      </c>
      <c r="E95">
        <f t="shared" si="33"/>
        <v>7.3254999999999999</v>
      </c>
      <c r="F95">
        <f t="shared" si="34"/>
        <v>3.7450000000000001</v>
      </c>
      <c r="G95">
        <f t="shared" si="35"/>
        <v>46.208239999999975</v>
      </c>
      <c r="H95">
        <f t="shared" si="36"/>
        <v>6.7119199999999992</v>
      </c>
      <c r="I95">
        <f t="shared" si="37"/>
        <v>12.699119999999999</v>
      </c>
      <c r="J95">
        <f t="shared" si="38"/>
        <v>18.293700000000005</v>
      </c>
      <c r="K95">
        <f t="shared" si="39"/>
        <v>7.5954200000000007</v>
      </c>
      <c r="L95">
        <f t="shared" ref="L95:U95" si="45">SUM(AO71,AO93,BK71,BK93)</f>
        <v>15.058720000000001</v>
      </c>
      <c r="M95">
        <f t="shared" si="45"/>
        <v>16.336539999999999</v>
      </c>
      <c r="N95">
        <f t="shared" si="45"/>
        <v>17.758700000000005</v>
      </c>
      <c r="O95">
        <f t="shared" si="45"/>
        <v>3.0314000000000001</v>
      </c>
      <c r="P95">
        <f t="shared" si="45"/>
        <v>3.68052</v>
      </c>
      <c r="Q95">
        <f t="shared" si="45"/>
        <v>5.2801200000000001</v>
      </c>
      <c r="R95">
        <f t="shared" si="45"/>
        <v>63.990659999999941</v>
      </c>
      <c r="S95">
        <f t="shared" si="45"/>
        <v>8.6765000000000008</v>
      </c>
      <c r="T95">
        <f t="shared" si="45"/>
        <v>8.6400000000000023</v>
      </c>
      <c r="U95">
        <f t="shared" si="45"/>
        <v>8.9580000000000002</v>
      </c>
      <c r="AA95">
        <v>85</v>
      </c>
      <c r="AD95">
        <v>8</v>
      </c>
      <c r="AE95">
        <f t="array" ref="AE95">IF($AC$87,SUM(Cs!$I$154:$I$203*TRANSPOSE(Cs!B$104:B$153)*SqCor!$B$52:$AY$101),0)</f>
        <v>0</v>
      </c>
      <c r="AF95">
        <f t="array" ref="AF95">IF($AC$87,SUM(Cs!$I$154:$I$203*TRANSPOSE(Cs!C$104:C$153)*SqCor!$B$52:$AY$101),0)</f>
        <v>0</v>
      </c>
      <c r="AG95">
        <f t="array" ref="AG95">IF($AC$87,SUM(Cs!$I$154:$I$203*TRANSPOSE(Cs!D$104:D$153)*SqCor!$B$52:$AY$101),0)</f>
        <v>0</v>
      </c>
      <c r="AH95">
        <f t="array" ref="AH95">IF($AC$87,SUM(Cs!$I$154:$I$203*TRANSPOSE(Cs!E$104:E$153)*SqCor!$B$52:$AY$101),0)</f>
        <v>0</v>
      </c>
      <c r="AI95">
        <f t="array" ref="AI95">IF($AC$87,SUM(Cs!$I$154:$I$203*TRANSPOSE(Cs!F$104:F$153)*SqCor!$B$52:$AY$101),0)</f>
        <v>0</v>
      </c>
      <c r="AJ95">
        <f t="array" ref="AJ95">IF($AC$87,SUM(Cs!$I$154:$I$203*TRANSPOSE(Cs!G$104:G$153)*SqCor!$B$52:$AY$101),0)</f>
        <v>0</v>
      </c>
      <c r="AK95">
        <f t="array" ref="AK95">IF($AC$87,SUM(Cs!$I$154:$I$203*TRANSPOSE(Cs!H$104:H$153)*SqCor!$B$52:$AY$101),0)</f>
        <v>0</v>
      </c>
      <c r="AL95">
        <f t="array" ref="AL95">IF($AC$87,SUM(Cs!$I$154:$I$203*TRANSPOSE(Cs!I$104:I$153)*SqCor!$B$52:$AY$101),0)</f>
        <v>0</v>
      </c>
      <c r="AM95">
        <f t="array" ref="AM95">IF($AC$87,SUM(Cs!$I$154:$I$203*TRANSPOSE(Cs!J$104:J$153)*SqCor!$B$52:$AY$101),0)</f>
        <v>0</v>
      </c>
      <c r="AN95">
        <f t="array" ref="AN95">IF($AC$87,SUM(Cs!$I$154:$I$203*TRANSPOSE(Cs!K$104:K$153)*SqCor!$B$52:$AY$101),0)</f>
        <v>0</v>
      </c>
      <c r="AO95">
        <f t="array" ref="AO95">IF($AC$87,SUM(Cs!$I$154:$I$203*TRANSPOSE(Cs!L$104:L$153)*SqCor!$B$52:$AY$101),0)</f>
        <v>0</v>
      </c>
      <c r="AP95">
        <f t="array" ref="AP95">IF($AC$87,SUM(Cs!$I$154:$I$203*TRANSPOSE(Cs!M$104:M$153)*SqCor!$B$52:$AY$101),0)</f>
        <v>0</v>
      </c>
      <c r="AQ95">
        <f t="array" ref="AQ95">IF($AC$87,SUM(Cs!$I$154:$I$203*TRANSPOSE(Cs!N$104:N$153)*SqCor!$B$52:$AY$101),0)</f>
        <v>0</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0</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0</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0</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0</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15">
      <c r="A96">
        <v>7</v>
      </c>
      <c r="B96">
        <f t="shared" si="30"/>
        <v>0</v>
      </c>
      <c r="C96">
        <f t="shared" si="31"/>
        <v>0.52</v>
      </c>
      <c r="D96">
        <f t="shared" si="32"/>
        <v>0.62000000000000011</v>
      </c>
      <c r="E96">
        <f t="shared" si="33"/>
        <v>3.0590000000000006</v>
      </c>
      <c r="F96">
        <f t="shared" si="34"/>
        <v>0.93000000000000016</v>
      </c>
      <c r="G96">
        <f t="shared" si="35"/>
        <v>6.7119199999999992</v>
      </c>
      <c r="H96">
        <f t="shared" si="36"/>
        <v>9.9031999999999982</v>
      </c>
      <c r="I96">
        <f t="shared" si="37"/>
        <v>2.71882</v>
      </c>
      <c r="J96">
        <f t="shared" si="38"/>
        <v>1.4866000000000004</v>
      </c>
      <c r="K96">
        <f t="shared" si="39"/>
        <v>1.8022200000000002</v>
      </c>
      <c r="L96">
        <f t="shared" ref="L96:U96" si="46">SUM(AO72,AO94,BK72,BK94)</f>
        <v>2.0701199999999997</v>
      </c>
      <c r="M96">
        <f t="shared" si="46"/>
        <v>3.9753200000000004</v>
      </c>
      <c r="N96">
        <f t="shared" si="46"/>
        <v>1.5966000000000002</v>
      </c>
      <c r="O96">
        <f t="shared" si="46"/>
        <v>4.0710000000000006</v>
      </c>
      <c r="P96">
        <f t="shared" si="46"/>
        <v>5.8321999999999985</v>
      </c>
      <c r="Q96">
        <f t="shared" si="46"/>
        <v>1.2930999999999999</v>
      </c>
      <c r="R96">
        <f t="shared" si="46"/>
        <v>20.604119999999998</v>
      </c>
      <c r="S96">
        <f t="shared" si="46"/>
        <v>2.9390000000000005</v>
      </c>
      <c r="T96">
        <f t="shared" si="46"/>
        <v>0.24</v>
      </c>
      <c r="U96">
        <f t="shared" si="46"/>
        <v>0.89</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72" x14ac:dyDescent="0.15">
      <c r="A97">
        <v>8</v>
      </c>
      <c r="B97">
        <f t="shared" si="30"/>
        <v>0</v>
      </c>
      <c r="C97">
        <f t="shared" si="31"/>
        <v>0.4</v>
      </c>
      <c r="D97">
        <f t="shared" si="32"/>
        <v>0.67500000000000004</v>
      </c>
      <c r="E97">
        <f t="shared" si="33"/>
        <v>2.3340000000000001</v>
      </c>
      <c r="F97">
        <f t="shared" si="34"/>
        <v>1.075</v>
      </c>
      <c r="G97">
        <f t="shared" si="35"/>
        <v>12.699119999999999</v>
      </c>
      <c r="H97">
        <f t="shared" si="36"/>
        <v>2.71882</v>
      </c>
      <c r="I97">
        <f t="shared" si="37"/>
        <v>5.32</v>
      </c>
      <c r="J97">
        <f t="shared" si="38"/>
        <v>4.085</v>
      </c>
      <c r="K97">
        <f t="shared" si="39"/>
        <v>3.66</v>
      </c>
      <c r="L97">
        <f t="shared" ref="L97:U97" si="47">SUM(AO73,AO95,BK73,BK95)</f>
        <v>4.5229999999999997</v>
      </c>
      <c r="M97">
        <f t="shared" si="47"/>
        <v>5.8811200000000001</v>
      </c>
      <c r="N97">
        <f t="shared" si="47"/>
        <v>3.8999999999999995</v>
      </c>
      <c r="O97">
        <f t="shared" si="47"/>
        <v>1.04</v>
      </c>
      <c r="P97">
        <f t="shared" si="47"/>
        <v>1.6788200000000002</v>
      </c>
      <c r="Q97">
        <f t="shared" si="47"/>
        <v>1.2101200000000001</v>
      </c>
      <c r="R97">
        <f t="shared" si="47"/>
        <v>18.82694</v>
      </c>
      <c r="S97">
        <f t="shared" si="47"/>
        <v>2.625</v>
      </c>
      <c r="T97">
        <f t="shared" si="47"/>
        <v>1.7350000000000001</v>
      </c>
      <c r="U97">
        <f t="shared" si="47"/>
        <v>2.1530000000000005</v>
      </c>
      <c r="AA97">
        <v>87</v>
      </c>
      <c r="AD97">
        <v>10</v>
      </c>
      <c r="AE97">
        <f t="array" ref="AE97">IF($AC$87,SUM(Cs!$K$154:$K$203*TRANSPOSE(Cs!B$104:B$153)*SqCor!$B$52:$AY$101),0)</f>
        <v>0</v>
      </c>
      <c r="AF97">
        <f t="array" ref="AF97">IF($AC$87,SUM(Cs!$K$154:$K$203*TRANSPOSE(Cs!C$104:C$153)*SqCor!$B$52:$AY$101),0)</f>
        <v>0</v>
      </c>
      <c r="AG97">
        <f t="array" ref="AG97">IF($AC$87,SUM(Cs!$K$154:$K$203*TRANSPOSE(Cs!D$104:D$153)*SqCor!$B$52:$AY$101),0)</f>
        <v>0</v>
      </c>
      <c r="AH97">
        <f t="array" ref="AH97">IF($AC$87,SUM(Cs!$K$154:$K$203*TRANSPOSE(Cs!E$104:E$153)*SqCor!$B$52:$AY$101),0)</f>
        <v>0</v>
      </c>
      <c r="AI97">
        <f t="array" ref="AI97">IF($AC$87,SUM(Cs!$K$154:$K$203*TRANSPOSE(Cs!F$104:F$153)*SqCor!$B$52:$AY$101),0)</f>
        <v>0</v>
      </c>
      <c r="AJ97">
        <f t="array" ref="AJ97">IF($AC$87,SUM(Cs!$K$154:$K$203*TRANSPOSE(Cs!G$104:G$153)*SqCor!$B$52:$AY$101),0)</f>
        <v>0</v>
      </c>
      <c r="AK97">
        <f t="array" ref="AK97">IF($AC$87,SUM(Cs!$K$154:$K$203*TRANSPOSE(Cs!H$104:H$153)*SqCor!$B$52:$AY$101),0)</f>
        <v>0</v>
      </c>
      <c r="AL97">
        <f t="array" ref="AL97">IF($AC$87,SUM(Cs!$K$154:$K$203*TRANSPOSE(Cs!I$104:I$153)*SqCor!$B$52:$AY$101),0)</f>
        <v>0</v>
      </c>
      <c r="AM97">
        <f t="array" ref="AM97">IF($AC$87,SUM(Cs!$K$154:$K$203*TRANSPOSE(Cs!J$104:J$153)*SqCor!$B$52:$AY$101),0)</f>
        <v>0</v>
      </c>
      <c r="AN97">
        <f t="array" ref="AN97">IF($AC$87,SUM(Cs!$K$154:$K$203*TRANSPOSE(Cs!K$104:K$153)*SqCor!$B$52:$AY$101),0)</f>
        <v>0</v>
      </c>
      <c r="AO97">
        <f t="array" ref="AO97">IF($AC$87,SUM(Cs!$K$154:$K$203*TRANSPOSE(Cs!L$104:L$153)*SqCor!$B$52:$AY$101),0)</f>
        <v>0</v>
      </c>
      <c r="AP97">
        <f t="array" ref="AP97">IF($AC$87,SUM(Cs!$K$154:$K$203*TRANSPOSE(Cs!M$104:M$153)*SqCor!$B$52:$AY$101),0)</f>
        <v>0</v>
      </c>
      <c r="AQ97">
        <f t="array" ref="AQ97">IF($AC$87,SUM(Cs!$K$154:$K$203*TRANSPOSE(Cs!N$104:N$153)*SqCor!$B$52:$AY$101),0)</f>
        <v>0</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0</v>
      </c>
      <c r="AV97">
        <f t="array" ref="AV97">IF($AC$87,SUM(Cs!$K$154:$K$203*TRANSPOSE(Cs!S$104:S$153)*SqCor!$B$52:$AY$101),0)</f>
        <v>0</v>
      </c>
      <c r="AW97">
        <f t="array" ref="AW97">IF($AC$87,SUM(Cs!$K$154:$K$203*TRANSPOSE(Cs!T$104:T$153)*SqCor!$B$52:$AY$101),0)</f>
        <v>0</v>
      </c>
      <c r="AX97">
        <f t="array" ref="AX97">IF($AC$87,SUM(Cs!$K$154:$K$203*TRANSPOSE(Cs!U$104:U$153)*SqCor!$B$52:$AY$101),0)</f>
        <v>0</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0</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0</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0</v>
      </c>
      <c r="BR97">
        <f t="array" ref="BR97">IF($AC$87,SUM(Cs!$K$154:$K$203*TRANSPOSE(Cs!S$154:S$203)*SqCor!$AZ$52:$CW$101),0)</f>
        <v>0</v>
      </c>
      <c r="BS97">
        <f t="array" ref="BS97">IF($AC$87,SUM(Cs!$K$154:$K$203*TRANSPOSE(Cs!T$154:T$203)*SqCor!$AZ$52:$CW$101),0)</f>
        <v>0</v>
      </c>
      <c r="BT97">
        <f t="array" ref="BT97">IF($AC$87,SUM(Cs!$K$154:$K$203*TRANSPOSE(Cs!U$154:U$203)*SqCor!$AZ$52:$CW$101),0)</f>
        <v>0</v>
      </c>
    </row>
    <row r="98" spans="1:72" x14ac:dyDescent="0.15">
      <c r="A98">
        <v>9</v>
      </c>
      <c r="B98">
        <f t="shared" si="30"/>
        <v>0</v>
      </c>
      <c r="C98">
        <f t="shared" si="31"/>
        <v>0.32</v>
      </c>
      <c r="D98">
        <f t="shared" si="32"/>
        <v>0.84499999999999997</v>
      </c>
      <c r="E98">
        <f t="shared" si="33"/>
        <v>1.944</v>
      </c>
      <c r="F98">
        <f t="shared" si="34"/>
        <v>1.335</v>
      </c>
      <c r="G98">
        <f t="shared" si="35"/>
        <v>18.293700000000005</v>
      </c>
      <c r="H98">
        <f t="shared" si="36"/>
        <v>1.4866000000000004</v>
      </c>
      <c r="I98">
        <f t="shared" si="37"/>
        <v>4.085</v>
      </c>
      <c r="J98">
        <f t="shared" si="38"/>
        <v>9.9699999999999989</v>
      </c>
      <c r="K98">
        <f t="shared" si="39"/>
        <v>1.8099999999999998</v>
      </c>
      <c r="L98">
        <f t="shared" ref="L98:U109" si="48">SUM(AO74,AO96,BK74,BK96)</f>
        <v>4.6079999999999997</v>
      </c>
      <c r="M98">
        <f t="shared" si="48"/>
        <v>4.4257</v>
      </c>
      <c r="N98">
        <f t="shared" si="48"/>
        <v>8.6150000000000002</v>
      </c>
      <c r="O98">
        <f t="shared" si="48"/>
        <v>0.69000000000000006</v>
      </c>
      <c r="P98">
        <f t="shared" si="48"/>
        <v>0.79659999999999997</v>
      </c>
      <c r="Q98">
        <f t="shared" si="48"/>
        <v>1.7546999999999999</v>
      </c>
      <c r="R98">
        <f t="shared" si="48"/>
        <v>23.0593</v>
      </c>
      <c r="S98">
        <f t="shared" si="48"/>
        <v>2.2849999999999997</v>
      </c>
      <c r="T98">
        <f t="shared" si="48"/>
        <v>4.8949999999999996</v>
      </c>
      <c r="U98">
        <f t="shared" si="48"/>
        <v>3.2380000000000004</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0</v>
      </c>
      <c r="BE98">
        <f t="array" ref="BE98">IF($AC$87,SUM(Cs!$L$154:$L$203*TRANSPOSE(Cs!F$154:F$203)*SqCor!$AZ$52:$CW$101),0)</f>
        <v>0</v>
      </c>
      <c r="BF98">
        <f t="array" ref="BF98">IF($AC$87,SUM(Cs!$L$154:$L$203*TRANSPOSE(Cs!G$154:G$203)*SqCor!$AZ$52:$CW$101),0)</f>
        <v>0</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0</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0</v>
      </c>
      <c r="BP98">
        <f t="array" ref="BP98">IF($AC$87,SUM(Cs!$L$154:$L$203*TRANSPOSE(Cs!Q$154:Q$203)*SqCor!$AZ$52:$CW$101),0)</f>
        <v>0</v>
      </c>
      <c r="BQ98">
        <f t="array" ref="BQ98">IF($AC$87,SUM(Cs!$L$154:$L$203*TRANSPOSE(Cs!R$154:R$203)*SqCor!$AZ$52:$CW$101),0)</f>
        <v>0</v>
      </c>
      <c r="BR98">
        <f t="array" ref="BR98">IF($AC$87,SUM(Cs!$L$154:$L$203*TRANSPOSE(Cs!S$154:S$203)*SqCor!$AZ$52:$CW$101),0)</f>
        <v>0</v>
      </c>
      <c r="BS98">
        <f t="array" ref="BS98">IF($AC$87,SUM(Cs!$L$154:$L$203*TRANSPOSE(Cs!T$154:T$203)*SqCor!$AZ$52:$CW$101),0)</f>
        <v>0</v>
      </c>
      <c r="BT98">
        <f t="array" ref="BT98">IF($AC$87,SUM(Cs!$L$154:$L$203*TRANSPOSE(Cs!U$154:U$203)*SqCor!$AZ$52:$CW$101),0)</f>
        <v>0</v>
      </c>
    </row>
    <row r="99" spans="1:72" x14ac:dyDescent="0.15">
      <c r="A99">
        <v>10</v>
      </c>
      <c r="B99">
        <f>SUM(AE75,AE97,BA75,BA97)</f>
        <v>0</v>
      </c>
      <c r="C99">
        <f t="shared" ref="C99:K109" si="49">SUM(AF75,AF97,BB75,BB97)</f>
        <v>0.32999999999999996</v>
      </c>
      <c r="D99">
        <f t="shared" si="49"/>
        <v>0.42000000000000004</v>
      </c>
      <c r="E99">
        <f t="shared" si="49"/>
        <v>1.75</v>
      </c>
      <c r="F99">
        <f t="shared" si="49"/>
        <v>0.65</v>
      </c>
      <c r="G99">
        <f t="shared" si="49"/>
        <v>7.5954200000000007</v>
      </c>
      <c r="H99">
        <f t="shared" si="49"/>
        <v>1.8022200000000002</v>
      </c>
      <c r="I99">
        <f t="shared" si="49"/>
        <v>3.66</v>
      </c>
      <c r="J99">
        <f t="shared" si="49"/>
        <v>1.8099999999999998</v>
      </c>
      <c r="K99">
        <f t="shared" si="49"/>
        <v>3</v>
      </c>
      <c r="L99">
        <f t="shared" si="48"/>
        <v>3.05</v>
      </c>
      <c r="M99">
        <f t="shared" si="48"/>
        <v>4.2354200000000004</v>
      </c>
      <c r="N99">
        <f t="shared" si="48"/>
        <v>1.83</v>
      </c>
      <c r="O99">
        <f t="shared" si="48"/>
        <v>0.72</v>
      </c>
      <c r="P99">
        <f t="shared" si="48"/>
        <v>1.08222</v>
      </c>
      <c r="Q99">
        <f t="shared" si="48"/>
        <v>0.59541999999999995</v>
      </c>
      <c r="R99">
        <f t="shared" si="48"/>
        <v>11.797640000000001</v>
      </c>
      <c r="S99">
        <f t="shared" si="48"/>
        <v>1.7799999999999998</v>
      </c>
      <c r="T99">
        <f t="shared" si="48"/>
        <v>0.88</v>
      </c>
      <c r="U99">
        <f t="shared" si="48"/>
        <v>1.25</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0</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0</v>
      </c>
      <c r="BM99">
        <f t="array" ref="BM99">IF($AC$87,SUM(Cs!$M$154:$M$203*TRANSPOSE(Cs!N$154:N$203)*SqCor!$AZ$52:$CW$101),0)</f>
        <v>0</v>
      </c>
      <c r="BN99">
        <f t="array" ref="BN99">IF($AC$87,SUM(Cs!$M$154:$M$203*TRANSPOSE(Cs!O$154:O$203)*SqCor!$AZ$52:$CW$101),0)</f>
        <v>0</v>
      </c>
      <c r="BO99">
        <f t="array" ref="BO99">IF($AC$87,SUM(Cs!$M$154:$M$203*TRANSPOSE(Cs!P$154:P$203)*SqCor!$AZ$52:$CW$101),0)</f>
        <v>0</v>
      </c>
      <c r="BP99">
        <f t="array" ref="BP99">IF($AC$87,SUM(Cs!$M$154:$M$203*TRANSPOSE(Cs!Q$154:Q$203)*SqCor!$AZ$52:$CW$101),0)</f>
        <v>0</v>
      </c>
      <c r="BQ99">
        <f t="array" ref="BQ99">IF($AC$87,SUM(Cs!$M$154:$M$203*TRANSPOSE(Cs!R$154:R$203)*SqCor!$AZ$52:$CW$101),0)</f>
        <v>0</v>
      </c>
      <c r="BR99">
        <f t="array" ref="BR99">IF($AC$87,SUM(Cs!$M$154:$M$203*TRANSPOSE(Cs!S$154:S$203)*SqCor!$AZ$52:$CW$101),0)</f>
        <v>0</v>
      </c>
      <c r="BS99">
        <f t="array" ref="BS99">IF($AC$87,SUM(Cs!$M$154:$M$203*TRANSPOSE(Cs!T$154:T$203)*SqCor!$AZ$52:$CW$101),0)</f>
        <v>0</v>
      </c>
      <c r="BT99">
        <f t="array" ref="BT99">IF($AC$87,SUM(Cs!$M$154:$M$203*TRANSPOSE(Cs!U$154:U$203)*SqCor!$AZ$52:$CW$101),0)</f>
        <v>0</v>
      </c>
    </row>
    <row r="100" spans="1:72" x14ac:dyDescent="0.15">
      <c r="A100">
        <v>11</v>
      </c>
      <c r="B100">
        <f t="shared" ref="B100:B109" si="50">SUM(AE76,AE98,BA76,BA98)</f>
        <v>0</v>
      </c>
      <c r="C100">
        <f t="shared" si="49"/>
        <v>0.33999999999999997</v>
      </c>
      <c r="D100">
        <f t="shared" si="49"/>
        <v>0.81</v>
      </c>
      <c r="E100">
        <f t="shared" si="49"/>
        <v>2.3740000000000001</v>
      </c>
      <c r="F100">
        <f t="shared" si="49"/>
        <v>1.2899999999999998</v>
      </c>
      <c r="G100">
        <f t="shared" si="49"/>
        <v>15.058720000000001</v>
      </c>
      <c r="H100">
        <f t="shared" si="49"/>
        <v>2.0701199999999997</v>
      </c>
      <c r="I100">
        <f t="shared" si="49"/>
        <v>4.5229999999999997</v>
      </c>
      <c r="J100">
        <f t="shared" si="49"/>
        <v>4.6079999999999997</v>
      </c>
      <c r="K100">
        <f t="shared" si="49"/>
        <v>3.05</v>
      </c>
      <c r="L100">
        <f t="shared" si="48"/>
        <v>7.1000000000000005</v>
      </c>
      <c r="M100">
        <f t="shared" si="48"/>
        <v>5.0707199999999997</v>
      </c>
      <c r="N100">
        <f t="shared" si="48"/>
        <v>4.7279999999999998</v>
      </c>
      <c r="O100">
        <f t="shared" si="48"/>
        <v>1.1000000000000001</v>
      </c>
      <c r="P100">
        <f t="shared" si="48"/>
        <v>0.97012000000000009</v>
      </c>
      <c r="Q100">
        <f t="shared" si="48"/>
        <v>0.97072000000000003</v>
      </c>
      <c r="R100">
        <f t="shared" si="48"/>
        <v>20.792840000000009</v>
      </c>
      <c r="S100">
        <f t="shared" si="48"/>
        <v>2.6740000000000008</v>
      </c>
      <c r="T100">
        <f t="shared" si="48"/>
        <v>2.105</v>
      </c>
      <c r="U100">
        <f t="shared" si="48"/>
        <v>3.85</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row>
    <row r="101" spans="1:72" x14ac:dyDescent="0.15">
      <c r="A101">
        <v>12</v>
      </c>
      <c r="B101">
        <f t="shared" si="50"/>
        <v>0</v>
      </c>
      <c r="C101">
        <f t="shared" si="49"/>
        <v>0.64</v>
      </c>
      <c r="D101">
        <f t="shared" si="49"/>
        <v>0.98</v>
      </c>
      <c r="E101">
        <f t="shared" si="49"/>
        <v>3.8375000000000004</v>
      </c>
      <c r="F101">
        <f t="shared" si="49"/>
        <v>1.4100000000000001</v>
      </c>
      <c r="G101">
        <f t="shared" si="49"/>
        <v>16.336539999999999</v>
      </c>
      <c r="H101">
        <f t="shared" si="49"/>
        <v>3.9753200000000004</v>
      </c>
      <c r="I101">
        <f t="shared" si="49"/>
        <v>5.8811200000000001</v>
      </c>
      <c r="J101">
        <f t="shared" si="49"/>
        <v>4.4257</v>
      </c>
      <c r="K101">
        <f t="shared" si="49"/>
        <v>4.2354200000000004</v>
      </c>
      <c r="L101">
        <f t="shared" si="48"/>
        <v>5.0707199999999997</v>
      </c>
      <c r="M101">
        <f t="shared" si="48"/>
        <v>8.8908400000000007</v>
      </c>
      <c r="N101">
        <f t="shared" si="48"/>
        <v>5.1356999999999999</v>
      </c>
      <c r="O101">
        <f t="shared" si="48"/>
        <v>1.6013999999999999</v>
      </c>
      <c r="P101">
        <f t="shared" si="48"/>
        <v>2.3739200000000005</v>
      </c>
      <c r="Q101">
        <f t="shared" si="48"/>
        <v>2.8054199999999998</v>
      </c>
      <c r="R101">
        <f t="shared" si="48"/>
        <v>25.559360000000009</v>
      </c>
      <c r="S101">
        <f t="shared" si="48"/>
        <v>4.5574999999999992</v>
      </c>
      <c r="T101">
        <f t="shared" si="48"/>
        <v>1.9299999999999997</v>
      </c>
      <c r="U101">
        <f t="shared" si="48"/>
        <v>2.46</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row>
    <row r="102" spans="1:72" x14ac:dyDescent="0.15">
      <c r="A102">
        <v>13</v>
      </c>
      <c r="B102">
        <f t="shared" si="50"/>
        <v>0</v>
      </c>
      <c r="C102">
        <f t="shared" si="49"/>
        <v>0.42000000000000004</v>
      </c>
      <c r="D102">
        <f t="shared" si="49"/>
        <v>1.0250000000000001</v>
      </c>
      <c r="E102">
        <f t="shared" si="49"/>
        <v>2.3839999999999999</v>
      </c>
      <c r="F102">
        <f t="shared" si="49"/>
        <v>1.5850000000000002</v>
      </c>
      <c r="G102">
        <f t="shared" si="49"/>
        <v>17.758700000000005</v>
      </c>
      <c r="H102">
        <f t="shared" si="49"/>
        <v>1.5966000000000002</v>
      </c>
      <c r="I102">
        <f t="shared" si="49"/>
        <v>3.8999999999999995</v>
      </c>
      <c r="J102">
        <f t="shared" si="49"/>
        <v>8.6150000000000002</v>
      </c>
      <c r="K102">
        <f t="shared" si="49"/>
        <v>1.83</v>
      </c>
      <c r="L102">
        <f t="shared" si="48"/>
        <v>4.7279999999999998</v>
      </c>
      <c r="M102">
        <f t="shared" si="48"/>
        <v>5.1356999999999999</v>
      </c>
      <c r="N102">
        <f t="shared" si="48"/>
        <v>8.5400000000000009</v>
      </c>
      <c r="O102">
        <f t="shared" si="48"/>
        <v>0.75</v>
      </c>
      <c r="P102">
        <f t="shared" si="48"/>
        <v>0.84660000000000013</v>
      </c>
      <c r="Q102">
        <f t="shared" si="48"/>
        <v>2.3947000000000003</v>
      </c>
      <c r="R102">
        <f t="shared" si="48"/>
        <v>23.324300000000001</v>
      </c>
      <c r="S102">
        <f t="shared" si="48"/>
        <v>2.5749999999999997</v>
      </c>
      <c r="T102">
        <f t="shared" si="48"/>
        <v>4.335</v>
      </c>
      <c r="U102">
        <f t="shared" si="48"/>
        <v>3.198</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0</v>
      </c>
      <c r="BE102">
        <f t="array" ref="BE102">IF($AC$87,SUM(Cs!$P$154:$P$203*TRANSPOSE(Cs!F$154:F$203)*SqCor!$AZ$52:$CW$101),0)</f>
        <v>0</v>
      </c>
      <c r="BF102">
        <f t="array" ref="BF102">IF($AC$87,SUM(Cs!$P$154:$P$203*TRANSPOSE(Cs!G$154:G$203)*SqCor!$AZ$52:$CW$101),0)</f>
        <v>0</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0</v>
      </c>
      <c r="BL102">
        <f t="array" ref="BL102">IF($AC$87,SUM(Cs!$P$154:$P$203*TRANSPOSE(Cs!M$154:M$203)*SqCor!$AZ$52:$CW$101),0)</f>
        <v>0</v>
      </c>
      <c r="BM102">
        <f t="array" ref="BM102">IF($AC$87,SUM(Cs!$P$154:$P$203*TRANSPOSE(Cs!N$154:N$203)*SqCor!$AZ$52:$CW$101),0)</f>
        <v>0</v>
      </c>
      <c r="BN102">
        <f t="array" ref="BN102">IF($AC$87,SUM(Cs!$P$154:$P$203*TRANSPOSE(Cs!O$154:O$203)*SqCor!$AZ$52:$CW$101),0)</f>
        <v>0</v>
      </c>
      <c r="BO102">
        <f t="array" ref="BO102">IF($AC$87,SUM(Cs!$P$154:$P$203*TRANSPOSE(Cs!P$154:P$203)*SqCor!$AZ$52:$CW$101),0)</f>
        <v>0</v>
      </c>
      <c r="BP102">
        <f t="array" ref="BP102">IF($AC$87,SUM(Cs!$P$154:$P$203*TRANSPOSE(Cs!Q$154:Q$203)*SqCor!$AZ$52:$CW$101),0)</f>
        <v>0</v>
      </c>
      <c r="BQ102">
        <f t="array" ref="BQ102">IF($AC$87,SUM(Cs!$P$154:$P$203*TRANSPOSE(Cs!R$154:R$203)*SqCor!$AZ$52:$CW$101),0)</f>
        <v>0</v>
      </c>
      <c r="BR102">
        <f t="array" ref="BR102">IF($AC$87,SUM(Cs!$P$154:$P$203*TRANSPOSE(Cs!S$154:S$203)*SqCor!$AZ$52:$CW$101),0)</f>
        <v>0</v>
      </c>
      <c r="BS102">
        <f t="array" ref="BS102">IF($AC$87,SUM(Cs!$P$154:$P$203*TRANSPOSE(Cs!T$154:T$203)*SqCor!$AZ$52:$CW$101),0)</f>
        <v>0</v>
      </c>
      <c r="BT102">
        <f t="array" ref="BT102">IF($AC$87,SUM(Cs!$P$154:$P$203*TRANSPOSE(Cs!U$154:U$203)*SqCor!$AZ$52:$CW$101),0)</f>
        <v>0</v>
      </c>
    </row>
    <row r="103" spans="1:72" x14ac:dyDescent="0.15">
      <c r="A103">
        <v>14</v>
      </c>
      <c r="B103">
        <f t="shared" si="50"/>
        <v>0</v>
      </c>
      <c r="C103">
        <f t="shared" si="49"/>
        <v>0.26</v>
      </c>
      <c r="D103">
        <f t="shared" si="49"/>
        <v>0.34</v>
      </c>
      <c r="E103">
        <f t="shared" si="49"/>
        <v>1.42</v>
      </c>
      <c r="F103">
        <f t="shared" si="49"/>
        <v>0.52</v>
      </c>
      <c r="G103">
        <f t="shared" si="49"/>
        <v>3.0314000000000001</v>
      </c>
      <c r="H103">
        <f t="shared" si="49"/>
        <v>4.0710000000000006</v>
      </c>
      <c r="I103">
        <f t="shared" si="49"/>
        <v>1.04</v>
      </c>
      <c r="J103">
        <f t="shared" si="49"/>
        <v>0.69000000000000006</v>
      </c>
      <c r="K103">
        <f t="shared" si="49"/>
        <v>0.72</v>
      </c>
      <c r="L103">
        <f t="shared" si="48"/>
        <v>1.1000000000000001</v>
      </c>
      <c r="M103">
        <f t="shared" si="48"/>
        <v>1.6013999999999999</v>
      </c>
      <c r="N103">
        <f t="shared" si="48"/>
        <v>0.75</v>
      </c>
      <c r="O103">
        <f t="shared" si="48"/>
        <v>2.2800000000000002</v>
      </c>
      <c r="P103">
        <f t="shared" si="48"/>
        <v>1.7909999999999999</v>
      </c>
      <c r="Q103">
        <f t="shared" si="48"/>
        <v>0.44140000000000001</v>
      </c>
      <c r="R103">
        <f t="shared" si="48"/>
        <v>9.0423999999999971</v>
      </c>
      <c r="S103">
        <f t="shared" si="48"/>
        <v>1.34</v>
      </c>
      <c r="T103">
        <f t="shared" si="48"/>
        <v>0.21999999999999997</v>
      </c>
      <c r="U103">
        <f t="shared" si="48"/>
        <v>0.59000000000000008</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row>
    <row r="104" spans="1:72" x14ac:dyDescent="0.15">
      <c r="A104">
        <v>15</v>
      </c>
      <c r="B104">
        <f t="shared" si="50"/>
        <v>0</v>
      </c>
      <c r="C104">
        <f t="shared" si="49"/>
        <v>0.26</v>
      </c>
      <c r="D104">
        <f t="shared" si="49"/>
        <v>0.28000000000000003</v>
      </c>
      <c r="E104">
        <f t="shared" si="49"/>
        <v>1.6389999999999998</v>
      </c>
      <c r="F104">
        <f t="shared" si="49"/>
        <v>0.41000000000000003</v>
      </c>
      <c r="G104">
        <f t="shared" si="49"/>
        <v>3.68052</v>
      </c>
      <c r="H104">
        <f t="shared" si="49"/>
        <v>5.8321999999999985</v>
      </c>
      <c r="I104">
        <f t="shared" si="49"/>
        <v>1.6788200000000002</v>
      </c>
      <c r="J104">
        <f t="shared" si="49"/>
        <v>0.79659999999999997</v>
      </c>
      <c r="K104">
        <f t="shared" si="49"/>
        <v>1.08222</v>
      </c>
      <c r="L104">
        <f t="shared" si="48"/>
        <v>0.97012000000000009</v>
      </c>
      <c r="M104">
        <f t="shared" si="48"/>
        <v>2.3739200000000005</v>
      </c>
      <c r="N104">
        <f t="shared" si="48"/>
        <v>0.84660000000000013</v>
      </c>
      <c r="O104">
        <f t="shared" si="48"/>
        <v>1.7909999999999999</v>
      </c>
      <c r="P104">
        <f t="shared" si="48"/>
        <v>4.0411999999999999</v>
      </c>
      <c r="Q104">
        <f t="shared" si="48"/>
        <v>0.8516999999999999</v>
      </c>
      <c r="R104">
        <f t="shared" si="48"/>
        <v>11.561719999999998</v>
      </c>
      <c r="S104">
        <f t="shared" si="48"/>
        <v>1.599</v>
      </c>
      <c r="T104">
        <f t="shared" si="48"/>
        <v>2.0000000000000018E-2</v>
      </c>
      <c r="U104">
        <f t="shared" si="48"/>
        <v>0.3</v>
      </c>
      <c r="AA104">
        <v>94</v>
      </c>
      <c r="AD104">
        <v>17</v>
      </c>
      <c r="AE104">
        <f t="array" ref="AE104">IF($AC$87,SUM(Cs!$R$154:$R$203*TRANSPOSE(Cs!B$104:B$153)*SqCor!$B$52:$AY$101),0)</f>
        <v>0</v>
      </c>
      <c r="AF104">
        <f t="array" ref="AF104">IF($AC$87,SUM(Cs!$R$154:$R$203*TRANSPOSE(Cs!C$104:C$153)*SqCor!$B$52:$AY$101),0)</f>
        <v>0</v>
      </c>
      <c r="AG104">
        <f t="array" ref="AG104">IF($AC$87,SUM(Cs!$R$154:$R$203*TRANSPOSE(Cs!D$104:D$153)*SqCor!$B$52:$AY$101),0)</f>
        <v>0</v>
      </c>
      <c r="AH104">
        <f t="array" ref="AH104">IF($AC$87,SUM(Cs!$R$154:$R$203*TRANSPOSE(Cs!E$104:E$153)*SqCor!$B$52:$AY$101),0)</f>
        <v>0</v>
      </c>
      <c r="AI104">
        <f t="array" ref="AI104">IF($AC$87,SUM(Cs!$R$154:$R$203*TRANSPOSE(Cs!F$104:F$153)*SqCor!$B$52:$AY$101),0)</f>
        <v>0</v>
      </c>
      <c r="AJ104">
        <f t="array" ref="AJ104">IF($AC$87,SUM(Cs!$R$154:$R$203*TRANSPOSE(Cs!G$104:G$153)*SqCor!$B$52:$AY$101),0)</f>
        <v>0</v>
      </c>
      <c r="AK104">
        <f t="array" ref="AK104">IF($AC$87,SUM(Cs!$R$154:$R$203*TRANSPOSE(Cs!H$104:H$153)*SqCor!$B$52:$AY$101),0)</f>
        <v>0</v>
      </c>
      <c r="AL104">
        <f t="array" ref="AL104">IF($AC$87,SUM(Cs!$R$154:$R$203*TRANSPOSE(Cs!I$104:I$153)*SqCor!$B$52:$AY$101),0)</f>
        <v>0</v>
      </c>
      <c r="AM104">
        <f t="array" ref="AM104">IF($AC$87,SUM(Cs!$R$154:$R$203*TRANSPOSE(Cs!J$104:J$153)*SqCor!$B$52:$AY$101),0)</f>
        <v>0</v>
      </c>
      <c r="AN104">
        <f t="array" ref="AN104">IF($AC$87,SUM(Cs!$R$154:$R$203*TRANSPOSE(Cs!K$104:K$153)*SqCor!$B$52:$AY$101),0)</f>
        <v>0</v>
      </c>
      <c r="AO104">
        <f t="array" ref="AO104">IF($AC$87,SUM(Cs!$R$154:$R$203*TRANSPOSE(Cs!L$104:L$153)*SqCor!$B$52:$AY$101),0)</f>
        <v>0</v>
      </c>
      <c r="AP104">
        <f t="array" ref="AP104">IF($AC$87,SUM(Cs!$R$154:$R$203*TRANSPOSE(Cs!M$104:M$153)*SqCor!$B$52:$AY$101),0)</f>
        <v>0</v>
      </c>
      <c r="AQ104">
        <f t="array" ref="AQ104">IF($AC$87,SUM(Cs!$R$154:$R$203*TRANSPOSE(Cs!N$104:N$153)*SqCor!$B$52:$AY$101),0)</f>
        <v>0</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0</v>
      </c>
      <c r="AV104">
        <f t="array" ref="AV104">IF($AC$87,SUM(Cs!$R$154:$R$203*TRANSPOSE(Cs!S$104:S$153)*SqCor!$B$52:$AY$101),0)</f>
        <v>0</v>
      </c>
      <c r="AW104">
        <f t="array" ref="AW104">IF($AC$87,SUM(Cs!$R$154:$R$203*TRANSPOSE(Cs!T$104:T$153)*SqCor!$B$52:$AY$101),0)</f>
        <v>0</v>
      </c>
      <c r="AX104">
        <f t="array" ref="AX104">IF($AC$87,SUM(Cs!$R$154:$R$203*TRANSPOSE(Cs!U$104:U$153)*SqCor!$B$52:$AY$101),0)</f>
        <v>0</v>
      </c>
      <c r="AZ104">
        <v>17</v>
      </c>
      <c r="BA104">
        <f t="array" ref="BA104">IF($AC$87,SUM(Cs!$R$154:$R$203*TRANSPOSE(Cs!B$154:B$203)*SqCor!$AZ$52:$CW$101),0)</f>
        <v>0</v>
      </c>
      <c r="BB104">
        <f t="array" ref="BB104">IF($AC$87,SUM(Cs!$R$154:$R$203*TRANSPOSE(Cs!C$154:C$203)*SqCor!$AZ$52:$CW$101),0)</f>
        <v>1</v>
      </c>
      <c r="BC104">
        <f t="array" ref="BC104">IF($AC$87,SUM(Cs!$R$154:$R$203*TRANSPOSE(Cs!D$154:D$203)*SqCor!$AZ$52:$CW$101),0)</f>
        <v>0</v>
      </c>
      <c r="BD104">
        <f t="array" ref="BD104">IF($AC$87,SUM(Cs!$R$154:$R$203*TRANSPOSE(Cs!E$154:E$203)*SqCor!$AZ$52:$CW$101),0)</f>
        <v>0</v>
      </c>
      <c r="BE104">
        <f t="array" ref="BE104">IF($AC$87,SUM(Cs!$R$154:$R$203*TRANSPOSE(Cs!F$154:F$203)*SqCor!$AZ$52:$CW$101),0)</f>
        <v>0</v>
      </c>
      <c r="BF104">
        <f t="array" ref="BF104">IF($AC$87,SUM(Cs!$R$154:$R$203*TRANSPOSE(Cs!G$154:G$203)*SqCor!$AZ$52:$CW$101),0)</f>
        <v>0</v>
      </c>
      <c r="BG104">
        <f t="array" ref="BG104">IF($AC$87,SUM(Cs!$R$154:$R$203*TRANSPOSE(Cs!H$154:H$203)*SqCor!$AZ$52:$CW$101),0)</f>
        <v>0</v>
      </c>
      <c r="BH104">
        <f t="array" ref="BH104">IF($AC$87,SUM(Cs!$R$154:$R$203*TRANSPOSE(Cs!I$154:I$203)*SqCor!$AZ$52:$CW$101),0)</f>
        <v>0</v>
      </c>
      <c r="BI104">
        <f t="array" ref="BI104">IF($AC$87,SUM(Cs!$R$154:$R$203*TRANSPOSE(Cs!J$154:J$203)*SqCor!$AZ$52:$CW$101),0)</f>
        <v>0</v>
      </c>
      <c r="BJ104">
        <f t="array" ref="BJ104">IF($AC$87,SUM(Cs!$R$154:$R$203*TRANSPOSE(Cs!K$154:K$203)*SqCor!$AZ$52:$CW$101),0)</f>
        <v>0</v>
      </c>
      <c r="BK104">
        <f t="array" ref="BK104">IF($AC$87,SUM(Cs!$R$154:$R$203*TRANSPOSE(Cs!L$154:L$203)*SqCor!$AZ$52:$CW$101),0)</f>
        <v>0</v>
      </c>
      <c r="BL104">
        <f t="array" ref="BL104">IF($AC$87,SUM(Cs!$R$154:$R$203*TRANSPOSE(Cs!M$154:M$203)*SqCor!$AZ$52:$CW$101),0)</f>
        <v>0</v>
      </c>
      <c r="BM104">
        <f t="array" ref="BM104">IF($AC$87,SUM(Cs!$R$154:$R$203*TRANSPOSE(Cs!N$154:N$203)*SqCor!$AZ$52:$CW$101),0)</f>
        <v>0</v>
      </c>
      <c r="BN104">
        <f t="array" ref="BN104">IF($AC$87,SUM(Cs!$R$154:$R$203*TRANSPOSE(Cs!O$154:O$203)*SqCor!$AZ$52:$CW$101),0)</f>
        <v>0</v>
      </c>
      <c r="BO104">
        <f t="array" ref="BO104">IF($AC$87,SUM(Cs!$R$154:$R$203*TRANSPOSE(Cs!P$154:P$203)*SqCor!$AZ$52:$CW$101),0)</f>
        <v>0</v>
      </c>
      <c r="BP104">
        <f t="array" ref="BP104">IF($AC$87,SUM(Cs!$R$154:$R$203*TRANSPOSE(Cs!Q$154:Q$203)*SqCor!$AZ$52:$CW$101),0)</f>
        <v>0</v>
      </c>
      <c r="BQ104">
        <f t="array" ref="BQ104">IF($AC$87,SUM(Cs!$R$154:$R$203*TRANSPOSE(Cs!R$154:R$203)*SqCor!$AZ$52:$CW$101),0)</f>
        <v>1</v>
      </c>
      <c r="BR104">
        <f t="array" ref="BR104">IF($AC$87,SUM(Cs!$R$154:$R$203*TRANSPOSE(Cs!S$154:S$203)*SqCor!$AZ$52:$CW$101),0)</f>
        <v>0</v>
      </c>
      <c r="BS104">
        <f t="array" ref="BS104">IF($AC$87,SUM(Cs!$R$154:$R$203*TRANSPOSE(Cs!T$154:T$203)*SqCor!$AZ$52:$CW$101),0)</f>
        <v>0</v>
      </c>
      <c r="BT104">
        <f t="array" ref="BT104">IF($AC$87,SUM(Cs!$R$154:$R$203*TRANSPOSE(Cs!U$154:U$203)*SqCor!$AZ$52:$CW$101),0)</f>
        <v>0</v>
      </c>
    </row>
    <row r="105" spans="1:72" x14ac:dyDescent="0.15">
      <c r="A105">
        <v>16</v>
      </c>
      <c r="B105">
        <f t="shared" si="50"/>
        <v>0</v>
      </c>
      <c r="C105">
        <f t="shared" si="49"/>
        <v>0.15</v>
      </c>
      <c r="D105">
        <f t="shared" si="49"/>
        <v>0.3</v>
      </c>
      <c r="E105">
        <f t="shared" si="49"/>
        <v>1.1174999999999999</v>
      </c>
      <c r="F105">
        <f t="shared" si="49"/>
        <v>0.37</v>
      </c>
      <c r="G105">
        <f t="shared" si="49"/>
        <v>5.2801200000000001</v>
      </c>
      <c r="H105">
        <f t="shared" si="49"/>
        <v>1.2930999999999999</v>
      </c>
      <c r="I105">
        <f t="shared" si="49"/>
        <v>1.2101200000000001</v>
      </c>
      <c r="J105">
        <f t="shared" si="49"/>
        <v>1.7546999999999999</v>
      </c>
      <c r="K105">
        <f t="shared" si="49"/>
        <v>0.59541999999999995</v>
      </c>
      <c r="L105">
        <f t="shared" si="48"/>
        <v>0.97072000000000003</v>
      </c>
      <c r="M105">
        <f t="shared" si="48"/>
        <v>2.8054199999999998</v>
      </c>
      <c r="N105">
        <f t="shared" si="48"/>
        <v>2.3947000000000003</v>
      </c>
      <c r="O105">
        <f t="shared" si="48"/>
        <v>0.44140000000000001</v>
      </c>
      <c r="P105">
        <f t="shared" si="48"/>
        <v>0.8516999999999999</v>
      </c>
      <c r="Q105">
        <f t="shared" si="48"/>
        <v>2</v>
      </c>
      <c r="R105">
        <f t="shared" si="48"/>
        <v>8.0607199999999999</v>
      </c>
      <c r="S105">
        <f t="shared" si="48"/>
        <v>1.0975000000000001</v>
      </c>
      <c r="T105">
        <f t="shared" si="48"/>
        <v>0.77</v>
      </c>
      <c r="U105">
        <f t="shared" si="48"/>
        <v>0.66999999999999993</v>
      </c>
      <c r="AA105">
        <v>95</v>
      </c>
      <c r="AD105">
        <v>18</v>
      </c>
      <c r="AE105">
        <f t="array" ref="AE105">IF($AC$87,SUM(Cs!$S$154:$S$203*TRANSPOSE(Cs!B$104:B$153)*SqCor!$B$52:$AY$101),0)</f>
        <v>0</v>
      </c>
      <c r="AF105">
        <f t="array" ref="AF105">IF($AC$87,SUM(Cs!$S$154:$S$203*TRANSPOSE(Cs!C$104:C$153)*SqCor!$B$52:$AY$101),0)</f>
        <v>0</v>
      </c>
      <c r="AG105">
        <f t="array" ref="AG105">IF($AC$87,SUM(Cs!$S$154:$S$203*TRANSPOSE(Cs!D$104:D$153)*SqCor!$B$52:$AY$101),0)</f>
        <v>0</v>
      </c>
      <c r="AH105">
        <f t="array" ref="AH105">IF($AC$87,SUM(Cs!$S$154:$S$203*TRANSPOSE(Cs!E$104:E$153)*SqCor!$B$52:$AY$101),0)</f>
        <v>0</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0</v>
      </c>
      <c r="AV105">
        <f t="array" ref="AV105">IF($AC$87,SUM(Cs!$S$154:$S$203*TRANSPOSE(Cs!S$104:S$153)*SqCor!$B$52:$AY$101),0)</f>
        <v>0</v>
      </c>
      <c r="AW105">
        <f t="array" ref="AW105">IF($AC$87,SUM(Cs!$S$154:$S$203*TRANSPOSE(Cs!T$104:T$153)*SqCor!$B$52:$AY$101),0)</f>
        <v>0</v>
      </c>
      <c r="AX105">
        <f t="array" ref="AX105">IF($AC$87,SUM(Cs!$S$154:$S$203*TRANSPOSE(Cs!U$104:U$153)*SqCor!$B$52:$AY$101),0)</f>
        <v>0</v>
      </c>
      <c r="AZ105">
        <v>18</v>
      </c>
      <c r="BA105">
        <f t="array" ref="BA105">IF($AC$87,SUM(Cs!$S$154:$S$203*TRANSPOSE(Cs!B$154:B$203)*SqCor!$AZ$52:$CW$101),0)</f>
        <v>0</v>
      </c>
      <c r="BB105">
        <f t="array" ref="BB105">IF($AC$87,SUM(Cs!$S$154:$S$203*TRANSPOSE(Cs!C$154:C$203)*SqCor!$AZ$52:$CW$101),0)</f>
        <v>0</v>
      </c>
      <c r="BC105">
        <f t="array" ref="BC105">IF($AC$87,SUM(Cs!$S$154:$S$203*TRANSPOSE(Cs!D$154:D$203)*SqCor!$AZ$52:$CW$101),0)</f>
        <v>0</v>
      </c>
      <c r="BD105">
        <f t="array" ref="BD105">IF($AC$87,SUM(Cs!$S$154:$S$203*TRANSPOSE(Cs!E$154:E$203)*SqCor!$AZ$52:$CW$101),0)</f>
        <v>0</v>
      </c>
      <c r="BE105">
        <f t="array" ref="BE105">IF($AC$87,SUM(Cs!$S$154:$S$203*TRANSPOSE(Cs!F$154:F$203)*SqCor!$AZ$52:$CW$101),0)</f>
        <v>0</v>
      </c>
      <c r="BF105">
        <f t="array" ref="BF105">IF($AC$87,SUM(Cs!$S$154:$S$203*TRANSPOSE(Cs!G$154:G$203)*SqCor!$AZ$52:$CW$101),0)</f>
        <v>0</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0</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0</v>
      </c>
      <c r="BP105">
        <f t="array" ref="BP105">IF($AC$87,SUM(Cs!$S$154:$S$203*TRANSPOSE(Cs!Q$154:Q$203)*SqCor!$AZ$52:$CW$101),0)</f>
        <v>0</v>
      </c>
      <c r="BQ105">
        <f t="array" ref="BQ105">IF($AC$87,SUM(Cs!$S$154:$S$203*TRANSPOSE(Cs!R$154:R$203)*SqCor!$AZ$52:$CW$101),0)</f>
        <v>0</v>
      </c>
      <c r="BR105">
        <f t="array" ref="BR105">IF($AC$87,SUM(Cs!$S$154:$S$203*TRANSPOSE(Cs!S$154:S$203)*SqCor!$AZ$52:$CW$101),0)</f>
        <v>0</v>
      </c>
      <c r="BS105">
        <f t="array" ref="BS105">IF($AC$87,SUM(Cs!$S$154:$S$203*TRANSPOSE(Cs!T$154:T$203)*SqCor!$AZ$52:$CW$101),0)</f>
        <v>0</v>
      </c>
      <c r="BT105">
        <f t="array" ref="BT105">IF($AC$87,SUM(Cs!$S$154:$S$203*TRANSPOSE(Cs!U$154:U$203)*SqCor!$AZ$52:$CW$101),0)</f>
        <v>0</v>
      </c>
    </row>
    <row r="106" spans="1:72" x14ac:dyDescent="0.15">
      <c r="A106">
        <v>17</v>
      </c>
      <c r="B106">
        <f t="shared" si="50"/>
        <v>0</v>
      </c>
      <c r="C106">
        <f t="shared" si="49"/>
        <v>5.23</v>
      </c>
      <c r="D106">
        <f t="shared" si="49"/>
        <v>4.4950000000000001</v>
      </c>
      <c r="E106">
        <f t="shared" si="49"/>
        <v>19.022500000000004</v>
      </c>
      <c r="F106">
        <f t="shared" si="49"/>
        <v>7.9950000000000001</v>
      </c>
      <c r="G106">
        <f t="shared" si="49"/>
        <v>63.990659999999941</v>
      </c>
      <c r="H106">
        <f t="shared" si="49"/>
        <v>20.604119999999998</v>
      </c>
      <c r="I106">
        <f t="shared" si="49"/>
        <v>18.82694</v>
      </c>
      <c r="J106">
        <f t="shared" si="49"/>
        <v>23.0593</v>
      </c>
      <c r="K106">
        <f t="shared" si="49"/>
        <v>11.797640000000001</v>
      </c>
      <c r="L106">
        <f t="shared" si="48"/>
        <v>20.792840000000009</v>
      </c>
      <c r="M106">
        <f t="shared" si="48"/>
        <v>25.559360000000009</v>
      </c>
      <c r="N106">
        <f t="shared" si="48"/>
        <v>23.324300000000001</v>
      </c>
      <c r="O106">
        <f t="shared" si="48"/>
        <v>9.0423999999999971</v>
      </c>
      <c r="P106">
        <f t="shared" si="48"/>
        <v>11.561719999999998</v>
      </c>
      <c r="Q106">
        <f t="shared" si="48"/>
        <v>8.0607199999999999</v>
      </c>
      <c r="R106">
        <f t="shared" si="48"/>
        <v>112.61228000000001</v>
      </c>
      <c r="S106">
        <f t="shared" si="48"/>
        <v>17.543500000000002</v>
      </c>
      <c r="T106">
        <f t="shared" si="48"/>
        <v>10.610000000000003</v>
      </c>
      <c r="U106">
        <f t="shared" si="48"/>
        <v>11.942000000000002</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row>
    <row r="107" spans="1:72" x14ac:dyDescent="0.15">
      <c r="A107">
        <v>18</v>
      </c>
      <c r="B107">
        <f t="shared" si="50"/>
        <v>0</v>
      </c>
      <c r="C107">
        <f t="shared" si="49"/>
        <v>1.24</v>
      </c>
      <c r="D107">
        <f t="shared" si="49"/>
        <v>0.26</v>
      </c>
      <c r="E107">
        <f t="shared" si="49"/>
        <v>5.0979999999999999</v>
      </c>
      <c r="F107">
        <f t="shared" si="49"/>
        <v>0.83000000000000007</v>
      </c>
      <c r="G107">
        <f t="shared" si="49"/>
        <v>8.6765000000000008</v>
      </c>
      <c r="H107">
        <f t="shared" si="49"/>
        <v>2.9390000000000005</v>
      </c>
      <c r="I107">
        <f t="shared" si="49"/>
        <v>2.625</v>
      </c>
      <c r="J107">
        <f t="shared" si="49"/>
        <v>2.2849999999999997</v>
      </c>
      <c r="K107">
        <f t="shared" si="49"/>
        <v>1.7799999999999998</v>
      </c>
      <c r="L107">
        <f t="shared" si="48"/>
        <v>2.6740000000000008</v>
      </c>
      <c r="M107">
        <f t="shared" si="48"/>
        <v>4.5574999999999992</v>
      </c>
      <c r="N107">
        <f t="shared" si="48"/>
        <v>2.5749999999999997</v>
      </c>
      <c r="O107">
        <f t="shared" si="48"/>
        <v>1.34</v>
      </c>
      <c r="P107">
        <f t="shared" si="48"/>
        <v>1.599</v>
      </c>
      <c r="Q107">
        <f t="shared" si="48"/>
        <v>1.0975000000000001</v>
      </c>
      <c r="R107">
        <f t="shared" si="48"/>
        <v>17.543500000000002</v>
      </c>
      <c r="S107">
        <f t="shared" si="48"/>
        <v>5.3380000000000001</v>
      </c>
      <c r="T107">
        <f t="shared" si="48"/>
        <v>0.94</v>
      </c>
      <c r="U107">
        <f t="shared" si="48"/>
        <v>1.4040000000000001</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row>
    <row r="108" spans="1:72" x14ac:dyDescent="0.15">
      <c r="A108">
        <v>19</v>
      </c>
      <c r="B108">
        <f t="shared" si="50"/>
        <v>0</v>
      </c>
      <c r="C108">
        <f t="shared" si="49"/>
        <v>0.18</v>
      </c>
      <c r="D108">
        <f t="shared" si="49"/>
        <v>0.45</v>
      </c>
      <c r="E108">
        <f t="shared" si="49"/>
        <v>0.99</v>
      </c>
      <c r="F108">
        <f t="shared" si="49"/>
        <v>0.74</v>
      </c>
      <c r="G108">
        <f t="shared" si="49"/>
        <v>8.6400000000000023</v>
      </c>
      <c r="H108">
        <f t="shared" si="49"/>
        <v>0.24</v>
      </c>
      <c r="I108">
        <f t="shared" si="49"/>
        <v>1.7350000000000001</v>
      </c>
      <c r="J108">
        <f t="shared" si="49"/>
        <v>4.8949999999999996</v>
      </c>
      <c r="K108">
        <f t="shared" si="49"/>
        <v>0.88</v>
      </c>
      <c r="L108">
        <f t="shared" si="48"/>
        <v>2.105</v>
      </c>
      <c r="M108">
        <f t="shared" si="48"/>
        <v>1.9299999999999997</v>
      </c>
      <c r="N108">
        <f t="shared" si="48"/>
        <v>4.335</v>
      </c>
      <c r="O108">
        <f t="shared" si="48"/>
        <v>0.21999999999999997</v>
      </c>
      <c r="P108">
        <f t="shared" si="48"/>
        <v>2.0000000000000018E-2</v>
      </c>
      <c r="Q108">
        <f t="shared" si="48"/>
        <v>0.77</v>
      </c>
      <c r="R108">
        <f t="shared" si="48"/>
        <v>10.610000000000003</v>
      </c>
      <c r="S108">
        <f t="shared" si="48"/>
        <v>0.94</v>
      </c>
      <c r="T108">
        <f t="shared" si="48"/>
        <v>2.66</v>
      </c>
      <c r="U108">
        <f t="shared" si="48"/>
        <v>1.5550000000000002</v>
      </c>
      <c r="AA108">
        <v>98</v>
      </c>
    </row>
    <row r="109" spans="1:72" x14ac:dyDescent="0.15">
      <c r="A109">
        <v>20</v>
      </c>
      <c r="B109">
        <f t="shared" si="50"/>
        <v>0</v>
      </c>
      <c r="C109">
        <f t="shared" si="49"/>
        <v>0.2</v>
      </c>
      <c r="D109">
        <f t="shared" si="49"/>
        <v>0.53</v>
      </c>
      <c r="E109">
        <f t="shared" si="49"/>
        <v>1.264</v>
      </c>
      <c r="F109">
        <f t="shared" si="49"/>
        <v>0.83000000000000007</v>
      </c>
      <c r="G109">
        <f t="shared" si="49"/>
        <v>8.9580000000000002</v>
      </c>
      <c r="H109">
        <f t="shared" si="49"/>
        <v>0.89</v>
      </c>
      <c r="I109">
        <f t="shared" si="49"/>
        <v>2.1530000000000005</v>
      </c>
      <c r="J109">
        <f t="shared" si="49"/>
        <v>3.2380000000000004</v>
      </c>
      <c r="K109">
        <f t="shared" si="49"/>
        <v>1.25</v>
      </c>
      <c r="L109">
        <f t="shared" si="48"/>
        <v>3.85</v>
      </c>
      <c r="M109">
        <f t="shared" si="48"/>
        <v>2.46</v>
      </c>
      <c r="N109">
        <f t="shared" si="48"/>
        <v>3.198</v>
      </c>
      <c r="O109">
        <f t="shared" si="48"/>
        <v>0.59000000000000008</v>
      </c>
      <c r="P109">
        <f t="shared" si="48"/>
        <v>0.3</v>
      </c>
      <c r="Q109">
        <f t="shared" si="48"/>
        <v>0.66999999999999993</v>
      </c>
      <c r="R109">
        <f t="shared" si="48"/>
        <v>11.942000000000002</v>
      </c>
      <c r="S109">
        <f t="shared" si="48"/>
        <v>1.4040000000000001</v>
      </c>
      <c r="T109">
        <f t="shared" si="48"/>
        <v>1.5550000000000002</v>
      </c>
      <c r="U109">
        <f t="shared" si="48"/>
        <v>2.86</v>
      </c>
      <c r="AA109">
        <v>99</v>
      </c>
    </row>
    <row r="110" spans="1:72" x14ac:dyDescent="0.15">
      <c r="AA110">
        <v>100</v>
      </c>
    </row>
    <row r="113" spans="1:22" x14ac:dyDescent="0.15">
      <c r="A113" t="s">
        <v>152</v>
      </c>
      <c r="B113">
        <f>INDEX($B$90:$U$109,B89,B89)</f>
        <v>0</v>
      </c>
      <c r="C113">
        <f t="shared" ref="C113:U113" si="51">INDEX($B$90:$U$109,C89,C89)</f>
        <v>2</v>
      </c>
      <c r="D113">
        <f t="shared" si="51"/>
        <v>1</v>
      </c>
      <c r="E113">
        <f t="shared" si="51"/>
        <v>7.6579999999999995</v>
      </c>
      <c r="F113">
        <f t="shared" si="51"/>
        <v>2.34</v>
      </c>
      <c r="G113">
        <f t="shared" si="51"/>
        <v>46.208239999999975</v>
      </c>
      <c r="H113">
        <f t="shared" si="51"/>
        <v>9.9031999999999982</v>
      </c>
      <c r="I113">
        <f t="shared" si="51"/>
        <v>5.32</v>
      </c>
      <c r="J113">
        <f t="shared" si="51"/>
        <v>9.9699999999999989</v>
      </c>
      <c r="K113">
        <f t="shared" si="51"/>
        <v>3</v>
      </c>
      <c r="L113">
        <f t="shared" si="51"/>
        <v>7.1000000000000005</v>
      </c>
      <c r="M113">
        <f t="shared" si="51"/>
        <v>8.8908400000000007</v>
      </c>
      <c r="N113">
        <f t="shared" si="51"/>
        <v>8.5400000000000009</v>
      </c>
      <c r="O113">
        <f t="shared" si="51"/>
        <v>2.2800000000000002</v>
      </c>
      <c r="P113">
        <f t="shared" si="51"/>
        <v>4.0411999999999999</v>
      </c>
      <c r="Q113">
        <f t="shared" si="51"/>
        <v>2</v>
      </c>
      <c r="R113">
        <f t="shared" si="51"/>
        <v>112.61228000000001</v>
      </c>
      <c r="S113">
        <f t="shared" si="51"/>
        <v>5.3380000000000001</v>
      </c>
      <c r="T113">
        <f t="shared" si="51"/>
        <v>2.66</v>
      </c>
      <c r="U113">
        <f t="shared" si="51"/>
        <v>2.86</v>
      </c>
    </row>
    <row r="114" spans="1:22" x14ac:dyDescent="0.15">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row>
    <row r="115" spans="1:22" x14ac:dyDescent="0.15">
      <c r="A115">
        <v>1</v>
      </c>
      <c r="B115">
        <f t="shared" ref="B115:B134" si="52">IF(B$113*$V115=0,0,INDEX($B$90:$U$109,$A115,B$114)/SQRT(B$113*$V115))</f>
        <v>0</v>
      </c>
      <c r="C115">
        <f t="shared" ref="C115:U129" si="53">IF(C$113*$V115=0,0,INDEX($B$90:$U$109,$A115,C$114)/SQRT(C$113*$V115))</f>
        <v>0</v>
      </c>
      <c r="D115">
        <f t="shared" si="53"/>
        <v>0</v>
      </c>
      <c r="E115">
        <f t="shared" si="53"/>
        <v>0</v>
      </c>
      <c r="F115">
        <f t="shared" si="53"/>
        <v>0</v>
      </c>
      <c r="G115">
        <f t="shared" si="53"/>
        <v>0</v>
      </c>
      <c r="H115">
        <f t="shared" si="53"/>
        <v>0</v>
      </c>
      <c r="I115">
        <f t="shared" si="53"/>
        <v>0</v>
      </c>
      <c r="J115">
        <f t="shared" si="53"/>
        <v>0</v>
      </c>
      <c r="K115">
        <f t="shared" si="53"/>
        <v>0</v>
      </c>
      <c r="L115">
        <f t="shared" si="53"/>
        <v>0</v>
      </c>
      <c r="M115">
        <f t="shared" si="53"/>
        <v>0</v>
      </c>
      <c r="N115">
        <f t="shared" si="53"/>
        <v>0</v>
      </c>
      <c r="O115">
        <f t="shared" si="53"/>
        <v>0</v>
      </c>
      <c r="P115">
        <f t="shared" si="53"/>
        <v>0</v>
      </c>
      <c r="Q115">
        <f t="shared" si="53"/>
        <v>0</v>
      </c>
      <c r="R115">
        <f t="shared" si="53"/>
        <v>0</v>
      </c>
      <c r="S115">
        <f t="shared" si="53"/>
        <v>0</v>
      </c>
      <c r="T115">
        <f t="shared" si="53"/>
        <v>0</v>
      </c>
      <c r="U115">
        <f t="shared" si="53"/>
        <v>0</v>
      </c>
      <c r="V115">
        <f>INDEX($B$113:$U$113,1,A115)</f>
        <v>0</v>
      </c>
    </row>
    <row r="116" spans="1:22" x14ac:dyDescent="0.15">
      <c r="A116">
        <v>2</v>
      </c>
      <c r="B116">
        <f t="shared" si="52"/>
        <v>0</v>
      </c>
      <c r="C116">
        <f t="shared" ref="C116:Q116" si="54">IF(C$113*$V116=0,0,INDEX($B$90:$U$109,$A116,C$114)/SQRT(C$113*$V116))</f>
        <v>1</v>
      </c>
      <c r="D116">
        <f t="shared" si="54"/>
        <v>0.11313708498984759</v>
      </c>
      <c r="E116">
        <f t="shared" si="54"/>
        <v>0.58003363524917317</v>
      </c>
      <c r="F116">
        <f t="shared" si="54"/>
        <v>0.13405254742109707</v>
      </c>
      <c r="G116">
        <f t="shared" si="54"/>
        <v>0.11962532450991228</v>
      </c>
      <c r="H116">
        <f t="shared" si="54"/>
        <v>0.11684242739470209</v>
      </c>
      <c r="I116">
        <f t="shared" si="54"/>
        <v>0.12262786789699316</v>
      </c>
      <c r="J116">
        <f t="shared" si="54"/>
        <v>7.1661748643582296E-2</v>
      </c>
      <c r="K116">
        <f t="shared" si="54"/>
        <v>0.13472193585307479</v>
      </c>
      <c r="L116">
        <f t="shared" si="54"/>
        <v>9.0226631713826791E-2</v>
      </c>
      <c r="M116">
        <f t="shared" si="54"/>
        <v>0.15177267155133481</v>
      </c>
      <c r="N116">
        <f t="shared" si="54"/>
        <v>0.10162612288412373</v>
      </c>
      <c r="O116">
        <f t="shared" si="54"/>
        <v>0.12175615550562022</v>
      </c>
      <c r="P116">
        <f t="shared" si="54"/>
        <v>9.1454099531364616E-2</v>
      </c>
      <c r="Q116">
        <f t="shared" si="54"/>
        <v>7.4999999999999997E-2</v>
      </c>
      <c r="R116">
        <f t="shared" si="53"/>
        <v>0.34849280438274827</v>
      </c>
      <c r="S116">
        <f t="shared" si="53"/>
        <v>0.37950491303586431</v>
      </c>
      <c r="T116">
        <f t="shared" si="53"/>
        <v>7.8039897257170796E-2</v>
      </c>
      <c r="U116">
        <f t="shared" si="53"/>
        <v>8.3624201000709081E-2</v>
      </c>
      <c r="V116">
        <f t="shared" ref="V116:V134" si="55">INDEX($B$113:$U$113,1,A116)</f>
        <v>2</v>
      </c>
    </row>
    <row r="117" spans="1:22" x14ac:dyDescent="0.15">
      <c r="A117">
        <v>3</v>
      </c>
      <c r="B117">
        <f t="shared" si="52"/>
        <v>0</v>
      </c>
      <c r="C117">
        <f t="shared" si="53"/>
        <v>0.11313708498984759</v>
      </c>
      <c r="D117">
        <f t="shared" si="53"/>
        <v>1</v>
      </c>
      <c r="E117">
        <f t="shared" si="53"/>
        <v>9.7567703556179039E-2</v>
      </c>
      <c r="F117">
        <f t="shared" si="53"/>
        <v>0.76485292703891772</v>
      </c>
      <c r="G117">
        <f t="shared" si="53"/>
        <v>0.35821127534944652</v>
      </c>
      <c r="H117">
        <f t="shared" si="53"/>
        <v>0.19701709653644703</v>
      </c>
      <c r="I117">
        <f t="shared" si="53"/>
        <v>0.29264961471439049</v>
      </c>
      <c r="J117">
        <f t="shared" si="53"/>
        <v>0.26761418508025409</v>
      </c>
      <c r="K117">
        <f t="shared" si="53"/>
        <v>0.24248711305964285</v>
      </c>
      <c r="L117">
        <f t="shared" si="53"/>
        <v>0.30398758314152463</v>
      </c>
      <c r="M117">
        <f t="shared" si="53"/>
        <v>0.32866592358653907</v>
      </c>
      <c r="N117">
        <f t="shared" si="53"/>
        <v>0.35074777929994189</v>
      </c>
      <c r="O117">
        <f t="shared" si="53"/>
        <v>0.22517050070105746</v>
      </c>
      <c r="P117">
        <f t="shared" si="53"/>
        <v>0.13928452234509589</v>
      </c>
      <c r="Q117">
        <f t="shared" si="53"/>
        <v>0.21213203435596423</v>
      </c>
      <c r="R117">
        <f t="shared" si="53"/>
        <v>0.42358134040384066</v>
      </c>
      <c r="S117">
        <f t="shared" si="53"/>
        <v>0.11253407959730706</v>
      </c>
      <c r="T117">
        <f t="shared" si="53"/>
        <v>0.2759127027682346</v>
      </c>
      <c r="U117">
        <f t="shared" si="53"/>
        <v>0.3133955698742138</v>
      </c>
      <c r="V117">
        <f t="shared" si="55"/>
        <v>1</v>
      </c>
    </row>
    <row r="118" spans="1:22" x14ac:dyDescent="0.15">
      <c r="A118">
        <v>4</v>
      </c>
      <c r="B118">
        <f t="shared" si="52"/>
        <v>0</v>
      </c>
      <c r="C118">
        <f t="shared" si="53"/>
        <v>0.58003363524917317</v>
      </c>
      <c r="D118">
        <f t="shared" si="53"/>
        <v>9.7567703556179039E-2</v>
      </c>
      <c r="E118">
        <f t="shared" si="53"/>
        <v>1</v>
      </c>
      <c r="F118">
        <f t="shared" si="53"/>
        <v>0.23150504835840702</v>
      </c>
      <c r="G118">
        <f t="shared" si="53"/>
        <v>0.3894214576582527</v>
      </c>
      <c r="H118">
        <f t="shared" si="53"/>
        <v>0.35126430612696041</v>
      </c>
      <c r="I118">
        <f t="shared" si="53"/>
        <v>0.36566833522029113</v>
      </c>
      <c r="J118">
        <f t="shared" si="53"/>
        <v>0.22248001258797442</v>
      </c>
      <c r="K118">
        <f t="shared" si="53"/>
        <v>0.36510664758019906</v>
      </c>
      <c r="L118">
        <f t="shared" si="53"/>
        <v>0.32195402524825489</v>
      </c>
      <c r="M118">
        <f t="shared" si="53"/>
        <v>0.46507105424524448</v>
      </c>
      <c r="N118">
        <f t="shared" si="53"/>
        <v>0.29479467520607044</v>
      </c>
      <c r="O118">
        <f t="shared" si="53"/>
        <v>0.3398311928108495</v>
      </c>
      <c r="P118">
        <f t="shared" si="53"/>
        <v>0.2946226289188833</v>
      </c>
      <c r="Q118">
        <f t="shared" si="53"/>
        <v>0.2855451926832383</v>
      </c>
      <c r="R118">
        <f t="shared" si="53"/>
        <v>0.6477643399796047</v>
      </c>
      <c r="S118">
        <f t="shared" si="53"/>
        <v>0.79735709941542821</v>
      </c>
      <c r="T118">
        <f t="shared" si="53"/>
        <v>0.21934952348283537</v>
      </c>
      <c r="U118">
        <f t="shared" si="53"/>
        <v>0.27008867628536798</v>
      </c>
      <c r="V118">
        <f t="shared" si="55"/>
        <v>7.6579999999999995</v>
      </c>
    </row>
    <row r="119" spans="1:22" x14ac:dyDescent="0.15">
      <c r="A119">
        <v>5</v>
      </c>
      <c r="B119">
        <f t="shared" si="52"/>
        <v>0</v>
      </c>
      <c r="C119">
        <f t="shared" si="53"/>
        <v>0.13405254742109707</v>
      </c>
      <c r="D119">
        <f t="shared" si="53"/>
        <v>0.76485292703891772</v>
      </c>
      <c r="E119">
        <f t="shared" si="53"/>
        <v>0.23150504835840702</v>
      </c>
      <c r="F119">
        <f t="shared" si="53"/>
        <v>1</v>
      </c>
      <c r="G119">
        <f t="shared" si="53"/>
        <v>0.36015063074918213</v>
      </c>
      <c r="H119">
        <f t="shared" si="53"/>
        <v>0.19319115764437245</v>
      </c>
      <c r="I119">
        <f t="shared" si="53"/>
        <v>0.30468054193345562</v>
      </c>
      <c r="J119">
        <f t="shared" si="53"/>
        <v>0.27639218414570271</v>
      </c>
      <c r="K119">
        <f t="shared" si="53"/>
        <v>0.24532669073132909</v>
      </c>
      <c r="L119">
        <f t="shared" si="53"/>
        <v>0.31648461817724283</v>
      </c>
      <c r="M119">
        <f t="shared" si="53"/>
        <v>0.30912902675657622</v>
      </c>
      <c r="N119">
        <f t="shared" si="53"/>
        <v>0.35456217473853496</v>
      </c>
      <c r="O119">
        <f t="shared" si="53"/>
        <v>0.2251272111686568</v>
      </c>
      <c r="P119">
        <f t="shared" si="53"/>
        <v>0.13332781315266878</v>
      </c>
      <c r="Q119">
        <f t="shared" si="53"/>
        <v>0.17103256050277901</v>
      </c>
      <c r="R119">
        <f t="shared" si="53"/>
        <v>0.49251296069428163</v>
      </c>
      <c r="S119">
        <f t="shared" si="53"/>
        <v>0.23484476246697439</v>
      </c>
      <c r="T119">
        <f t="shared" si="53"/>
        <v>0.29660807665039379</v>
      </c>
      <c r="U119">
        <f t="shared" si="53"/>
        <v>0.32083899487121004</v>
      </c>
      <c r="V119">
        <f t="shared" si="55"/>
        <v>2.34</v>
      </c>
    </row>
    <row r="120" spans="1:22" x14ac:dyDescent="0.15">
      <c r="A120">
        <v>6</v>
      </c>
      <c r="B120">
        <f t="shared" si="52"/>
        <v>0</v>
      </c>
      <c r="C120">
        <f t="shared" si="53"/>
        <v>0.11962532450991228</v>
      </c>
      <c r="D120">
        <f t="shared" si="53"/>
        <v>0.35821127534944652</v>
      </c>
      <c r="E120">
        <f t="shared" si="53"/>
        <v>0.3894214576582527</v>
      </c>
      <c r="F120">
        <f t="shared" si="53"/>
        <v>0.36015063074918213</v>
      </c>
      <c r="G120">
        <f t="shared" si="53"/>
        <v>1</v>
      </c>
      <c r="H120">
        <f t="shared" si="53"/>
        <v>0.31376123291536617</v>
      </c>
      <c r="I120">
        <f t="shared" si="53"/>
        <v>0.80994979029026459</v>
      </c>
      <c r="J120">
        <f t="shared" si="53"/>
        <v>0.85230347668035189</v>
      </c>
      <c r="K120">
        <f t="shared" si="53"/>
        <v>0.64510655204721479</v>
      </c>
      <c r="L120">
        <f t="shared" si="53"/>
        <v>0.83137922935861674</v>
      </c>
      <c r="M120">
        <f t="shared" si="53"/>
        <v>0.80598873056440323</v>
      </c>
      <c r="N120">
        <f t="shared" si="53"/>
        <v>0.89396912893731162</v>
      </c>
      <c r="O120">
        <f t="shared" si="53"/>
        <v>0.29533581000788944</v>
      </c>
      <c r="P120">
        <f t="shared" si="53"/>
        <v>0.26933593195688699</v>
      </c>
      <c r="Q120">
        <f t="shared" si="53"/>
        <v>0.54924875517502447</v>
      </c>
      <c r="R120">
        <f t="shared" si="53"/>
        <v>0.88708247630845416</v>
      </c>
      <c r="S120">
        <f t="shared" si="53"/>
        <v>0.55245330084273836</v>
      </c>
      <c r="T120">
        <f t="shared" si="53"/>
        <v>0.77931531415173061</v>
      </c>
      <c r="U120">
        <f t="shared" si="53"/>
        <v>0.77923477915391948</v>
      </c>
      <c r="V120">
        <f t="shared" si="55"/>
        <v>46.208239999999975</v>
      </c>
    </row>
    <row r="121" spans="1:22" x14ac:dyDescent="0.15">
      <c r="A121">
        <v>7</v>
      </c>
      <c r="B121">
        <f t="shared" si="52"/>
        <v>0</v>
      </c>
      <c r="C121">
        <f t="shared" si="53"/>
        <v>0.11684242739470209</v>
      </c>
      <c r="D121">
        <f t="shared" si="53"/>
        <v>0.19701709653644703</v>
      </c>
      <c r="E121">
        <f t="shared" si="53"/>
        <v>0.35126430612696041</v>
      </c>
      <c r="F121">
        <f t="shared" si="53"/>
        <v>0.19319115764437245</v>
      </c>
      <c r="G121">
        <f t="shared" si="53"/>
        <v>0.31376123291536617</v>
      </c>
      <c r="H121">
        <f t="shared" si="53"/>
        <v>1</v>
      </c>
      <c r="I121">
        <f t="shared" si="53"/>
        <v>0.37457334116392343</v>
      </c>
      <c r="J121">
        <f t="shared" si="53"/>
        <v>0.14960936318047285</v>
      </c>
      <c r="K121">
        <f t="shared" si="53"/>
        <v>0.33064305318734855</v>
      </c>
      <c r="L121">
        <f t="shared" si="53"/>
        <v>0.24687582932781518</v>
      </c>
      <c r="M121">
        <f t="shared" si="53"/>
        <v>0.4236555706550198</v>
      </c>
      <c r="N121">
        <f t="shared" si="53"/>
        <v>0.17361186986613555</v>
      </c>
      <c r="O121">
        <f t="shared" si="53"/>
        <v>0.85673380556242784</v>
      </c>
      <c r="P121">
        <f t="shared" si="53"/>
        <v>0.92191198611033576</v>
      </c>
      <c r="Q121">
        <f t="shared" si="53"/>
        <v>0.29055565935401778</v>
      </c>
      <c r="R121">
        <f t="shared" si="53"/>
        <v>0.61698331535501238</v>
      </c>
      <c r="S121">
        <f t="shared" si="53"/>
        <v>0.40422440121554054</v>
      </c>
      <c r="T121">
        <f t="shared" si="53"/>
        <v>4.6760877072620458E-2</v>
      </c>
      <c r="U121">
        <f t="shared" si="53"/>
        <v>0.16723193507961806</v>
      </c>
      <c r="V121">
        <f t="shared" si="55"/>
        <v>9.9031999999999982</v>
      </c>
    </row>
    <row r="122" spans="1:22" x14ac:dyDescent="0.15">
      <c r="A122">
        <v>8</v>
      </c>
      <c r="B122">
        <f t="shared" si="52"/>
        <v>0</v>
      </c>
      <c r="C122">
        <f t="shared" si="53"/>
        <v>0.12262786789699316</v>
      </c>
      <c r="D122">
        <f t="shared" si="53"/>
        <v>0.29264961471439049</v>
      </c>
      <c r="E122">
        <f t="shared" si="53"/>
        <v>0.36566833522029113</v>
      </c>
      <c r="F122">
        <f t="shared" si="53"/>
        <v>0.30468054193345562</v>
      </c>
      <c r="G122">
        <f t="shared" si="53"/>
        <v>0.80994979029026459</v>
      </c>
      <c r="H122">
        <f t="shared" si="53"/>
        <v>0.37457334116392343</v>
      </c>
      <c r="I122">
        <f t="shared" si="53"/>
        <v>1</v>
      </c>
      <c r="J122">
        <f t="shared" si="53"/>
        <v>0.56090416588492553</v>
      </c>
      <c r="K122">
        <f t="shared" si="53"/>
        <v>0.91614589900881882</v>
      </c>
      <c r="L122">
        <f t="shared" si="53"/>
        <v>0.73593862534687904</v>
      </c>
      <c r="M122">
        <f t="shared" si="53"/>
        <v>0.85513134809649882</v>
      </c>
      <c r="N122">
        <f t="shared" si="53"/>
        <v>0.57860190012476032</v>
      </c>
      <c r="O122">
        <f t="shared" si="53"/>
        <v>0.29861395505977906</v>
      </c>
      <c r="P122">
        <f t="shared" si="53"/>
        <v>0.36207050360331228</v>
      </c>
      <c r="Q122">
        <f t="shared" si="53"/>
        <v>0.37098608874877342</v>
      </c>
      <c r="R122">
        <f t="shared" si="53"/>
        <v>0.76918542551260205</v>
      </c>
      <c r="S122">
        <f t="shared" si="53"/>
        <v>0.49258843003148123</v>
      </c>
      <c r="T122">
        <f t="shared" si="53"/>
        <v>0.46121438547318044</v>
      </c>
      <c r="U122">
        <f t="shared" si="53"/>
        <v>0.55195693850072547</v>
      </c>
      <c r="V122">
        <f t="shared" si="55"/>
        <v>5.32</v>
      </c>
    </row>
    <row r="123" spans="1:22" x14ac:dyDescent="0.15">
      <c r="A123">
        <v>9</v>
      </c>
      <c r="B123">
        <f t="shared" si="52"/>
        <v>0</v>
      </c>
      <c r="C123">
        <f t="shared" si="53"/>
        <v>7.1661748643582296E-2</v>
      </c>
      <c r="D123">
        <f t="shared" si="53"/>
        <v>0.26761418508025409</v>
      </c>
      <c r="E123">
        <f t="shared" si="53"/>
        <v>0.22248001258797442</v>
      </c>
      <c r="F123">
        <f t="shared" si="53"/>
        <v>0.27639218414570271</v>
      </c>
      <c r="G123">
        <f t="shared" si="53"/>
        <v>0.85230347668035189</v>
      </c>
      <c r="H123">
        <f t="shared" si="53"/>
        <v>0.14960936318047285</v>
      </c>
      <c r="I123">
        <f t="shared" si="53"/>
        <v>0.56090416588492553</v>
      </c>
      <c r="J123">
        <f t="shared" si="53"/>
        <v>1</v>
      </c>
      <c r="K123">
        <f t="shared" si="53"/>
        <v>0.33095608337163923</v>
      </c>
      <c r="L123">
        <f t="shared" si="53"/>
        <v>0.54769114188705814</v>
      </c>
      <c r="M123">
        <f t="shared" si="53"/>
        <v>0.47007049762790321</v>
      </c>
      <c r="N123">
        <f t="shared" si="53"/>
        <v>0.93363853243011197</v>
      </c>
      <c r="O123">
        <f t="shared" si="53"/>
        <v>0.14472184418366216</v>
      </c>
      <c r="P123">
        <f t="shared" si="53"/>
        <v>0.12549821557877652</v>
      </c>
      <c r="Q123">
        <f t="shared" si="53"/>
        <v>0.39295271982779328</v>
      </c>
      <c r="R123">
        <f t="shared" si="53"/>
        <v>0.68818573254454218</v>
      </c>
      <c r="S123">
        <f t="shared" si="53"/>
        <v>0.31321989563886499</v>
      </c>
      <c r="T123">
        <f t="shared" si="53"/>
        <v>0.95052665206330877</v>
      </c>
      <c r="U123">
        <f t="shared" si="53"/>
        <v>0.6063819268245737</v>
      </c>
      <c r="V123">
        <f t="shared" si="55"/>
        <v>9.9699999999999989</v>
      </c>
    </row>
    <row r="124" spans="1:22" x14ac:dyDescent="0.15">
      <c r="A124">
        <v>10</v>
      </c>
      <c r="B124">
        <f t="shared" si="52"/>
        <v>0</v>
      </c>
      <c r="C124">
        <f t="shared" si="53"/>
        <v>0.13472193585307479</v>
      </c>
      <c r="D124">
        <f t="shared" si="53"/>
        <v>0.24248711305964285</v>
      </c>
      <c r="E124">
        <f t="shared" si="53"/>
        <v>0.36510664758019906</v>
      </c>
      <c r="F124">
        <f t="shared" si="53"/>
        <v>0.24532669073132909</v>
      </c>
      <c r="G124">
        <f t="shared" si="53"/>
        <v>0.64510655204721479</v>
      </c>
      <c r="H124">
        <f t="shared" si="53"/>
        <v>0.33064305318734855</v>
      </c>
      <c r="I124">
        <f t="shared" si="53"/>
        <v>0.91614589900881882</v>
      </c>
      <c r="J124">
        <f t="shared" si="53"/>
        <v>0.33095608337163923</v>
      </c>
      <c r="K124">
        <f t="shared" si="53"/>
        <v>1</v>
      </c>
      <c r="L124">
        <f t="shared" si="53"/>
        <v>0.66086086977659519</v>
      </c>
      <c r="M124">
        <f t="shared" si="53"/>
        <v>0.82009555566096626</v>
      </c>
      <c r="N124">
        <f t="shared" si="53"/>
        <v>0.36154430670982179</v>
      </c>
      <c r="O124">
        <f t="shared" si="53"/>
        <v>0.27529888064467412</v>
      </c>
      <c r="P124">
        <f t="shared" si="53"/>
        <v>0.3108134157530138</v>
      </c>
      <c r="Q124">
        <f t="shared" si="53"/>
        <v>0.24307919710799331</v>
      </c>
      <c r="R124">
        <f t="shared" si="53"/>
        <v>0.64186195803315005</v>
      </c>
      <c r="S124">
        <f t="shared" si="53"/>
        <v>0.44480544017058204</v>
      </c>
      <c r="T124">
        <f t="shared" si="53"/>
        <v>0.31151662317810702</v>
      </c>
      <c r="U124">
        <f t="shared" si="53"/>
        <v>0.4267429637493243</v>
      </c>
      <c r="V124">
        <f t="shared" si="55"/>
        <v>3</v>
      </c>
    </row>
    <row r="125" spans="1:22" x14ac:dyDescent="0.15">
      <c r="A125">
        <v>11</v>
      </c>
      <c r="B125">
        <f t="shared" si="52"/>
        <v>0</v>
      </c>
      <c r="C125">
        <f t="shared" si="53"/>
        <v>9.0226631713826791E-2</v>
      </c>
      <c r="D125">
        <f t="shared" si="53"/>
        <v>0.30398758314152463</v>
      </c>
      <c r="E125">
        <f t="shared" si="53"/>
        <v>0.32195402524825489</v>
      </c>
      <c r="F125">
        <f t="shared" si="53"/>
        <v>0.31648461817724283</v>
      </c>
      <c r="G125">
        <f t="shared" si="53"/>
        <v>0.83137922935861674</v>
      </c>
      <c r="H125">
        <f t="shared" si="53"/>
        <v>0.24687582932781518</v>
      </c>
      <c r="I125">
        <f t="shared" si="53"/>
        <v>0.73593862534687904</v>
      </c>
      <c r="J125">
        <f t="shared" si="53"/>
        <v>0.54769114188705814</v>
      </c>
      <c r="K125">
        <f t="shared" si="53"/>
        <v>0.66086086977659519</v>
      </c>
      <c r="L125">
        <f t="shared" si="53"/>
        <v>1</v>
      </c>
      <c r="M125">
        <f t="shared" si="53"/>
        <v>0.63821801398755895</v>
      </c>
      <c r="N125">
        <f t="shared" si="53"/>
        <v>0.60718265684305117</v>
      </c>
      <c r="O125">
        <f t="shared" si="53"/>
        <v>0.27339847470286704</v>
      </c>
      <c r="P125">
        <f t="shared" si="53"/>
        <v>0.18110944995169384</v>
      </c>
      <c r="Q125">
        <f t="shared" si="53"/>
        <v>0.25760234099189983</v>
      </c>
      <c r="R125">
        <f t="shared" si="53"/>
        <v>0.7353460461089516</v>
      </c>
      <c r="S125">
        <f t="shared" si="53"/>
        <v>0.43435311840146118</v>
      </c>
      <c r="T125">
        <f t="shared" si="53"/>
        <v>0.48437543234771446</v>
      </c>
      <c r="U125">
        <f t="shared" si="53"/>
        <v>0.85437501312670339</v>
      </c>
      <c r="V125">
        <f t="shared" si="55"/>
        <v>7.1000000000000005</v>
      </c>
    </row>
    <row r="126" spans="1:22" x14ac:dyDescent="0.15">
      <c r="A126">
        <v>12</v>
      </c>
      <c r="B126">
        <f t="shared" si="52"/>
        <v>0</v>
      </c>
      <c r="C126">
        <f t="shared" si="53"/>
        <v>0.15177267155133481</v>
      </c>
      <c r="D126">
        <f t="shared" si="53"/>
        <v>0.32866592358653907</v>
      </c>
      <c r="E126">
        <f t="shared" si="53"/>
        <v>0.46507105424524448</v>
      </c>
      <c r="F126">
        <f t="shared" si="53"/>
        <v>0.30912902675657622</v>
      </c>
      <c r="G126">
        <f t="shared" si="53"/>
        <v>0.80598873056440323</v>
      </c>
      <c r="H126">
        <f t="shared" si="53"/>
        <v>0.4236555706550198</v>
      </c>
      <c r="I126">
        <f t="shared" si="53"/>
        <v>0.85513134809649882</v>
      </c>
      <c r="J126">
        <f t="shared" si="53"/>
        <v>0.47007049762790321</v>
      </c>
      <c r="K126">
        <f t="shared" si="53"/>
        <v>0.82009555566096626</v>
      </c>
      <c r="L126">
        <f t="shared" si="53"/>
        <v>0.63821801398755895</v>
      </c>
      <c r="M126">
        <f t="shared" si="53"/>
        <v>1</v>
      </c>
      <c r="N126">
        <f t="shared" si="53"/>
        <v>0.58938531918335868</v>
      </c>
      <c r="O126">
        <f t="shared" si="53"/>
        <v>0.35568127593811116</v>
      </c>
      <c r="P126">
        <f t="shared" si="53"/>
        <v>0.39604041763902154</v>
      </c>
      <c r="Q126">
        <f t="shared" si="53"/>
        <v>0.66529076284929012</v>
      </c>
      <c r="R126">
        <f t="shared" si="53"/>
        <v>0.80776624687320098</v>
      </c>
      <c r="S126">
        <f t="shared" si="53"/>
        <v>0.66155505951914884</v>
      </c>
      <c r="T126">
        <f t="shared" si="53"/>
        <v>0.39686709600734577</v>
      </c>
      <c r="U126">
        <f t="shared" si="53"/>
        <v>0.48784369132608774</v>
      </c>
      <c r="V126">
        <f t="shared" si="55"/>
        <v>8.8908400000000007</v>
      </c>
    </row>
    <row r="127" spans="1:22" x14ac:dyDescent="0.15">
      <c r="A127">
        <v>13</v>
      </c>
      <c r="B127">
        <f t="shared" si="52"/>
        <v>0</v>
      </c>
      <c r="C127">
        <f t="shared" si="53"/>
        <v>0.10162612288412373</v>
      </c>
      <c r="D127">
        <f t="shared" si="53"/>
        <v>0.35074777929994189</v>
      </c>
      <c r="E127">
        <f t="shared" si="53"/>
        <v>0.29479467520607044</v>
      </c>
      <c r="F127">
        <f t="shared" si="53"/>
        <v>0.35456217473853496</v>
      </c>
      <c r="G127">
        <f t="shared" si="53"/>
        <v>0.89396912893731162</v>
      </c>
      <c r="H127">
        <f t="shared" si="53"/>
        <v>0.17361186986613555</v>
      </c>
      <c r="I127">
        <f t="shared" si="53"/>
        <v>0.57860190012476032</v>
      </c>
      <c r="J127">
        <f t="shared" si="53"/>
        <v>0.93363853243011197</v>
      </c>
      <c r="K127">
        <f t="shared" si="53"/>
        <v>0.36154430670982179</v>
      </c>
      <c r="L127">
        <f t="shared" si="53"/>
        <v>0.60718265684305117</v>
      </c>
      <c r="M127">
        <f t="shared" si="53"/>
        <v>0.58938531918335868</v>
      </c>
      <c r="N127">
        <f t="shared" si="53"/>
        <v>1</v>
      </c>
      <c r="O127">
        <f t="shared" si="53"/>
        <v>0.16996711567737138</v>
      </c>
      <c r="P127">
        <f t="shared" si="53"/>
        <v>0.14411001276102667</v>
      </c>
      <c r="Q127">
        <f t="shared" si="53"/>
        <v>0.57943827731097886</v>
      </c>
      <c r="R127">
        <f t="shared" si="53"/>
        <v>0.75211942897020923</v>
      </c>
      <c r="S127">
        <f t="shared" si="53"/>
        <v>0.38138096500701585</v>
      </c>
      <c r="T127">
        <f t="shared" si="53"/>
        <v>0.90953485812807566</v>
      </c>
      <c r="U127">
        <f t="shared" si="53"/>
        <v>0.64709271046897965</v>
      </c>
      <c r="V127">
        <f t="shared" si="55"/>
        <v>8.5400000000000009</v>
      </c>
    </row>
    <row r="128" spans="1:22" x14ac:dyDescent="0.15">
      <c r="A128">
        <v>14</v>
      </c>
      <c r="B128">
        <f t="shared" si="52"/>
        <v>0</v>
      </c>
      <c r="C128">
        <f t="shared" si="53"/>
        <v>0.12175615550562022</v>
      </c>
      <c r="D128">
        <f t="shared" si="53"/>
        <v>0.22517050070105746</v>
      </c>
      <c r="E128">
        <f t="shared" si="53"/>
        <v>0.3398311928108495</v>
      </c>
      <c r="F128">
        <f t="shared" si="53"/>
        <v>0.2251272111686568</v>
      </c>
      <c r="G128">
        <f t="shared" si="53"/>
        <v>0.29533581000788944</v>
      </c>
      <c r="H128">
        <f t="shared" si="53"/>
        <v>0.85673380556242784</v>
      </c>
      <c r="I128">
        <f t="shared" si="53"/>
        <v>0.29861395505977906</v>
      </c>
      <c r="J128">
        <f t="shared" si="53"/>
        <v>0.14472184418366216</v>
      </c>
      <c r="K128">
        <f t="shared" si="53"/>
        <v>0.27529888064467412</v>
      </c>
      <c r="L128">
        <f t="shared" si="53"/>
        <v>0.27339847470286704</v>
      </c>
      <c r="M128">
        <f t="shared" si="53"/>
        <v>0.35568127593811116</v>
      </c>
      <c r="N128">
        <f t="shared" si="53"/>
        <v>0.16996711567737138</v>
      </c>
      <c r="O128">
        <f t="shared" si="53"/>
        <v>1</v>
      </c>
      <c r="P128">
        <f t="shared" si="53"/>
        <v>0.59002850057466361</v>
      </c>
      <c r="Q128">
        <f t="shared" si="53"/>
        <v>0.20670448861607987</v>
      </c>
      <c r="R128">
        <f t="shared" si="53"/>
        <v>0.56431736616599482</v>
      </c>
      <c r="S128">
        <f t="shared" si="53"/>
        <v>0.38410334576323635</v>
      </c>
      <c r="T128">
        <f t="shared" si="53"/>
        <v>8.9333518399105832E-2</v>
      </c>
      <c r="U128">
        <f t="shared" si="53"/>
        <v>0.23104765847825348</v>
      </c>
      <c r="V128">
        <f t="shared" si="55"/>
        <v>2.2800000000000002</v>
      </c>
    </row>
    <row r="129" spans="1:22" x14ac:dyDescent="0.15">
      <c r="A129">
        <v>15</v>
      </c>
      <c r="B129">
        <f t="shared" si="52"/>
        <v>0</v>
      </c>
      <c r="C129">
        <f t="shared" si="53"/>
        <v>9.1454099531364616E-2</v>
      </c>
      <c r="D129">
        <f t="shared" si="53"/>
        <v>0.13928452234509589</v>
      </c>
      <c r="E129">
        <f t="shared" si="53"/>
        <v>0.2946226289188833</v>
      </c>
      <c r="F129">
        <f t="shared" si="53"/>
        <v>0.13332781315266878</v>
      </c>
      <c r="G129">
        <f t="shared" ref="C129:U134" si="56">IF(G$113*$V129=0,0,INDEX($B$90:$U$109,$A129,G$114)/SQRT(G$113*$V129))</f>
        <v>0.26933593195688699</v>
      </c>
      <c r="H129">
        <f t="shared" si="56"/>
        <v>0.92191198611033576</v>
      </c>
      <c r="I129">
        <f t="shared" si="56"/>
        <v>0.36207050360331228</v>
      </c>
      <c r="J129">
        <f t="shared" si="56"/>
        <v>0.12549821557877652</v>
      </c>
      <c r="K129">
        <f t="shared" si="56"/>
        <v>0.3108134157530138</v>
      </c>
      <c r="L129">
        <f t="shared" si="56"/>
        <v>0.18110944995169384</v>
      </c>
      <c r="M129">
        <f t="shared" si="56"/>
        <v>0.39604041763902154</v>
      </c>
      <c r="N129">
        <f t="shared" si="56"/>
        <v>0.14411001276102667</v>
      </c>
      <c r="O129">
        <f t="shared" si="56"/>
        <v>0.59002850057466361</v>
      </c>
      <c r="P129">
        <f t="shared" si="56"/>
        <v>1</v>
      </c>
      <c r="Q129">
        <f t="shared" si="56"/>
        <v>0.29958252527255091</v>
      </c>
      <c r="R129">
        <f t="shared" si="56"/>
        <v>0.54196894194493395</v>
      </c>
      <c r="S129">
        <f t="shared" si="56"/>
        <v>0.34427382669347806</v>
      </c>
      <c r="T129">
        <f t="shared" si="56"/>
        <v>6.1000585736536526E-3</v>
      </c>
      <c r="U129">
        <f t="shared" si="56"/>
        <v>8.8243569248650247E-2</v>
      </c>
      <c r="V129">
        <f t="shared" si="55"/>
        <v>4.0411999999999999</v>
      </c>
    </row>
    <row r="130" spans="1:22" x14ac:dyDescent="0.15">
      <c r="A130">
        <v>16</v>
      </c>
      <c r="B130">
        <f t="shared" si="52"/>
        <v>0</v>
      </c>
      <c r="C130">
        <f t="shared" si="56"/>
        <v>7.4999999999999997E-2</v>
      </c>
      <c r="D130">
        <f t="shared" si="56"/>
        <v>0.21213203435596423</v>
      </c>
      <c r="E130">
        <f t="shared" si="56"/>
        <v>0.2855451926832383</v>
      </c>
      <c r="F130">
        <f t="shared" si="56"/>
        <v>0.17103256050277901</v>
      </c>
      <c r="G130">
        <f t="shared" si="56"/>
        <v>0.54924875517502447</v>
      </c>
      <c r="H130">
        <f t="shared" si="56"/>
        <v>0.29055565935401778</v>
      </c>
      <c r="I130">
        <f t="shared" si="56"/>
        <v>0.37098608874877342</v>
      </c>
      <c r="J130">
        <f t="shared" si="56"/>
        <v>0.39295271982779328</v>
      </c>
      <c r="K130">
        <f t="shared" si="56"/>
        <v>0.24307919710799331</v>
      </c>
      <c r="L130">
        <f t="shared" si="56"/>
        <v>0.25760234099189983</v>
      </c>
      <c r="M130">
        <f t="shared" si="56"/>
        <v>0.66529076284929012</v>
      </c>
      <c r="N130">
        <f t="shared" si="56"/>
        <v>0.57943827731097886</v>
      </c>
      <c r="O130">
        <f t="shared" si="56"/>
        <v>0.20670448861607987</v>
      </c>
      <c r="P130">
        <f t="shared" si="56"/>
        <v>0.29958252527255091</v>
      </c>
      <c r="Q130">
        <f t="shared" si="56"/>
        <v>1</v>
      </c>
      <c r="R130">
        <f t="shared" si="56"/>
        <v>0.53711336867000115</v>
      </c>
      <c r="S130">
        <f t="shared" si="56"/>
        <v>0.33589245327166217</v>
      </c>
      <c r="T130">
        <f t="shared" si="56"/>
        <v>0.33383733826678619</v>
      </c>
      <c r="U130">
        <f t="shared" si="56"/>
        <v>0.28014107335237537</v>
      </c>
      <c r="V130">
        <f t="shared" si="55"/>
        <v>2</v>
      </c>
    </row>
    <row r="131" spans="1:22" x14ac:dyDescent="0.15">
      <c r="A131">
        <v>17</v>
      </c>
      <c r="B131">
        <f t="shared" si="52"/>
        <v>0</v>
      </c>
      <c r="C131">
        <f t="shared" si="56"/>
        <v>0.34849280438274827</v>
      </c>
      <c r="D131">
        <f t="shared" si="56"/>
        <v>0.42358134040384066</v>
      </c>
      <c r="E131">
        <f t="shared" si="56"/>
        <v>0.6477643399796047</v>
      </c>
      <c r="F131">
        <f t="shared" si="56"/>
        <v>0.49251296069428163</v>
      </c>
      <c r="G131">
        <f t="shared" si="56"/>
        <v>0.88708247630845416</v>
      </c>
      <c r="H131">
        <f t="shared" si="56"/>
        <v>0.61698331535501238</v>
      </c>
      <c r="I131">
        <f t="shared" si="56"/>
        <v>0.76918542551260205</v>
      </c>
      <c r="J131">
        <f t="shared" si="56"/>
        <v>0.68818573254454218</v>
      </c>
      <c r="K131">
        <f t="shared" si="56"/>
        <v>0.64186195803315005</v>
      </c>
      <c r="L131">
        <f t="shared" si="56"/>
        <v>0.7353460461089516</v>
      </c>
      <c r="M131">
        <f t="shared" si="56"/>
        <v>0.80776624687320098</v>
      </c>
      <c r="N131">
        <f t="shared" si="56"/>
        <v>0.75211942897020923</v>
      </c>
      <c r="O131">
        <f t="shared" si="56"/>
        <v>0.56431736616599482</v>
      </c>
      <c r="P131">
        <f t="shared" si="56"/>
        <v>0.54196894194493395</v>
      </c>
      <c r="Q131">
        <f t="shared" si="56"/>
        <v>0.53711336867000115</v>
      </c>
      <c r="R131">
        <f t="shared" si="56"/>
        <v>1</v>
      </c>
      <c r="S131">
        <f t="shared" si="56"/>
        <v>0.71554027036407442</v>
      </c>
      <c r="T131">
        <f t="shared" si="56"/>
        <v>0.61302994583546788</v>
      </c>
      <c r="U131">
        <f t="shared" si="56"/>
        <v>0.66542815827423818</v>
      </c>
      <c r="V131">
        <f t="shared" si="55"/>
        <v>112.61228000000001</v>
      </c>
    </row>
    <row r="132" spans="1:22" x14ac:dyDescent="0.15">
      <c r="A132">
        <v>18</v>
      </c>
      <c r="B132">
        <f t="shared" si="52"/>
        <v>0</v>
      </c>
      <c r="C132">
        <f t="shared" si="56"/>
        <v>0.37950491303586431</v>
      </c>
      <c r="D132">
        <f t="shared" si="56"/>
        <v>0.11253407959730706</v>
      </c>
      <c r="E132">
        <f t="shared" si="56"/>
        <v>0.79735709941542821</v>
      </c>
      <c r="F132">
        <f t="shared" si="56"/>
        <v>0.23484476246697439</v>
      </c>
      <c r="G132">
        <f t="shared" si="56"/>
        <v>0.55245330084273836</v>
      </c>
      <c r="H132">
        <f t="shared" si="56"/>
        <v>0.40422440121554054</v>
      </c>
      <c r="I132">
        <f t="shared" si="56"/>
        <v>0.49258843003148123</v>
      </c>
      <c r="J132">
        <f t="shared" si="56"/>
        <v>0.31321989563886499</v>
      </c>
      <c r="K132">
        <f t="shared" si="56"/>
        <v>0.44480544017058204</v>
      </c>
      <c r="L132">
        <f t="shared" si="56"/>
        <v>0.43435311840146118</v>
      </c>
      <c r="M132">
        <f t="shared" si="56"/>
        <v>0.66155505951914884</v>
      </c>
      <c r="N132">
        <f t="shared" si="56"/>
        <v>0.38138096500701585</v>
      </c>
      <c r="O132">
        <f t="shared" si="56"/>
        <v>0.38410334576323635</v>
      </c>
      <c r="P132">
        <f t="shared" si="56"/>
        <v>0.34427382669347806</v>
      </c>
      <c r="Q132">
        <f t="shared" si="56"/>
        <v>0.33589245327166217</v>
      </c>
      <c r="R132">
        <f t="shared" si="56"/>
        <v>0.71554027036407442</v>
      </c>
      <c r="S132">
        <f t="shared" si="56"/>
        <v>1</v>
      </c>
      <c r="T132">
        <f t="shared" si="56"/>
        <v>0.24945818061465738</v>
      </c>
      <c r="U132">
        <f t="shared" si="56"/>
        <v>0.35933109968039284</v>
      </c>
      <c r="V132">
        <f t="shared" si="55"/>
        <v>5.3380000000000001</v>
      </c>
    </row>
    <row r="133" spans="1:22" x14ac:dyDescent="0.15">
      <c r="A133">
        <v>19</v>
      </c>
      <c r="B133">
        <f t="shared" si="52"/>
        <v>0</v>
      </c>
      <c r="C133">
        <f t="shared" si="56"/>
        <v>7.8039897257170796E-2</v>
      </c>
      <c r="D133">
        <f t="shared" si="56"/>
        <v>0.2759127027682346</v>
      </c>
      <c r="E133">
        <f t="shared" si="56"/>
        <v>0.21934952348283537</v>
      </c>
      <c r="F133">
        <f t="shared" si="56"/>
        <v>0.29660807665039379</v>
      </c>
      <c r="G133">
        <f t="shared" si="56"/>
        <v>0.77931531415173061</v>
      </c>
      <c r="H133">
        <f t="shared" si="56"/>
        <v>4.6760877072620458E-2</v>
      </c>
      <c r="I133">
        <f t="shared" si="56"/>
        <v>0.46121438547318044</v>
      </c>
      <c r="J133">
        <f t="shared" si="56"/>
        <v>0.95052665206330877</v>
      </c>
      <c r="K133">
        <f t="shared" si="56"/>
        <v>0.31151662317810702</v>
      </c>
      <c r="L133">
        <f t="shared" si="56"/>
        <v>0.48437543234771446</v>
      </c>
      <c r="M133">
        <f t="shared" si="56"/>
        <v>0.39686709600734577</v>
      </c>
      <c r="N133">
        <f t="shared" si="56"/>
        <v>0.90953485812807566</v>
      </c>
      <c r="O133">
        <f t="shared" si="56"/>
        <v>8.9333518399105832E-2</v>
      </c>
      <c r="P133">
        <f t="shared" si="56"/>
        <v>6.1000585736536526E-3</v>
      </c>
      <c r="Q133">
        <f t="shared" si="56"/>
        <v>0.33383733826678619</v>
      </c>
      <c r="R133">
        <f t="shared" si="56"/>
        <v>0.61302994583546788</v>
      </c>
      <c r="S133">
        <f t="shared" si="56"/>
        <v>0.24945818061465738</v>
      </c>
      <c r="T133">
        <f t="shared" si="56"/>
        <v>1</v>
      </c>
      <c r="U133">
        <f t="shared" si="56"/>
        <v>0.56377596691385901</v>
      </c>
      <c r="V133">
        <f t="shared" si="55"/>
        <v>2.66</v>
      </c>
    </row>
    <row r="134" spans="1:22" x14ac:dyDescent="0.15">
      <c r="A134">
        <v>20</v>
      </c>
      <c r="B134">
        <f t="shared" si="52"/>
        <v>0</v>
      </c>
      <c r="C134">
        <f t="shared" si="56"/>
        <v>8.3624201000709081E-2</v>
      </c>
      <c r="D134">
        <f t="shared" si="56"/>
        <v>0.3133955698742138</v>
      </c>
      <c r="E134">
        <f t="shared" si="56"/>
        <v>0.27008867628536798</v>
      </c>
      <c r="F134">
        <f t="shared" si="56"/>
        <v>0.32083899487121004</v>
      </c>
      <c r="G134">
        <f t="shared" si="56"/>
        <v>0.77923477915391948</v>
      </c>
      <c r="H134">
        <f t="shared" si="56"/>
        <v>0.16723193507961806</v>
      </c>
      <c r="I134">
        <f t="shared" si="56"/>
        <v>0.55195693850072547</v>
      </c>
      <c r="J134">
        <f t="shared" si="56"/>
        <v>0.6063819268245737</v>
      </c>
      <c r="K134">
        <f t="shared" si="56"/>
        <v>0.4267429637493243</v>
      </c>
      <c r="L134">
        <f t="shared" si="56"/>
        <v>0.85437501312670339</v>
      </c>
      <c r="M134">
        <f t="shared" si="56"/>
        <v>0.48784369132608774</v>
      </c>
      <c r="N134">
        <f t="shared" si="56"/>
        <v>0.64709271046897965</v>
      </c>
      <c r="O134">
        <f t="shared" si="56"/>
        <v>0.23104765847825348</v>
      </c>
      <c r="P134">
        <f t="shared" si="56"/>
        <v>8.8243569248650247E-2</v>
      </c>
      <c r="Q134">
        <f t="shared" si="56"/>
        <v>0.28014107335237537</v>
      </c>
      <c r="R134">
        <f t="shared" si="56"/>
        <v>0.66542815827423818</v>
      </c>
      <c r="S134">
        <f t="shared" si="56"/>
        <v>0.35933109968039284</v>
      </c>
      <c r="T134">
        <f t="shared" si="56"/>
        <v>0.56377596691385901</v>
      </c>
      <c r="U134">
        <f t="shared" si="56"/>
        <v>1</v>
      </c>
      <c r="V134">
        <f t="shared" si="55"/>
        <v>2.86</v>
      </c>
    </row>
    <row r="137" spans="1:22" x14ac:dyDescent="0.15">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row>
    <row r="138" spans="1:22" x14ac:dyDescent="0.15">
      <c r="A138">
        <v>1</v>
      </c>
      <c r="B138">
        <f>IF(B$38*$W38,B$46-$X38,0)</f>
        <v>0</v>
      </c>
      <c r="C138">
        <f t="shared" ref="C138:U152" si="57">IF(C$38*$W38,C$46-$X38,0)</f>
        <v>0</v>
      </c>
      <c r="D138">
        <f t="shared" si="57"/>
        <v>0</v>
      </c>
      <c r="E138">
        <f t="shared" si="57"/>
        <v>0</v>
      </c>
      <c r="F138">
        <f t="shared" si="57"/>
        <v>0</v>
      </c>
      <c r="G138">
        <f t="shared" si="57"/>
        <v>0</v>
      </c>
      <c r="H138">
        <f t="shared" si="57"/>
        <v>0</v>
      </c>
      <c r="I138">
        <f t="shared" si="57"/>
        <v>0</v>
      </c>
      <c r="J138">
        <f t="shared" si="57"/>
        <v>0</v>
      </c>
      <c r="K138">
        <f t="shared" si="57"/>
        <v>0</v>
      </c>
      <c r="L138">
        <f t="shared" si="57"/>
        <v>0</v>
      </c>
      <c r="M138">
        <f t="shared" si="57"/>
        <v>0</v>
      </c>
      <c r="N138">
        <f t="shared" si="57"/>
        <v>0</v>
      </c>
      <c r="O138">
        <f t="shared" si="57"/>
        <v>0</v>
      </c>
      <c r="P138">
        <f t="shared" si="57"/>
        <v>0</v>
      </c>
      <c r="Q138">
        <f t="shared" si="57"/>
        <v>0</v>
      </c>
      <c r="R138">
        <f t="shared" si="57"/>
        <v>0</v>
      </c>
      <c r="S138">
        <f t="shared" si="57"/>
        <v>0</v>
      </c>
      <c r="T138">
        <f t="shared" si="57"/>
        <v>0</v>
      </c>
      <c r="U138">
        <f t="shared" si="57"/>
        <v>0</v>
      </c>
    </row>
    <row r="139" spans="1:22" x14ac:dyDescent="0.15">
      <c r="A139">
        <v>2</v>
      </c>
      <c r="B139">
        <f t="shared" ref="B139:B157" si="58">IF(B$38*$W39,B$46-$X39,0)</f>
        <v>0</v>
      </c>
      <c r="C139">
        <f t="shared" ref="C139:Q139" si="59">IF(C$38*$W39,C$46-$X39,0)</f>
        <v>0</v>
      </c>
      <c r="D139">
        <f t="shared" si="59"/>
        <v>1</v>
      </c>
      <c r="E139">
        <f t="shared" si="59"/>
        <v>-9</v>
      </c>
      <c r="F139">
        <f t="shared" si="59"/>
        <v>1</v>
      </c>
      <c r="G139">
        <f t="shared" si="59"/>
        <v>-12</v>
      </c>
      <c r="H139">
        <f t="shared" si="59"/>
        <v>-9</v>
      </c>
      <c r="I139">
        <f t="shared" si="59"/>
        <v>-21</v>
      </c>
      <c r="J139">
        <f t="shared" si="59"/>
        <v>-11</v>
      </c>
      <c r="K139">
        <f t="shared" si="59"/>
        <v>-20</v>
      </c>
      <c r="L139">
        <f t="shared" si="59"/>
        <v>-24</v>
      </c>
      <c r="M139">
        <f t="shared" si="59"/>
        <v>-8</v>
      </c>
      <c r="N139">
        <f t="shared" si="59"/>
        <v>-12</v>
      </c>
      <c r="O139">
        <f t="shared" si="59"/>
        <v>-14</v>
      </c>
      <c r="P139">
        <f t="shared" si="59"/>
        <v>-9</v>
      </c>
      <c r="Q139">
        <f t="shared" si="59"/>
        <v>-10</v>
      </c>
      <c r="R139">
        <f t="shared" si="57"/>
        <v>-3</v>
      </c>
      <c r="S139">
        <f t="shared" si="57"/>
        <v>-5</v>
      </c>
      <c r="T139">
        <f t="shared" si="57"/>
        <v>-9</v>
      </c>
      <c r="U139">
        <f t="shared" si="57"/>
        <v>-27</v>
      </c>
    </row>
    <row r="140" spans="1:22" x14ac:dyDescent="0.15">
      <c r="A140">
        <v>3</v>
      </c>
      <c r="B140">
        <f t="shared" si="58"/>
        <v>0</v>
      </c>
      <c r="C140">
        <f t="shared" si="57"/>
        <v>-1</v>
      </c>
      <c r="D140">
        <f t="shared" si="57"/>
        <v>0</v>
      </c>
      <c r="E140">
        <f t="shared" si="57"/>
        <v>-10</v>
      </c>
      <c r="F140">
        <f t="shared" si="57"/>
        <v>0</v>
      </c>
      <c r="G140">
        <f t="shared" si="57"/>
        <v>-13</v>
      </c>
      <c r="H140">
        <f t="shared" si="57"/>
        <v>-10</v>
      </c>
      <c r="I140">
        <f t="shared" si="57"/>
        <v>-22</v>
      </c>
      <c r="J140">
        <f t="shared" si="57"/>
        <v>-12</v>
      </c>
      <c r="K140">
        <f t="shared" si="57"/>
        <v>-21</v>
      </c>
      <c r="L140">
        <f t="shared" si="57"/>
        <v>-25</v>
      </c>
      <c r="M140">
        <f t="shared" si="57"/>
        <v>-9</v>
      </c>
      <c r="N140">
        <f t="shared" si="57"/>
        <v>-13</v>
      </c>
      <c r="O140">
        <f t="shared" si="57"/>
        <v>-15</v>
      </c>
      <c r="P140">
        <f t="shared" si="57"/>
        <v>-10</v>
      </c>
      <c r="Q140">
        <f t="shared" si="57"/>
        <v>-11</v>
      </c>
      <c r="R140">
        <f t="shared" si="57"/>
        <v>-4</v>
      </c>
      <c r="S140">
        <f t="shared" si="57"/>
        <v>-6</v>
      </c>
      <c r="T140">
        <f t="shared" si="57"/>
        <v>-10</v>
      </c>
      <c r="U140">
        <f t="shared" si="57"/>
        <v>-28</v>
      </c>
    </row>
    <row r="141" spans="1:22" x14ac:dyDescent="0.15">
      <c r="A141">
        <v>4</v>
      </c>
      <c r="B141">
        <f t="shared" si="58"/>
        <v>0</v>
      </c>
      <c r="C141">
        <f t="shared" si="57"/>
        <v>9</v>
      </c>
      <c r="D141">
        <f t="shared" si="57"/>
        <v>10</v>
      </c>
      <c r="E141">
        <f t="shared" si="57"/>
        <v>0</v>
      </c>
      <c r="F141">
        <f t="shared" si="57"/>
        <v>10</v>
      </c>
      <c r="G141">
        <f t="shared" si="57"/>
        <v>-3</v>
      </c>
      <c r="H141">
        <f t="shared" si="57"/>
        <v>0</v>
      </c>
      <c r="I141">
        <f t="shared" si="57"/>
        <v>-12</v>
      </c>
      <c r="J141">
        <f t="shared" si="57"/>
        <v>-2</v>
      </c>
      <c r="K141">
        <f t="shared" si="57"/>
        <v>-11</v>
      </c>
      <c r="L141">
        <f t="shared" si="57"/>
        <v>-15</v>
      </c>
      <c r="M141">
        <f t="shared" si="57"/>
        <v>1</v>
      </c>
      <c r="N141">
        <f t="shared" si="57"/>
        <v>-3</v>
      </c>
      <c r="O141">
        <f t="shared" si="57"/>
        <v>-5</v>
      </c>
      <c r="P141">
        <f t="shared" si="57"/>
        <v>0</v>
      </c>
      <c r="Q141">
        <f t="shared" si="57"/>
        <v>-1</v>
      </c>
      <c r="R141">
        <f t="shared" si="57"/>
        <v>6</v>
      </c>
      <c r="S141">
        <f t="shared" si="57"/>
        <v>4</v>
      </c>
      <c r="T141">
        <f t="shared" si="57"/>
        <v>0</v>
      </c>
      <c r="U141">
        <f t="shared" si="57"/>
        <v>-18</v>
      </c>
    </row>
    <row r="142" spans="1:22" x14ac:dyDescent="0.15">
      <c r="A142">
        <v>5</v>
      </c>
      <c r="B142">
        <f t="shared" si="58"/>
        <v>0</v>
      </c>
      <c r="C142">
        <f t="shared" si="57"/>
        <v>-1</v>
      </c>
      <c r="D142">
        <f t="shared" si="57"/>
        <v>0</v>
      </c>
      <c r="E142">
        <f t="shared" si="57"/>
        <v>-10</v>
      </c>
      <c r="F142">
        <f t="shared" si="57"/>
        <v>0</v>
      </c>
      <c r="G142">
        <f t="shared" si="57"/>
        <v>-13</v>
      </c>
      <c r="H142">
        <f t="shared" si="57"/>
        <v>-10</v>
      </c>
      <c r="I142">
        <f t="shared" si="57"/>
        <v>-22</v>
      </c>
      <c r="J142">
        <f t="shared" si="57"/>
        <v>-12</v>
      </c>
      <c r="K142">
        <f t="shared" si="57"/>
        <v>-21</v>
      </c>
      <c r="L142">
        <f t="shared" si="57"/>
        <v>-25</v>
      </c>
      <c r="M142">
        <f t="shared" si="57"/>
        <v>-9</v>
      </c>
      <c r="N142">
        <f t="shared" si="57"/>
        <v>-13</v>
      </c>
      <c r="O142">
        <f t="shared" si="57"/>
        <v>-15</v>
      </c>
      <c r="P142">
        <f t="shared" si="57"/>
        <v>-10</v>
      </c>
      <c r="Q142">
        <f t="shared" si="57"/>
        <v>-11</v>
      </c>
      <c r="R142">
        <f t="shared" si="57"/>
        <v>-4</v>
      </c>
      <c r="S142">
        <f t="shared" si="57"/>
        <v>-6</v>
      </c>
      <c r="T142">
        <f t="shared" si="57"/>
        <v>-10</v>
      </c>
      <c r="U142">
        <f t="shared" si="57"/>
        <v>-28</v>
      </c>
    </row>
    <row r="143" spans="1:22" x14ac:dyDescent="0.15">
      <c r="A143">
        <v>6</v>
      </c>
      <c r="B143">
        <f t="shared" si="58"/>
        <v>0</v>
      </c>
      <c r="C143">
        <f t="shared" si="57"/>
        <v>12</v>
      </c>
      <c r="D143">
        <f t="shared" si="57"/>
        <v>13</v>
      </c>
      <c r="E143">
        <f t="shared" si="57"/>
        <v>3</v>
      </c>
      <c r="F143">
        <f t="shared" si="57"/>
        <v>13</v>
      </c>
      <c r="G143">
        <f t="shared" si="57"/>
        <v>0</v>
      </c>
      <c r="H143">
        <f t="shared" si="57"/>
        <v>3</v>
      </c>
      <c r="I143">
        <f t="shared" si="57"/>
        <v>-9</v>
      </c>
      <c r="J143">
        <f t="shared" si="57"/>
        <v>1</v>
      </c>
      <c r="K143">
        <f t="shared" si="57"/>
        <v>-8</v>
      </c>
      <c r="L143">
        <f t="shared" si="57"/>
        <v>-12</v>
      </c>
      <c r="M143">
        <f t="shared" si="57"/>
        <v>4</v>
      </c>
      <c r="N143">
        <f t="shared" si="57"/>
        <v>0</v>
      </c>
      <c r="O143">
        <f t="shared" si="57"/>
        <v>-2</v>
      </c>
      <c r="P143">
        <f t="shared" si="57"/>
        <v>3</v>
      </c>
      <c r="Q143">
        <f t="shared" si="57"/>
        <v>2</v>
      </c>
      <c r="R143">
        <f t="shared" si="57"/>
        <v>9</v>
      </c>
      <c r="S143">
        <f t="shared" si="57"/>
        <v>7</v>
      </c>
      <c r="T143">
        <f t="shared" si="57"/>
        <v>3</v>
      </c>
      <c r="U143">
        <f t="shared" si="57"/>
        <v>-15</v>
      </c>
    </row>
    <row r="144" spans="1:22" x14ac:dyDescent="0.15">
      <c r="A144">
        <v>7</v>
      </c>
      <c r="B144">
        <f t="shared" si="58"/>
        <v>0</v>
      </c>
      <c r="C144">
        <f t="shared" si="57"/>
        <v>9</v>
      </c>
      <c r="D144">
        <f t="shared" si="57"/>
        <v>10</v>
      </c>
      <c r="E144">
        <f t="shared" si="57"/>
        <v>0</v>
      </c>
      <c r="F144">
        <f t="shared" si="57"/>
        <v>10</v>
      </c>
      <c r="G144">
        <f t="shared" si="57"/>
        <v>-3</v>
      </c>
      <c r="H144">
        <f t="shared" si="57"/>
        <v>0</v>
      </c>
      <c r="I144">
        <f t="shared" si="57"/>
        <v>-12</v>
      </c>
      <c r="J144">
        <f t="shared" si="57"/>
        <v>-2</v>
      </c>
      <c r="K144">
        <f t="shared" si="57"/>
        <v>-11</v>
      </c>
      <c r="L144">
        <f t="shared" si="57"/>
        <v>-15</v>
      </c>
      <c r="M144">
        <f t="shared" si="57"/>
        <v>1</v>
      </c>
      <c r="N144">
        <f t="shared" si="57"/>
        <v>-3</v>
      </c>
      <c r="O144">
        <f t="shared" si="57"/>
        <v>-5</v>
      </c>
      <c r="P144">
        <f t="shared" si="57"/>
        <v>0</v>
      </c>
      <c r="Q144">
        <f t="shared" si="57"/>
        <v>-1</v>
      </c>
      <c r="R144">
        <f t="shared" si="57"/>
        <v>6</v>
      </c>
      <c r="S144">
        <f t="shared" si="57"/>
        <v>4</v>
      </c>
      <c r="T144">
        <f t="shared" si="57"/>
        <v>0</v>
      </c>
      <c r="U144">
        <f t="shared" si="57"/>
        <v>-18</v>
      </c>
    </row>
    <row r="145" spans="1:21" x14ac:dyDescent="0.15">
      <c r="A145">
        <v>8</v>
      </c>
      <c r="B145">
        <f t="shared" si="58"/>
        <v>0</v>
      </c>
      <c r="C145">
        <f t="shared" si="57"/>
        <v>21</v>
      </c>
      <c r="D145">
        <f t="shared" si="57"/>
        <v>22</v>
      </c>
      <c r="E145">
        <f t="shared" si="57"/>
        <v>12</v>
      </c>
      <c r="F145">
        <f t="shared" si="57"/>
        <v>22</v>
      </c>
      <c r="G145">
        <f t="shared" si="57"/>
        <v>9</v>
      </c>
      <c r="H145">
        <f t="shared" si="57"/>
        <v>12</v>
      </c>
      <c r="I145">
        <f t="shared" si="57"/>
        <v>0</v>
      </c>
      <c r="J145">
        <f t="shared" si="57"/>
        <v>10</v>
      </c>
      <c r="K145">
        <f t="shared" si="57"/>
        <v>1</v>
      </c>
      <c r="L145">
        <f t="shared" si="57"/>
        <v>-3</v>
      </c>
      <c r="M145">
        <f t="shared" si="57"/>
        <v>13</v>
      </c>
      <c r="N145">
        <f t="shared" si="57"/>
        <v>9</v>
      </c>
      <c r="O145">
        <f t="shared" si="57"/>
        <v>7</v>
      </c>
      <c r="P145">
        <f t="shared" si="57"/>
        <v>12</v>
      </c>
      <c r="Q145">
        <f t="shared" si="57"/>
        <v>11</v>
      </c>
      <c r="R145">
        <f t="shared" si="57"/>
        <v>18</v>
      </c>
      <c r="S145">
        <f t="shared" si="57"/>
        <v>16</v>
      </c>
      <c r="T145">
        <f t="shared" si="57"/>
        <v>12</v>
      </c>
      <c r="U145">
        <f t="shared" si="57"/>
        <v>-6</v>
      </c>
    </row>
    <row r="146" spans="1:21" x14ac:dyDescent="0.15">
      <c r="A146">
        <v>9</v>
      </c>
      <c r="B146">
        <f t="shared" si="58"/>
        <v>0</v>
      </c>
      <c r="C146">
        <f t="shared" si="57"/>
        <v>11</v>
      </c>
      <c r="D146">
        <f t="shared" si="57"/>
        <v>12</v>
      </c>
      <c r="E146">
        <f t="shared" si="57"/>
        <v>2</v>
      </c>
      <c r="F146">
        <f t="shared" si="57"/>
        <v>12</v>
      </c>
      <c r="G146">
        <f t="shared" si="57"/>
        <v>-1</v>
      </c>
      <c r="H146">
        <f t="shared" si="57"/>
        <v>2</v>
      </c>
      <c r="I146">
        <f t="shared" si="57"/>
        <v>-10</v>
      </c>
      <c r="J146">
        <f t="shared" si="57"/>
        <v>0</v>
      </c>
      <c r="K146">
        <f t="shared" si="57"/>
        <v>-9</v>
      </c>
      <c r="L146">
        <f t="shared" si="57"/>
        <v>-13</v>
      </c>
      <c r="M146">
        <f t="shared" si="57"/>
        <v>3</v>
      </c>
      <c r="N146">
        <f t="shared" si="57"/>
        <v>-1</v>
      </c>
      <c r="O146">
        <f t="shared" si="57"/>
        <v>-3</v>
      </c>
      <c r="P146">
        <f t="shared" si="57"/>
        <v>2</v>
      </c>
      <c r="Q146">
        <f t="shared" si="57"/>
        <v>1</v>
      </c>
      <c r="R146">
        <f t="shared" si="57"/>
        <v>8</v>
      </c>
      <c r="S146">
        <f t="shared" si="57"/>
        <v>6</v>
      </c>
      <c r="T146">
        <f t="shared" si="57"/>
        <v>2</v>
      </c>
      <c r="U146">
        <f t="shared" si="57"/>
        <v>-16</v>
      </c>
    </row>
    <row r="147" spans="1:21" x14ac:dyDescent="0.15">
      <c r="A147">
        <v>10</v>
      </c>
      <c r="B147">
        <f t="shared" si="58"/>
        <v>0</v>
      </c>
      <c r="C147">
        <f t="shared" si="57"/>
        <v>20</v>
      </c>
      <c r="D147">
        <f t="shared" si="57"/>
        <v>21</v>
      </c>
      <c r="E147">
        <f t="shared" si="57"/>
        <v>11</v>
      </c>
      <c r="F147">
        <f t="shared" si="57"/>
        <v>21</v>
      </c>
      <c r="G147">
        <f t="shared" si="57"/>
        <v>8</v>
      </c>
      <c r="H147">
        <f t="shared" si="57"/>
        <v>11</v>
      </c>
      <c r="I147">
        <f t="shared" si="57"/>
        <v>-1</v>
      </c>
      <c r="J147">
        <f t="shared" si="57"/>
        <v>9</v>
      </c>
      <c r="K147">
        <f t="shared" si="57"/>
        <v>0</v>
      </c>
      <c r="L147">
        <f t="shared" si="57"/>
        <v>-4</v>
      </c>
      <c r="M147">
        <f t="shared" si="57"/>
        <v>12</v>
      </c>
      <c r="N147">
        <f t="shared" si="57"/>
        <v>8</v>
      </c>
      <c r="O147">
        <f t="shared" si="57"/>
        <v>6</v>
      </c>
      <c r="P147">
        <f t="shared" si="57"/>
        <v>11</v>
      </c>
      <c r="Q147">
        <f t="shared" si="57"/>
        <v>10</v>
      </c>
      <c r="R147">
        <f t="shared" si="57"/>
        <v>17</v>
      </c>
      <c r="S147">
        <f t="shared" si="57"/>
        <v>15</v>
      </c>
      <c r="T147">
        <f t="shared" si="57"/>
        <v>11</v>
      </c>
      <c r="U147">
        <f t="shared" si="57"/>
        <v>-7</v>
      </c>
    </row>
    <row r="148" spans="1:21" x14ac:dyDescent="0.15">
      <c r="A148">
        <v>11</v>
      </c>
      <c r="B148">
        <f t="shared" si="58"/>
        <v>0</v>
      </c>
      <c r="C148">
        <f t="shared" si="57"/>
        <v>24</v>
      </c>
      <c r="D148">
        <f t="shared" si="57"/>
        <v>25</v>
      </c>
      <c r="E148">
        <f t="shared" si="57"/>
        <v>15</v>
      </c>
      <c r="F148">
        <f t="shared" si="57"/>
        <v>25</v>
      </c>
      <c r="G148">
        <f t="shared" si="57"/>
        <v>12</v>
      </c>
      <c r="H148">
        <f t="shared" si="57"/>
        <v>15</v>
      </c>
      <c r="I148">
        <f t="shared" si="57"/>
        <v>3</v>
      </c>
      <c r="J148">
        <f t="shared" si="57"/>
        <v>13</v>
      </c>
      <c r="K148">
        <f t="shared" si="57"/>
        <v>4</v>
      </c>
      <c r="L148">
        <f t="shared" si="57"/>
        <v>0</v>
      </c>
      <c r="M148">
        <f t="shared" si="57"/>
        <v>16</v>
      </c>
      <c r="N148">
        <f t="shared" si="57"/>
        <v>12</v>
      </c>
      <c r="O148">
        <f t="shared" si="57"/>
        <v>10</v>
      </c>
      <c r="P148">
        <f t="shared" si="57"/>
        <v>15</v>
      </c>
      <c r="Q148">
        <f t="shared" si="57"/>
        <v>14</v>
      </c>
      <c r="R148">
        <f t="shared" si="57"/>
        <v>21</v>
      </c>
      <c r="S148">
        <f t="shared" si="57"/>
        <v>19</v>
      </c>
      <c r="T148">
        <f t="shared" si="57"/>
        <v>15</v>
      </c>
      <c r="U148">
        <f t="shared" si="57"/>
        <v>-3</v>
      </c>
    </row>
    <row r="149" spans="1:21" x14ac:dyDescent="0.15">
      <c r="A149">
        <v>12</v>
      </c>
      <c r="B149">
        <f t="shared" si="58"/>
        <v>0</v>
      </c>
      <c r="C149">
        <f t="shared" si="57"/>
        <v>8</v>
      </c>
      <c r="D149">
        <f t="shared" si="57"/>
        <v>9</v>
      </c>
      <c r="E149">
        <f t="shared" si="57"/>
        <v>-1</v>
      </c>
      <c r="F149">
        <f t="shared" si="57"/>
        <v>9</v>
      </c>
      <c r="G149">
        <f t="shared" si="57"/>
        <v>-4</v>
      </c>
      <c r="H149">
        <f t="shared" si="57"/>
        <v>-1</v>
      </c>
      <c r="I149">
        <f t="shared" si="57"/>
        <v>-13</v>
      </c>
      <c r="J149">
        <f t="shared" si="57"/>
        <v>-3</v>
      </c>
      <c r="K149">
        <f t="shared" si="57"/>
        <v>-12</v>
      </c>
      <c r="L149">
        <f t="shared" si="57"/>
        <v>-16</v>
      </c>
      <c r="M149">
        <f t="shared" si="57"/>
        <v>0</v>
      </c>
      <c r="N149">
        <f t="shared" si="57"/>
        <v>-4</v>
      </c>
      <c r="O149">
        <f t="shared" si="57"/>
        <v>-6</v>
      </c>
      <c r="P149">
        <f t="shared" si="57"/>
        <v>-1</v>
      </c>
      <c r="Q149">
        <f t="shared" si="57"/>
        <v>-2</v>
      </c>
      <c r="R149">
        <f t="shared" si="57"/>
        <v>5</v>
      </c>
      <c r="S149">
        <f t="shared" si="57"/>
        <v>3</v>
      </c>
      <c r="T149">
        <f t="shared" si="57"/>
        <v>-1</v>
      </c>
      <c r="U149">
        <f t="shared" si="57"/>
        <v>-19</v>
      </c>
    </row>
    <row r="150" spans="1:21" x14ac:dyDescent="0.15">
      <c r="A150">
        <v>13</v>
      </c>
      <c r="B150">
        <f t="shared" si="58"/>
        <v>0</v>
      </c>
      <c r="C150">
        <f t="shared" si="57"/>
        <v>12</v>
      </c>
      <c r="D150">
        <f t="shared" si="57"/>
        <v>13</v>
      </c>
      <c r="E150">
        <f t="shared" si="57"/>
        <v>3</v>
      </c>
      <c r="F150">
        <f t="shared" si="57"/>
        <v>13</v>
      </c>
      <c r="G150">
        <f t="shared" si="57"/>
        <v>0</v>
      </c>
      <c r="H150">
        <f t="shared" si="57"/>
        <v>3</v>
      </c>
      <c r="I150">
        <f t="shared" si="57"/>
        <v>-9</v>
      </c>
      <c r="J150">
        <f t="shared" si="57"/>
        <v>1</v>
      </c>
      <c r="K150">
        <f t="shared" si="57"/>
        <v>-8</v>
      </c>
      <c r="L150">
        <f t="shared" si="57"/>
        <v>-12</v>
      </c>
      <c r="M150">
        <f t="shared" si="57"/>
        <v>4</v>
      </c>
      <c r="N150">
        <f t="shared" si="57"/>
        <v>0</v>
      </c>
      <c r="O150">
        <f t="shared" si="57"/>
        <v>-2</v>
      </c>
      <c r="P150">
        <f t="shared" si="57"/>
        <v>3</v>
      </c>
      <c r="Q150">
        <f t="shared" si="57"/>
        <v>2</v>
      </c>
      <c r="R150">
        <f t="shared" si="57"/>
        <v>9</v>
      </c>
      <c r="S150">
        <f t="shared" si="57"/>
        <v>7</v>
      </c>
      <c r="T150">
        <f t="shared" si="57"/>
        <v>3</v>
      </c>
      <c r="U150">
        <f t="shared" si="57"/>
        <v>-15</v>
      </c>
    </row>
    <row r="151" spans="1:21" x14ac:dyDescent="0.15">
      <c r="A151">
        <v>14</v>
      </c>
      <c r="B151">
        <f t="shared" si="58"/>
        <v>0</v>
      </c>
      <c r="C151">
        <f t="shared" si="57"/>
        <v>14</v>
      </c>
      <c r="D151">
        <f t="shared" si="57"/>
        <v>15</v>
      </c>
      <c r="E151">
        <f t="shared" si="57"/>
        <v>5</v>
      </c>
      <c r="F151">
        <f t="shared" si="57"/>
        <v>15</v>
      </c>
      <c r="G151">
        <f t="shared" si="57"/>
        <v>2</v>
      </c>
      <c r="H151">
        <f t="shared" si="57"/>
        <v>5</v>
      </c>
      <c r="I151">
        <f t="shared" si="57"/>
        <v>-7</v>
      </c>
      <c r="J151">
        <f t="shared" si="57"/>
        <v>3</v>
      </c>
      <c r="K151">
        <f t="shared" si="57"/>
        <v>-6</v>
      </c>
      <c r="L151">
        <f t="shared" si="57"/>
        <v>-10</v>
      </c>
      <c r="M151">
        <f t="shared" si="57"/>
        <v>6</v>
      </c>
      <c r="N151">
        <f t="shared" si="57"/>
        <v>2</v>
      </c>
      <c r="O151">
        <f t="shared" si="57"/>
        <v>0</v>
      </c>
      <c r="P151">
        <f t="shared" si="57"/>
        <v>5</v>
      </c>
      <c r="Q151">
        <f t="shared" si="57"/>
        <v>4</v>
      </c>
      <c r="R151">
        <f t="shared" si="57"/>
        <v>11</v>
      </c>
      <c r="S151">
        <f t="shared" si="57"/>
        <v>9</v>
      </c>
      <c r="T151">
        <f t="shared" si="57"/>
        <v>5</v>
      </c>
      <c r="U151">
        <f t="shared" si="57"/>
        <v>-13</v>
      </c>
    </row>
    <row r="152" spans="1:21" x14ac:dyDescent="0.15">
      <c r="A152">
        <v>15</v>
      </c>
      <c r="B152">
        <f t="shared" si="58"/>
        <v>0</v>
      </c>
      <c r="C152">
        <f t="shared" si="57"/>
        <v>9</v>
      </c>
      <c r="D152">
        <f t="shared" si="57"/>
        <v>10</v>
      </c>
      <c r="E152">
        <f t="shared" si="57"/>
        <v>0</v>
      </c>
      <c r="F152">
        <f t="shared" si="57"/>
        <v>10</v>
      </c>
      <c r="G152">
        <f t="shared" ref="C152:U157" si="60">IF(G$38*$W52,G$46-$X52,0)</f>
        <v>-3</v>
      </c>
      <c r="H152">
        <f t="shared" si="60"/>
        <v>0</v>
      </c>
      <c r="I152">
        <f t="shared" si="60"/>
        <v>-12</v>
      </c>
      <c r="J152">
        <f t="shared" si="60"/>
        <v>-2</v>
      </c>
      <c r="K152">
        <f t="shared" si="60"/>
        <v>-11</v>
      </c>
      <c r="L152">
        <f t="shared" si="60"/>
        <v>-15</v>
      </c>
      <c r="M152">
        <f t="shared" si="60"/>
        <v>1</v>
      </c>
      <c r="N152">
        <f t="shared" si="60"/>
        <v>-3</v>
      </c>
      <c r="O152">
        <f t="shared" si="60"/>
        <v>-5</v>
      </c>
      <c r="P152">
        <f t="shared" si="60"/>
        <v>0</v>
      </c>
      <c r="Q152">
        <f t="shared" si="60"/>
        <v>-1</v>
      </c>
      <c r="R152">
        <f t="shared" si="60"/>
        <v>6</v>
      </c>
      <c r="S152">
        <f t="shared" si="60"/>
        <v>4</v>
      </c>
      <c r="T152">
        <f t="shared" si="60"/>
        <v>0</v>
      </c>
      <c r="U152">
        <f t="shared" si="60"/>
        <v>-18</v>
      </c>
    </row>
    <row r="153" spans="1:21" x14ac:dyDescent="0.15">
      <c r="A153">
        <v>16</v>
      </c>
      <c r="B153">
        <f t="shared" si="58"/>
        <v>0</v>
      </c>
      <c r="C153">
        <f t="shared" si="60"/>
        <v>10</v>
      </c>
      <c r="D153">
        <f t="shared" si="60"/>
        <v>11</v>
      </c>
      <c r="E153">
        <f t="shared" si="60"/>
        <v>1</v>
      </c>
      <c r="F153">
        <f t="shared" si="60"/>
        <v>11</v>
      </c>
      <c r="G153">
        <f t="shared" si="60"/>
        <v>-2</v>
      </c>
      <c r="H153">
        <f t="shared" si="60"/>
        <v>1</v>
      </c>
      <c r="I153">
        <f t="shared" si="60"/>
        <v>-11</v>
      </c>
      <c r="J153">
        <f t="shared" si="60"/>
        <v>-1</v>
      </c>
      <c r="K153">
        <f t="shared" si="60"/>
        <v>-10</v>
      </c>
      <c r="L153">
        <f t="shared" si="60"/>
        <v>-14</v>
      </c>
      <c r="M153">
        <f t="shared" si="60"/>
        <v>2</v>
      </c>
      <c r="N153">
        <f t="shared" si="60"/>
        <v>-2</v>
      </c>
      <c r="O153">
        <f t="shared" si="60"/>
        <v>-4</v>
      </c>
      <c r="P153">
        <f t="shared" si="60"/>
        <v>1</v>
      </c>
      <c r="Q153">
        <f t="shared" si="60"/>
        <v>0</v>
      </c>
      <c r="R153">
        <f t="shared" si="60"/>
        <v>7</v>
      </c>
      <c r="S153">
        <f t="shared" si="60"/>
        <v>5</v>
      </c>
      <c r="T153">
        <f t="shared" si="60"/>
        <v>1</v>
      </c>
      <c r="U153">
        <f t="shared" si="60"/>
        <v>-17</v>
      </c>
    </row>
    <row r="154" spans="1:21" x14ac:dyDescent="0.15">
      <c r="A154">
        <v>17</v>
      </c>
      <c r="B154">
        <f t="shared" si="58"/>
        <v>0</v>
      </c>
      <c r="C154">
        <f t="shared" si="60"/>
        <v>3</v>
      </c>
      <c r="D154">
        <f t="shared" si="60"/>
        <v>4</v>
      </c>
      <c r="E154">
        <f t="shared" si="60"/>
        <v>-6</v>
      </c>
      <c r="F154">
        <f t="shared" si="60"/>
        <v>4</v>
      </c>
      <c r="G154">
        <f t="shared" si="60"/>
        <v>-9</v>
      </c>
      <c r="H154">
        <f t="shared" si="60"/>
        <v>-6</v>
      </c>
      <c r="I154">
        <f t="shared" si="60"/>
        <v>-18</v>
      </c>
      <c r="J154">
        <f t="shared" si="60"/>
        <v>-8</v>
      </c>
      <c r="K154">
        <f t="shared" si="60"/>
        <v>-17</v>
      </c>
      <c r="L154">
        <f t="shared" si="60"/>
        <v>-21</v>
      </c>
      <c r="M154">
        <f t="shared" si="60"/>
        <v>-5</v>
      </c>
      <c r="N154">
        <f t="shared" si="60"/>
        <v>-9</v>
      </c>
      <c r="O154">
        <f t="shared" si="60"/>
        <v>-11</v>
      </c>
      <c r="P154">
        <f t="shared" si="60"/>
        <v>-6</v>
      </c>
      <c r="Q154">
        <f t="shared" si="60"/>
        <v>-7</v>
      </c>
      <c r="R154">
        <f t="shared" si="60"/>
        <v>0</v>
      </c>
      <c r="S154">
        <f t="shared" si="60"/>
        <v>-2</v>
      </c>
      <c r="T154">
        <f t="shared" si="60"/>
        <v>-6</v>
      </c>
      <c r="U154">
        <f t="shared" si="60"/>
        <v>-24</v>
      </c>
    </row>
    <row r="155" spans="1:21" x14ac:dyDescent="0.15">
      <c r="A155">
        <v>18</v>
      </c>
      <c r="B155">
        <f t="shared" si="58"/>
        <v>0</v>
      </c>
      <c r="C155">
        <f t="shared" si="60"/>
        <v>5</v>
      </c>
      <c r="D155">
        <f t="shared" si="60"/>
        <v>6</v>
      </c>
      <c r="E155">
        <f t="shared" si="60"/>
        <v>-4</v>
      </c>
      <c r="F155">
        <f t="shared" si="60"/>
        <v>6</v>
      </c>
      <c r="G155">
        <f t="shared" si="60"/>
        <v>-7</v>
      </c>
      <c r="H155">
        <f t="shared" si="60"/>
        <v>-4</v>
      </c>
      <c r="I155">
        <f t="shared" si="60"/>
        <v>-16</v>
      </c>
      <c r="J155">
        <f t="shared" si="60"/>
        <v>-6</v>
      </c>
      <c r="K155">
        <f t="shared" si="60"/>
        <v>-15</v>
      </c>
      <c r="L155">
        <f t="shared" si="60"/>
        <v>-19</v>
      </c>
      <c r="M155">
        <f t="shared" si="60"/>
        <v>-3</v>
      </c>
      <c r="N155">
        <f t="shared" si="60"/>
        <v>-7</v>
      </c>
      <c r="O155">
        <f t="shared" si="60"/>
        <v>-9</v>
      </c>
      <c r="P155">
        <f t="shared" si="60"/>
        <v>-4</v>
      </c>
      <c r="Q155">
        <f t="shared" si="60"/>
        <v>-5</v>
      </c>
      <c r="R155">
        <f t="shared" si="60"/>
        <v>2</v>
      </c>
      <c r="S155">
        <f t="shared" si="60"/>
        <v>0</v>
      </c>
      <c r="T155">
        <f t="shared" si="60"/>
        <v>-4</v>
      </c>
      <c r="U155">
        <f t="shared" si="60"/>
        <v>-22</v>
      </c>
    </row>
    <row r="156" spans="1:21" x14ac:dyDescent="0.15">
      <c r="A156">
        <v>19</v>
      </c>
      <c r="B156">
        <f t="shared" si="58"/>
        <v>0</v>
      </c>
      <c r="C156">
        <f t="shared" si="60"/>
        <v>9</v>
      </c>
      <c r="D156">
        <f t="shared" si="60"/>
        <v>10</v>
      </c>
      <c r="E156">
        <f t="shared" si="60"/>
        <v>0</v>
      </c>
      <c r="F156">
        <f t="shared" si="60"/>
        <v>10</v>
      </c>
      <c r="G156">
        <f t="shared" si="60"/>
        <v>-3</v>
      </c>
      <c r="H156">
        <f t="shared" si="60"/>
        <v>0</v>
      </c>
      <c r="I156">
        <f t="shared" si="60"/>
        <v>-12</v>
      </c>
      <c r="J156">
        <f t="shared" si="60"/>
        <v>-2</v>
      </c>
      <c r="K156">
        <f t="shared" si="60"/>
        <v>-11</v>
      </c>
      <c r="L156">
        <f t="shared" si="60"/>
        <v>-15</v>
      </c>
      <c r="M156">
        <f t="shared" si="60"/>
        <v>1</v>
      </c>
      <c r="N156">
        <f t="shared" si="60"/>
        <v>-3</v>
      </c>
      <c r="O156">
        <f t="shared" si="60"/>
        <v>-5</v>
      </c>
      <c r="P156">
        <f t="shared" si="60"/>
        <v>0</v>
      </c>
      <c r="Q156">
        <f t="shared" si="60"/>
        <v>-1</v>
      </c>
      <c r="R156">
        <f t="shared" si="60"/>
        <v>6</v>
      </c>
      <c r="S156">
        <f t="shared" si="60"/>
        <v>4</v>
      </c>
      <c r="T156">
        <f t="shared" si="60"/>
        <v>0</v>
      </c>
      <c r="U156">
        <f t="shared" si="60"/>
        <v>-18</v>
      </c>
    </row>
    <row r="157" spans="1:21" x14ac:dyDescent="0.15">
      <c r="A157">
        <v>20</v>
      </c>
      <c r="B157">
        <f t="shared" si="58"/>
        <v>0</v>
      </c>
      <c r="C157">
        <f t="shared" si="60"/>
        <v>27</v>
      </c>
      <c r="D157">
        <f t="shared" si="60"/>
        <v>28</v>
      </c>
      <c r="E157">
        <f t="shared" si="60"/>
        <v>18</v>
      </c>
      <c r="F157">
        <f t="shared" si="60"/>
        <v>28</v>
      </c>
      <c r="G157">
        <f t="shared" si="60"/>
        <v>15</v>
      </c>
      <c r="H157">
        <f t="shared" si="60"/>
        <v>18</v>
      </c>
      <c r="I157">
        <f t="shared" si="60"/>
        <v>6</v>
      </c>
      <c r="J157">
        <f t="shared" si="60"/>
        <v>16</v>
      </c>
      <c r="K157">
        <f t="shared" si="60"/>
        <v>7</v>
      </c>
      <c r="L157">
        <f t="shared" si="60"/>
        <v>3</v>
      </c>
      <c r="M157">
        <f t="shared" si="60"/>
        <v>19</v>
      </c>
      <c r="N157">
        <f t="shared" si="60"/>
        <v>15</v>
      </c>
      <c r="O157">
        <f t="shared" si="60"/>
        <v>13</v>
      </c>
      <c r="P157">
        <f t="shared" si="60"/>
        <v>18</v>
      </c>
      <c r="Q157">
        <f t="shared" si="60"/>
        <v>17</v>
      </c>
      <c r="R157">
        <f t="shared" si="60"/>
        <v>24</v>
      </c>
      <c r="S157">
        <f t="shared" si="60"/>
        <v>22</v>
      </c>
      <c r="T157">
        <f t="shared" si="60"/>
        <v>18</v>
      </c>
      <c r="U157">
        <f t="shared" si="60"/>
        <v>0</v>
      </c>
    </row>
    <row r="161" spans="1:21" x14ac:dyDescent="0.15">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row>
    <row r="162" spans="1:21" x14ac:dyDescent="0.15">
      <c r="A162">
        <v>1</v>
      </c>
      <c r="B162">
        <f>ABS(B138/15)</f>
        <v>0</v>
      </c>
      <c r="C162">
        <f t="shared" ref="C162:K162" si="61">ABS(C138/15)</f>
        <v>0</v>
      </c>
      <c r="D162">
        <f t="shared" si="61"/>
        <v>0</v>
      </c>
      <c r="E162">
        <f t="shared" si="61"/>
        <v>0</v>
      </c>
      <c r="F162">
        <f t="shared" si="61"/>
        <v>0</v>
      </c>
      <c r="G162">
        <f t="shared" si="61"/>
        <v>0</v>
      </c>
      <c r="H162">
        <f t="shared" si="61"/>
        <v>0</v>
      </c>
      <c r="I162">
        <f t="shared" si="61"/>
        <v>0</v>
      </c>
      <c r="J162">
        <f t="shared" si="61"/>
        <v>0</v>
      </c>
      <c r="K162">
        <f t="shared" si="61"/>
        <v>0</v>
      </c>
      <c r="L162">
        <f t="shared" ref="L162:U162" si="62">ABS(L138/15)</f>
        <v>0</v>
      </c>
      <c r="M162">
        <f t="shared" si="62"/>
        <v>0</v>
      </c>
      <c r="N162">
        <f t="shared" si="62"/>
        <v>0</v>
      </c>
      <c r="O162">
        <f t="shared" si="62"/>
        <v>0</v>
      </c>
      <c r="P162">
        <f t="shared" si="62"/>
        <v>0</v>
      </c>
      <c r="Q162">
        <f t="shared" si="62"/>
        <v>0</v>
      </c>
      <c r="R162">
        <f t="shared" si="62"/>
        <v>0</v>
      </c>
      <c r="S162">
        <f t="shared" si="62"/>
        <v>0</v>
      </c>
      <c r="T162">
        <f t="shared" si="62"/>
        <v>0</v>
      </c>
      <c r="U162">
        <f t="shared" si="62"/>
        <v>0</v>
      </c>
    </row>
    <row r="163" spans="1:21" x14ac:dyDescent="0.15">
      <c r="A163">
        <v>2</v>
      </c>
      <c r="B163">
        <f t="shared" ref="B163:K171" si="63">ABS(B139/15)</f>
        <v>0</v>
      </c>
      <c r="C163">
        <f t="shared" si="63"/>
        <v>0</v>
      </c>
      <c r="D163">
        <f t="shared" si="63"/>
        <v>6.6666666666666666E-2</v>
      </c>
      <c r="E163">
        <f t="shared" si="63"/>
        <v>0.6</v>
      </c>
      <c r="F163">
        <f t="shared" si="63"/>
        <v>6.6666666666666666E-2</v>
      </c>
      <c r="G163">
        <f t="shared" si="63"/>
        <v>0.8</v>
      </c>
      <c r="H163">
        <f t="shared" si="63"/>
        <v>0.6</v>
      </c>
      <c r="I163">
        <f t="shared" si="63"/>
        <v>1.4</v>
      </c>
      <c r="J163">
        <f t="shared" si="63"/>
        <v>0.73333333333333328</v>
      </c>
      <c r="K163">
        <f t="shared" si="63"/>
        <v>1.3333333333333333</v>
      </c>
      <c r="L163">
        <f t="shared" ref="L163:U163" si="64">ABS(L139/15)</f>
        <v>1.6</v>
      </c>
      <c r="M163">
        <f t="shared" si="64"/>
        <v>0.53333333333333333</v>
      </c>
      <c r="N163">
        <f t="shared" si="64"/>
        <v>0.8</v>
      </c>
      <c r="O163">
        <f t="shared" si="64"/>
        <v>0.93333333333333335</v>
      </c>
      <c r="P163">
        <f t="shared" si="64"/>
        <v>0.6</v>
      </c>
      <c r="Q163">
        <f t="shared" si="64"/>
        <v>0.66666666666666663</v>
      </c>
      <c r="R163">
        <f t="shared" si="64"/>
        <v>0.2</v>
      </c>
      <c r="S163">
        <f t="shared" si="64"/>
        <v>0.33333333333333331</v>
      </c>
      <c r="T163">
        <f t="shared" si="64"/>
        <v>0.6</v>
      </c>
      <c r="U163">
        <f t="shared" si="64"/>
        <v>1.8</v>
      </c>
    </row>
    <row r="164" spans="1:21" x14ac:dyDescent="0.15">
      <c r="A164">
        <v>3</v>
      </c>
      <c r="B164">
        <f t="shared" si="63"/>
        <v>0</v>
      </c>
      <c r="C164">
        <f t="shared" si="63"/>
        <v>6.6666666666666666E-2</v>
      </c>
      <c r="D164">
        <f t="shared" si="63"/>
        <v>0</v>
      </c>
      <c r="E164">
        <f t="shared" si="63"/>
        <v>0.66666666666666663</v>
      </c>
      <c r="F164">
        <f t="shared" si="63"/>
        <v>0</v>
      </c>
      <c r="G164">
        <f t="shared" si="63"/>
        <v>0.8666666666666667</v>
      </c>
      <c r="H164">
        <f t="shared" si="63"/>
        <v>0.66666666666666663</v>
      </c>
      <c r="I164">
        <f t="shared" si="63"/>
        <v>1.4666666666666666</v>
      </c>
      <c r="J164">
        <f t="shared" si="63"/>
        <v>0.8</v>
      </c>
      <c r="K164">
        <f t="shared" si="63"/>
        <v>1.4</v>
      </c>
      <c r="L164">
        <f t="shared" ref="L164:U164" si="65">ABS(L140/15)</f>
        <v>1.6666666666666667</v>
      </c>
      <c r="M164">
        <f t="shared" si="65"/>
        <v>0.6</v>
      </c>
      <c r="N164">
        <f t="shared" si="65"/>
        <v>0.8666666666666667</v>
      </c>
      <c r="O164">
        <f t="shared" si="65"/>
        <v>1</v>
      </c>
      <c r="P164">
        <f t="shared" si="65"/>
        <v>0.66666666666666663</v>
      </c>
      <c r="Q164">
        <f t="shared" si="65"/>
        <v>0.73333333333333328</v>
      </c>
      <c r="R164">
        <f t="shared" si="65"/>
        <v>0.26666666666666666</v>
      </c>
      <c r="S164">
        <f t="shared" si="65"/>
        <v>0.4</v>
      </c>
      <c r="T164">
        <f t="shared" si="65"/>
        <v>0.66666666666666663</v>
      </c>
      <c r="U164">
        <f t="shared" si="65"/>
        <v>1.8666666666666667</v>
      </c>
    </row>
    <row r="165" spans="1:21" x14ac:dyDescent="0.15">
      <c r="A165">
        <v>4</v>
      </c>
      <c r="B165">
        <f t="shared" si="63"/>
        <v>0</v>
      </c>
      <c r="C165">
        <f t="shared" si="63"/>
        <v>0.6</v>
      </c>
      <c r="D165">
        <f t="shared" si="63"/>
        <v>0.66666666666666663</v>
      </c>
      <c r="E165">
        <f t="shared" si="63"/>
        <v>0</v>
      </c>
      <c r="F165">
        <f t="shared" si="63"/>
        <v>0.66666666666666663</v>
      </c>
      <c r="G165">
        <f t="shared" si="63"/>
        <v>0.2</v>
      </c>
      <c r="H165">
        <f t="shared" si="63"/>
        <v>0</v>
      </c>
      <c r="I165">
        <f t="shared" si="63"/>
        <v>0.8</v>
      </c>
      <c r="J165">
        <f t="shared" si="63"/>
        <v>0.13333333333333333</v>
      </c>
      <c r="K165">
        <f t="shared" si="63"/>
        <v>0.73333333333333328</v>
      </c>
      <c r="L165">
        <f t="shared" ref="L165:U165" si="66">ABS(L141/15)</f>
        <v>1</v>
      </c>
      <c r="M165">
        <f t="shared" si="66"/>
        <v>6.6666666666666666E-2</v>
      </c>
      <c r="N165">
        <f t="shared" si="66"/>
        <v>0.2</v>
      </c>
      <c r="O165">
        <f t="shared" si="66"/>
        <v>0.33333333333333331</v>
      </c>
      <c r="P165">
        <f t="shared" si="66"/>
        <v>0</v>
      </c>
      <c r="Q165">
        <f t="shared" si="66"/>
        <v>6.6666666666666666E-2</v>
      </c>
      <c r="R165">
        <f t="shared" si="66"/>
        <v>0.4</v>
      </c>
      <c r="S165">
        <f t="shared" si="66"/>
        <v>0.26666666666666666</v>
      </c>
      <c r="T165">
        <f t="shared" si="66"/>
        <v>0</v>
      </c>
      <c r="U165">
        <f t="shared" si="66"/>
        <v>1.2</v>
      </c>
    </row>
    <row r="166" spans="1:21" x14ac:dyDescent="0.15">
      <c r="A166">
        <v>5</v>
      </c>
      <c r="B166">
        <f t="shared" si="63"/>
        <v>0</v>
      </c>
      <c r="C166">
        <f t="shared" si="63"/>
        <v>6.6666666666666666E-2</v>
      </c>
      <c r="D166">
        <f t="shared" si="63"/>
        <v>0</v>
      </c>
      <c r="E166">
        <f t="shared" si="63"/>
        <v>0.66666666666666663</v>
      </c>
      <c r="F166">
        <f t="shared" si="63"/>
        <v>0</v>
      </c>
      <c r="G166">
        <f t="shared" si="63"/>
        <v>0.8666666666666667</v>
      </c>
      <c r="H166">
        <f t="shared" si="63"/>
        <v>0.66666666666666663</v>
      </c>
      <c r="I166">
        <f t="shared" si="63"/>
        <v>1.4666666666666666</v>
      </c>
      <c r="J166">
        <f t="shared" si="63"/>
        <v>0.8</v>
      </c>
      <c r="K166">
        <f t="shared" si="63"/>
        <v>1.4</v>
      </c>
      <c r="L166">
        <f t="shared" ref="L166:U166" si="67">ABS(L142/15)</f>
        <v>1.6666666666666667</v>
      </c>
      <c r="M166">
        <f t="shared" si="67"/>
        <v>0.6</v>
      </c>
      <c r="N166">
        <f t="shared" si="67"/>
        <v>0.8666666666666667</v>
      </c>
      <c r="O166">
        <f t="shared" si="67"/>
        <v>1</v>
      </c>
      <c r="P166">
        <f t="shared" si="67"/>
        <v>0.66666666666666663</v>
      </c>
      <c r="Q166">
        <f t="shared" si="67"/>
        <v>0.73333333333333328</v>
      </c>
      <c r="R166">
        <f t="shared" si="67"/>
        <v>0.26666666666666666</v>
      </c>
      <c r="S166">
        <f t="shared" si="67"/>
        <v>0.4</v>
      </c>
      <c r="T166">
        <f t="shared" si="67"/>
        <v>0.66666666666666663</v>
      </c>
      <c r="U166">
        <f t="shared" si="67"/>
        <v>1.8666666666666667</v>
      </c>
    </row>
    <row r="167" spans="1:21" x14ac:dyDescent="0.15">
      <c r="A167">
        <v>6</v>
      </c>
      <c r="B167">
        <f t="shared" si="63"/>
        <v>0</v>
      </c>
      <c r="C167">
        <f t="shared" si="63"/>
        <v>0.8</v>
      </c>
      <c r="D167">
        <f t="shared" si="63"/>
        <v>0.8666666666666667</v>
      </c>
      <c r="E167">
        <f t="shared" si="63"/>
        <v>0.2</v>
      </c>
      <c r="F167">
        <f t="shared" si="63"/>
        <v>0.8666666666666667</v>
      </c>
      <c r="G167">
        <f t="shared" si="63"/>
        <v>0</v>
      </c>
      <c r="H167">
        <f t="shared" si="63"/>
        <v>0.2</v>
      </c>
      <c r="I167">
        <f t="shared" si="63"/>
        <v>0.6</v>
      </c>
      <c r="J167">
        <f t="shared" si="63"/>
        <v>6.6666666666666666E-2</v>
      </c>
      <c r="K167">
        <f t="shared" si="63"/>
        <v>0.53333333333333333</v>
      </c>
      <c r="L167">
        <f t="shared" ref="L167:U167" si="68">ABS(L143/15)</f>
        <v>0.8</v>
      </c>
      <c r="M167">
        <f t="shared" si="68"/>
        <v>0.26666666666666666</v>
      </c>
      <c r="N167">
        <f t="shared" si="68"/>
        <v>0</v>
      </c>
      <c r="O167">
        <f t="shared" si="68"/>
        <v>0.13333333333333333</v>
      </c>
      <c r="P167">
        <f t="shared" si="68"/>
        <v>0.2</v>
      </c>
      <c r="Q167">
        <f t="shared" si="68"/>
        <v>0.13333333333333333</v>
      </c>
      <c r="R167">
        <f t="shared" si="68"/>
        <v>0.6</v>
      </c>
      <c r="S167">
        <f t="shared" si="68"/>
        <v>0.46666666666666667</v>
      </c>
      <c r="T167">
        <f t="shared" si="68"/>
        <v>0.2</v>
      </c>
      <c r="U167">
        <f t="shared" si="68"/>
        <v>1</v>
      </c>
    </row>
    <row r="168" spans="1:21" x14ac:dyDescent="0.15">
      <c r="A168">
        <v>7</v>
      </c>
      <c r="B168">
        <f t="shared" si="63"/>
        <v>0</v>
      </c>
      <c r="C168">
        <f t="shared" si="63"/>
        <v>0.6</v>
      </c>
      <c r="D168">
        <f t="shared" si="63"/>
        <v>0.66666666666666663</v>
      </c>
      <c r="E168">
        <f t="shared" si="63"/>
        <v>0</v>
      </c>
      <c r="F168">
        <f t="shared" si="63"/>
        <v>0.66666666666666663</v>
      </c>
      <c r="G168">
        <f t="shared" si="63"/>
        <v>0.2</v>
      </c>
      <c r="H168">
        <f t="shared" si="63"/>
        <v>0</v>
      </c>
      <c r="I168">
        <f t="shared" si="63"/>
        <v>0.8</v>
      </c>
      <c r="J168">
        <f t="shared" si="63"/>
        <v>0.13333333333333333</v>
      </c>
      <c r="K168">
        <f t="shared" si="63"/>
        <v>0.73333333333333328</v>
      </c>
      <c r="L168">
        <f t="shared" ref="L168:U168" si="69">ABS(L144/15)</f>
        <v>1</v>
      </c>
      <c r="M168">
        <f t="shared" si="69"/>
        <v>6.6666666666666666E-2</v>
      </c>
      <c r="N168">
        <f t="shared" si="69"/>
        <v>0.2</v>
      </c>
      <c r="O168">
        <f t="shared" si="69"/>
        <v>0.33333333333333331</v>
      </c>
      <c r="P168">
        <f t="shared" si="69"/>
        <v>0</v>
      </c>
      <c r="Q168">
        <f t="shared" si="69"/>
        <v>6.6666666666666666E-2</v>
      </c>
      <c r="R168">
        <f t="shared" si="69"/>
        <v>0.4</v>
      </c>
      <c r="S168">
        <f t="shared" si="69"/>
        <v>0.26666666666666666</v>
      </c>
      <c r="T168">
        <f t="shared" si="69"/>
        <v>0</v>
      </c>
      <c r="U168">
        <f t="shared" si="69"/>
        <v>1.2</v>
      </c>
    </row>
    <row r="169" spans="1:21" x14ac:dyDescent="0.15">
      <c r="A169">
        <v>8</v>
      </c>
      <c r="B169">
        <f t="shared" si="63"/>
        <v>0</v>
      </c>
      <c r="C169">
        <f t="shared" si="63"/>
        <v>1.4</v>
      </c>
      <c r="D169">
        <f t="shared" si="63"/>
        <v>1.4666666666666666</v>
      </c>
      <c r="E169">
        <f t="shared" si="63"/>
        <v>0.8</v>
      </c>
      <c r="F169">
        <f t="shared" si="63"/>
        <v>1.4666666666666666</v>
      </c>
      <c r="G169">
        <f t="shared" si="63"/>
        <v>0.6</v>
      </c>
      <c r="H169">
        <f t="shared" si="63"/>
        <v>0.8</v>
      </c>
      <c r="I169">
        <f t="shared" si="63"/>
        <v>0</v>
      </c>
      <c r="J169">
        <f t="shared" si="63"/>
        <v>0.66666666666666663</v>
      </c>
      <c r="K169">
        <f t="shared" si="63"/>
        <v>6.6666666666666666E-2</v>
      </c>
      <c r="L169">
        <f t="shared" ref="L169:U169" si="70">ABS(L145/15)</f>
        <v>0.2</v>
      </c>
      <c r="M169">
        <f t="shared" si="70"/>
        <v>0.8666666666666667</v>
      </c>
      <c r="N169">
        <f t="shared" si="70"/>
        <v>0.6</v>
      </c>
      <c r="O169">
        <f t="shared" si="70"/>
        <v>0.46666666666666667</v>
      </c>
      <c r="P169">
        <f t="shared" si="70"/>
        <v>0.8</v>
      </c>
      <c r="Q169">
        <f t="shared" si="70"/>
        <v>0.73333333333333328</v>
      </c>
      <c r="R169">
        <f t="shared" si="70"/>
        <v>1.2</v>
      </c>
      <c r="S169">
        <f t="shared" si="70"/>
        <v>1.0666666666666667</v>
      </c>
      <c r="T169">
        <f t="shared" si="70"/>
        <v>0.8</v>
      </c>
      <c r="U169">
        <f t="shared" si="70"/>
        <v>0.4</v>
      </c>
    </row>
    <row r="170" spans="1:21" x14ac:dyDescent="0.15">
      <c r="A170">
        <v>9</v>
      </c>
      <c r="B170">
        <f t="shared" si="63"/>
        <v>0</v>
      </c>
      <c r="C170">
        <f t="shared" si="63"/>
        <v>0.73333333333333328</v>
      </c>
      <c r="D170">
        <f t="shared" si="63"/>
        <v>0.8</v>
      </c>
      <c r="E170">
        <f t="shared" si="63"/>
        <v>0.13333333333333333</v>
      </c>
      <c r="F170">
        <f t="shared" si="63"/>
        <v>0.8</v>
      </c>
      <c r="G170">
        <f t="shared" si="63"/>
        <v>6.6666666666666666E-2</v>
      </c>
      <c r="H170">
        <f t="shared" si="63"/>
        <v>0.13333333333333333</v>
      </c>
      <c r="I170">
        <f t="shared" si="63"/>
        <v>0.66666666666666663</v>
      </c>
      <c r="J170">
        <f t="shared" si="63"/>
        <v>0</v>
      </c>
      <c r="K170">
        <f t="shared" si="63"/>
        <v>0.6</v>
      </c>
      <c r="L170">
        <f t="shared" ref="L170:U170" si="71">ABS(L146/15)</f>
        <v>0.8666666666666667</v>
      </c>
      <c r="M170">
        <f t="shared" si="71"/>
        <v>0.2</v>
      </c>
      <c r="N170">
        <f t="shared" si="71"/>
        <v>6.6666666666666666E-2</v>
      </c>
      <c r="O170">
        <f t="shared" si="71"/>
        <v>0.2</v>
      </c>
      <c r="P170">
        <f t="shared" si="71"/>
        <v>0.13333333333333333</v>
      </c>
      <c r="Q170">
        <f t="shared" si="71"/>
        <v>6.6666666666666666E-2</v>
      </c>
      <c r="R170">
        <f t="shared" si="71"/>
        <v>0.53333333333333333</v>
      </c>
      <c r="S170">
        <f t="shared" si="71"/>
        <v>0.4</v>
      </c>
      <c r="T170">
        <f t="shared" si="71"/>
        <v>0.13333333333333333</v>
      </c>
      <c r="U170">
        <f t="shared" si="71"/>
        <v>1.0666666666666667</v>
      </c>
    </row>
    <row r="171" spans="1:21" x14ac:dyDescent="0.15">
      <c r="A171">
        <v>10</v>
      </c>
      <c r="B171">
        <f t="shared" si="63"/>
        <v>0</v>
      </c>
      <c r="C171">
        <f t="shared" si="63"/>
        <v>1.3333333333333333</v>
      </c>
      <c r="D171">
        <f t="shared" si="63"/>
        <v>1.4</v>
      </c>
      <c r="E171">
        <f t="shared" si="63"/>
        <v>0.73333333333333328</v>
      </c>
      <c r="F171">
        <f t="shared" si="63"/>
        <v>1.4</v>
      </c>
      <c r="G171">
        <f t="shared" si="63"/>
        <v>0.53333333333333333</v>
      </c>
      <c r="H171">
        <f t="shared" si="63"/>
        <v>0.73333333333333328</v>
      </c>
      <c r="I171">
        <f t="shared" si="63"/>
        <v>6.6666666666666666E-2</v>
      </c>
      <c r="J171">
        <f t="shared" si="63"/>
        <v>0.6</v>
      </c>
      <c r="K171">
        <f t="shared" si="63"/>
        <v>0</v>
      </c>
      <c r="L171">
        <f t="shared" ref="L171:U171" si="72">ABS(L147/15)</f>
        <v>0.26666666666666666</v>
      </c>
      <c r="M171">
        <f t="shared" si="72"/>
        <v>0.8</v>
      </c>
      <c r="N171">
        <f t="shared" si="72"/>
        <v>0.53333333333333333</v>
      </c>
      <c r="O171">
        <f t="shared" si="72"/>
        <v>0.4</v>
      </c>
      <c r="P171">
        <f t="shared" si="72"/>
        <v>0.73333333333333328</v>
      </c>
      <c r="Q171">
        <f t="shared" si="72"/>
        <v>0.66666666666666663</v>
      </c>
      <c r="R171">
        <f t="shared" si="72"/>
        <v>1.1333333333333333</v>
      </c>
      <c r="S171">
        <f t="shared" si="72"/>
        <v>1</v>
      </c>
      <c r="T171">
        <f t="shared" si="72"/>
        <v>0.73333333333333328</v>
      </c>
      <c r="U171">
        <f t="shared" si="72"/>
        <v>0.46666666666666667</v>
      </c>
    </row>
    <row r="172" spans="1:21" x14ac:dyDescent="0.15">
      <c r="A172">
        <v>11</v>
      </c>
      <c r="B172">
        <f t="shared" ref="B172:K172" si="73">ABS(B148/15)</f>
        <v>0</v>
      </c>
      <c r="C172">
        <f t="shared" si="73"/>
        <v>1.6</v>
      </c>
      <c r="D172">
        <f t="shared" si="73"/>
        <v>1.6666666666666667</v>
      </c>
      <c r="E172">
        <f t="shared" si="73"/>
        <v>1</v>
      </c>
      <c r="F172">
        <f t="shared" si="73"/>
        <v>1.6666666666666667</v>
      </c>
      <c r="G172">
        <f t="shared" si="73"/>
        <v>0.8</v>
      </c>
      <c r="H172">
        <f t="shared" si="73"/>
        <v>1</v>
      </c>
      <c r="I172">
        <f t="shared" si="73"/>
        <v>0.2</v>
      </c>
      <c r="J172">
        <f t="shared" si="73"/>
        <v>0.8666666666666667</v>
      </c>
      <c r="K172">
        <f t="shared" si="73"/>
        <v>0.26666666666666666</v>
      </c>
      <c r="L172">
        <f t="shared" ref="L172:U172" si="74">ABS(L148/15)</f>
        <v>0</v>
      </c>
      <c r="M172">
        <f t="shared" si="74"/>
        <v>1.0666666666666667</v>
      </c>
      <c r="N172">
        <f t="shared" si="74"/>
        <v>0.8</v>
      </c>
      <c r="O172">
        <f t="shared" si="74"/>
        <v>0.66666666666666663</v>
      </c>
      <c r="P172">
        <f t="shared" si="74"/>
        <v>1</v>
      </c>
      <c r="Q172">
        <f t="shared" si="74"/>
        <v>0.93333333333333335</v>
      </c>
      <c r="R172">
        <f t="shared" si="74"/>
        <v>1.4</v>
      </c>
      <c r="S172">
        <f t="shared" si="74"/>
        <v>1.2666666666666666</v>
      </c>
      <c r="T172">
        <f t="shared" si="74"/>
        <v>1</v>
      </c>
      <c r="U172">
        <f t="shared" si="74"/>
        <v>0.2</v>
      </c>
    </row>
    <row r="173" spans="1:21" x14ac:dyDescent="0.15">
      <c r="A173">
        <v>12</v>
      </c>
      <c r="B173">
        <f t="shared" ref="B173:K173" si="75">ABS(B149/15)</f>
        <v>0</v>
      </c>
      <c r="C173">
        <f t="shared" si="75"/>
        <v>0.53333333333333333</v>
      </c>
      <c r="D173">
        <f t="shared" si="75"/>
        <v>0.6</v>
      </c>
      <c r="E173">
        <f t="shared" si="75"/>
        <v>6.6666666666666666E-2</v>
      </c>
      <c r="F173">
        <f t="shared" si="75"/>
        <v>0.6</v>
      </c>
      <c r="G173">
        <f t="shared" si="75"/>
        <v>0.26666666666666666</v>
      </c>
      <c r="H173">
        <f t="shared" si="75"/>
        <v>6.6666666666666666E-2</v>
      </c>
      <c r="I173">
        <f t="shared" si="75"/>
        <v>0.8666666666666667</v>
      </c>
      <c r="J173">
        <f t="shared" si="75"/>
        <v>0.2</v>
      </c>
      <c r="K173">
        <f t="shared" si="75"/>
        <v>0.8</v>
      </c>
      <c r="L173">
        <f t="shared" ref="L173:U173" si="76">ABS(L149/15)</f>
        <v>1.0666666666666667</v>
      </c>
      <c r="M173">
        <f t="shared" si="76"/>
        <v>0</v>
      </c>
      <c r="N173">
        <f t="shared" si="76"/>
        <v>0.26666666666666666</v>
      </c>
      <c r="O173">
        <f t="shared" si="76"/>
        <v>0.4</v>
      </c>
      <c r="P173">
        <f t="shared" si="76"/>
        <v>6.6666666666666666E-2</v>
      </c>
      <c r="Q173">
        <f t="shared" si="76"/>
        <v>0.13333333333333333</v>
      </c>
      <c r="R173">
        <f t="shared" si="76"/>
        <v>0.33333333333333331</v>
      </c>
      <c r="S173">
        <f t="shared" si="76"/>
        <v>0.2</v>
      </c>
      <c r="T173">
        <f t="shared" si="76"/>
        <v>6.6666666666666666E-2</v>
      </c>
      <c r="U173">
        <f t="shared" si="76"/>
        <v>1.2666666666666666</v>
      </c>
    </row>
    <row r="174" spans="1:21" x14ac:dyDescent="0.15">
      <c r="A174">
        <v>13</v>
      </c>
      <c r="B174">
        <f t="shared" ref="B174:K174" si="77">ABS(B150/15)</f>
        <v>0</v>
      </c>
      <c r="C174">
        <f t="shared" si="77"/>
        <v>0.8</v>
      </c>
      <c r="D174">
        <f t="shared" si="77"/>
        <v>0.8666666666666667</v>
      </c>
      <c r="E174">
        <f t="shared" si="77"/>
        <v>0.2</v>
      </c>
      <c r="F174">
        <f t="shared" si="77"/>
        <v>0.8666666666666667</v>
      </c>
      <c r="G174">
        <f t="shared" si="77"/>
        <v>0</v>
      </c>
      <c r="H174">
        <f t="shared" si="77"/>
        <v>0.2</v>
      </c>
      <c r="I174">
        <f t="shared" si="77"/>
        <v>0.6</v>
      </c>
      <c r="J174">
        <f t="shared" si="77"/>
        <v>6.6666666666666666E-2</v>
      </c>
      <c r="K174">
        <f t="shared" si="77"/>
        <v>0.53333333333333333</v>
      </c>
      <c r="L174">
        <f t="shared" ref="L174:U174" si="78">ABS(L150/15)</f>
        <v>0.8</v>
      </c>
      <c r="M174">
        <f t="shared" si="78"/>
        <v>0.26666666666666666</v>
      </c>
      <c r="N174">
        <f t="shared" si="78"/>
        <v>0</v>
      </c>
      <c r="O174">
        <f t="shared" si="78"/>
        <v>0.13333333333333333</v>
      </c>
      <c r="P174">
        <f t="shared" si="78"/>
        <v>0.2</v>
      </c>
      <c r="Q174">
        <f t="shared" si="78"/>
        <v>0.13333333333333333</v>
      </c>
      <c r="R174">
        <f t="shared" si="78"/>
        <v>0.6</v>
      </c>
      <c r="S174">
        <f t="shared" si="78"/>
        <v>0.46666666666666667</v>
      </c>
      <c r="T174">
        <f t="shared" si="78"/>
        <v>0.2</v>
      </c>
      <c r="U174">
        <f t="shared" si="78"/>
        <v>1</v>
      </c>
    </row>
    <row r="175" spans="1:21" x14ac:dyDescent="0.15">
      <c r="A175">
        <v>14</v>
      </c>
      <c r="B175">
        <f t="shared" ref="B175:K175" si="79">ABS(B151/15)</f>
        <v>0</v>
      </c>
      <c r="C175">
        <f t="shared" si="79"/>
        <v>0.93333333333333335</v>
      </c>
      <c r="D175">
        <f t="shared" si="79"/>
        <v>1</v>
      </c>
      <c r="E175">
        <f t="shared" si="79"/>
        <v>0.33333333333333331</v>
      </c>
      <c r="F175">
        <f t="shared" si="79"/>
        <v>1</v>
      </c>
      <c r="G175">
        <f t="shared" si="79"/>
        <v>0.13333333333333333</v>
      </c>
      <c r="H175">
        <f t="shared" si="79"/>
        <v>0.33333333333333331</v>
      </c>
      <c r="I175">
        <f t="shared" si="79"/>
        <v>0.46666666666666667</v>
      </c>
      <c r="J175">
        <f t="shared" si="79"/>
        <v>0.2</v>
      </c>
      <c r="K175">
        <f t="shared" si="79"/>
        <v>0.4</v>
      </c>
      <c r="L175">
        <f t="shared" ref="L175:U175" si="80">ABS(L151/15)</f>
        <v>0.66666666666666663</v>
      </c>
      <c r="M175">
        <f t="shared" si="80"/>
        <v>0.4</v>
      </c>
      <c r="N175">
        <f t="shared" si="80"/>
        <v>0.13333333333333333</v>
      </c>
      <c r="O175">
        <f t="shared" si="80"/>
        <v>0</v>
      </c>
      <c r="P175">
        <f t="shared" si="80"/>
        <v>0.33333333333333331</v>
      </c>
      <c r="Q175">
        <f t="shared" si="80"/>
        <v>0.26666666666666666</v>
      </c>
      <c r="R175">
        <f t="shared" si="80"/>
        <v>0.73333333333333328</v>
      </c>
      <c r="S175">
        <f t="shared" si="80"/>
        <v>0.6</v>
      </c>
      <c r="T175">
        <f t="shared" si="80"/>
        <v>0.33333333333333331</v>
      </c>
      <c r="U175">
        <f t="shared" si="80"/>
        <v>0.8666666666666667</v>
      </c>
    </row>
    <row r="176" spans="1:21" x14ac:dyDescent="0.15">
      <c r="A176">
        <v>15</v>
      </c>
      <c r="B176">
        <f t="shared" ref="B176:K176" si="81">ABS(B152/15)</f>
        <v>0</v>
      </c>
      <c r="C176">
        <f t="shared" si="81"/>
        <v>0.6</v>
      </c>
      <c r="D176">
        <f t="shared" si="81"/>
        <v>0.66666666666666663</v>
      </c>
      <c r="E176">
        <f t="shared" si="81"/>
        <v>0</v>
      </c>
      <c r="F176">
        <f t="shared" si="81"/>
        <v>0.66666666666666663</v>
      </c>
      <c r="G176">
        <f t="shared" si="81"/>
        <v>0.2</v>
      </c>
      <c r="H176">
        <f t="shared" si="81"/>
        <v>0</v>
      </c>
      <c r="I176">
        <f t="shared" si="81"/>
        <v>0.8</v>
      </c>
      <c r="J176">
        <f t="shared" si="81"/>
        <v>0.13333333333333333</v>
      </c>
      <c r="K176">
        <f t="shared" si="81"/>
        <v>0.73333333333333328</v>
      </c>
      <c r="L176">
        <f t="shared" ref="L176:U176" si="82">ABS(L152/15)</f>
        <v>1</v>
      </c>
      <c r="M176">
        <f t="shared" si="82"/>
        <v>6.6666666666666666E-2</v>
      </c>
      <c r="N176">
        <f t="shared" si="82"/>
        <v>0.2</v>
      </c>
      <c r="O176">
        <f t="shared" si="82"/>
        <v>0.33333333333333331</v>
      </c>
      <c r="P176">
        <f t="shared" si="82"/>
        <v>0</v>
      </c>
      <c r="Q176">
        <f t="shared" si="82"/>
        <v>6.6666666666666666E-2</v>
      </c>
      <c r="R176">
        <f t="shared" si="82"/>
        <v>0.4</v>
      </c>
      <c r="S176">
        <f t="shared" si="82"/>
        <v>0.26666666666666666</v>
      </c>
      <c r="T176">
        <f t="shared" si="82"/>
        <v>0</v>
      </c>
      <c r="U176">
        <f t="shared" si="82"/>
        <v>1.2</v>
      </c>
    </row>
    <row r="177" spans="1:21" x14ac:dyDescent="0.15">
      <c r="A177">
        <v>16</v>
      </c>
      <c r="B177">
        <f t="shared" ref="B177:K177" si="83">ABS(B153/15)</f>
        <v>0</v>
      </c>
      <c r="C177">
        <f t="shared" si="83"/>
        <v>0.66666666666666663</v>
      </c>
      <c r="D177">
        <f t="shared" si="83"/>
        <v>0.73333333333333328</v>
      </c>
      <c r="E177">
        <f t="shared" si="83"/>
        <v>6.6666666666666666E-2</v>
      </c>
      <c r="F177">
        <f t="shared" si="83"/>
        <v>0.73333333333333328</v>
      </c>
      <c r="G177">
        <f t="shared" si="83"/>
        <v>0.13333333333333333</v>
      </c>
      <c r="H177">
        <f t="shared" si="83"/>
        <v>6.6666666666666666E-2</v>
      </c>
      <c r="I177">
        <f t="shared" si="83"/>
        <v>0.73333333333333328</v>
      </c>
      <c r="J177">
        <f t="shared" si="83"/>
        <v>6.6666666666666666E-2</v>
      </c>
      <c r="K177">
        <f t="shared" si="83"/>
        <v>0.66666666666666663</v>
      </c>
      <c r="L177">
        <f t="shared" ref="L177:U177" si="84">ABS(L153/15)</f>
        <v>0.93333333333333335</v>
      </c>
      <c r="M177">
        <f t="shared" si="84"/>
        <v>0.13333333333333333</v>
      </c>
      <c r="N177">
        <f t="shared" si="84"/>
        <v>0.13333333333333333</v>
      </c>
      <c r="O177">
        <f t="shared" si="84"/>
        <v>0.26666666666666666</v>
      </c>
      <c r="P177">
        <f t="shared" si="84"/>
        <v>6.6666666666666666E-2</v>
      </c>
      <c r="Q177">
        <f t="shared" si="84"/>
        <v>0</v>
      </c>
      <c r="R177">
        <f t="shared" si="84"/>
        <v>0.46666666666666667</v>
      </c>
      <c r="S177">
        <f t="shared" si="84"/>
        <v>0.33333333333333331</v>
      </c>
      <c r="T177">
        <f t="shared" si="84"/>
        <v>6.6666666666666666E-2</v>
      </c>
      <c r="U177">
        <f t="shared" si="84"/>
        <v>1.1333333333333333</v>
      </c>
    </row>
    <row r="178" spans="1:21" x14ac:dyDescent="0.15">
      <c r="A178">
        <v>17</v>
      </c>
      <c r="B178">
        <f t="shared" ref="B178:K178" si="85">ABS(B154/15)</f>
        <v>0</v>
      </c>
      <c r="C178">
        <f t="shared" si="85"/>
        <v>0.2</v>
      </c>
      <c r="D178">
        <f t="shared" si="85"/>
        <v>0.26666666666666666</v>
      </c>
      <c r="E178">
        <f t="shared" si="85"/>
        <v>0.4</v>
      </c>
      <c r="F178">
        <f t="shared" si="85"/>
        <v>0.26666666666666666</v>
      </c>
      <c r="G178">
        <f t="shared" si="85"/>
        <v>0.6</v>
      </c>
      <c r="H178">
        <f t="shared" si="85"/>
        <v>0.4</v>
      </c>
      <c r="I178">
        <f t="shared" si="85"/>
        <v>1.2</v>
      </c>
      <c r="J178">
        <f t="shared" si="85"/>
        <v>0.53333333333333333</v>
      </c>
      <c r="K178">
        <f t="shared" si="85"/>
        <v>1.1333333333333333</v>
      </c>
      <c r="L178">
        <f t="shared" ref="L178:U178" si="86">ABS(L154/15)</f>
        <v>1.4</v>
      </c>
      <c r="M178">
        <f t="shared" si="86"/>
        <v>0.33333333333333331</v>
      </c>
      <c r="N178">
        <f t="shared" si="86"/>
        <v>0.6</v>
      </c>
      <c r="O178">
        <f t="shared" si="86"/>
        <v>0.73333333333333328</v>
      </c>
      <c r="P178">
        <f t="shared" si="86"/>
        <v>0.4</v>
      </c>
      <c r="Q178">
        <f t="shared" si="86"/>
        <v>0.46666666666666667</v>
      </c>
      <c r="R178">
        <f t="shared" si="86"/>
        <v>0</v>
      </c>
      <c r="S178">
        <f t="shared" si="86"/>
        <v>0.13333333333333333</v>
      </c>
      <c r="T178">
        <f t="shared" si="86"/>
        <v>0.4</v>
      </c>
      <c r="U178">
        <f t="shared" si="86"/>
        <v>1.6</v>
      </c>
    </row>
    <row r="179" spans="1:21" x14ac:dyDescent="0.15">
      <c r="A179">
        <v>18</v>
      </c>
      <c r="B179">
        <f t="shared" ref="B179:K179" si="87">ABS(B155/15)</f>
        <v>0</v>
      </c>
      <c r="C179">
        <f t="shared" si="87"/>
        <v>0.33333333333333331</v>
      </c>
      <c r="D179">
        <f t="shared" si="87"/>
        <v>0.4</v>
      </c>
      <c r="E179">
        <f t="shared" si="87"/>
        <v>0.26666666666666666</v>
      </c>
      <c r="F179">
        <f t="shared" si="87"/>
        <v>0.4</v>
      </c>
      <c r="G179">
        <f t="shared" si="87"/>
        <v>0.46666666666666667</v>
      </c>
      <c r="H179">
        <f t="shared" si="87"/>
        <v>0.26666666666666666</v>
      </c>
      <c r="I179">
        <f t="shared" si="87"/>
        <v>1.0666666666666667</v>
      </c>
      <c r="J179">
        <f t="shared" si="87"/>
        <v>0.4</v>
      </c>
      <c r="K179">
        <f t="shared" si="87"/>
        <v>1</v>
      </c>
      <c r="L179">
        <f t="shared" ref="L179:U179" si="88">ABS(L155/15)</f>
        <v>1.2666666666666666</v>
      </c>
      <c r="M179">
        <f t="shared" si="88"/>
        <v>0.2</v>
      </c>
      <c r="N179">
        <f t="shared" si="88"/>
        <v>0.46666666666666667</v>
      </c>
      <c r="O179">
        <f t="shared" si="88"/>
        <v>0.6</v>
      </c>
      <c r="P179">
        <f t="shared" si="88"/>
        <v>0.26666666666666666</v>
      </c>
      <c r="Q179">
        <f t="shared" si="88"/>
        <v>0.33333333333333331</v>
      </c>
      <c r="R179">
        <f t="shared" si="88"/>
        <v>0.13333333333333333</v>
      </c>
      <c r="S179">
        <f t="shared" si="88"/>
        <v>0</v>
      </c>
      <c r="T179">
        <f t="shared" si="88"/>
        <v>0.26666666666666666</v>
      </c>
      <c r="U179">
        <f t="shared" si="88"/>
        <v>1.4666666666666666</v>
      </c>
    </row>
    <row r="180" spans="1:21" x14ac:dyDescent="0.15">
      <c r="A180">
        <v>19</v>
      </c>
      <c r="B180">
        <f t="shared" ref="B180:K180" si="89">ABS(B156/15)</f>
        <v>0</v>
      </c>
      <c r="C180">
        <f t="shared" si="89"/>
        <v>0.6</v>
      </c>
      <c r="D180">
        <f t="shared" si="89"/>
        <v>0.66666666666666663</v>
      </c>
      <c r="E180">
        <f t="shared" si="89"/>
        <v>0</v>
      </c>
      <c r="F180">
        <f t="shared" si="89"/>
        <v>0.66666666666666663</v>
      </c>
      <c r="G180">
        <f t="shared" si="89"/>
        <v>0.2</v>
      </c>
      <c r="H180">
        <f t="shared" si="89"/>
        <v>0</v>
      </c>
      <c r="I180">
        <f t="shared" si="89"/>
        <v>0.8</v>
      </c>
      <c r="J180">
        <f t="shared" si="89"/>
        <v>0.13333333333333333</v>
      </c>
      <c r="K180">
        <f t="shared" si="89"/>
        <v>0.73333333333333328</v>
      </c>
      <c r="L180">
        <f t="shared" ref="L180:U180" si="90">ABS(L156/15)</f>
        <v>1</v>
      </c>
      <c r="M180">
        <f t="shared" si="90"/>
        <v>6.6666666666666666E-2</v>
      </c>
      <c r="N180">
        <f t="shared" si="90"/>
        <v>0.2</v>
      </c>
      <c r="O180">
        <f t="shared" si="90"/>
        <v>0.33333333333333331</v>
      </c>
      <c r="P180">
        <f t="shared" si="90"/>
        <v>0</v>
      </c>
      <c r="Q180">
        <f t="shared" si="90"/>
        <v>6.6666666666666666E-2</v>
      </c>
      <c r="R180">
        <f t="shared" si="90"/>
        <v>0.4</v>
      </c>
      <c r="S180">
        <f t="shared" si="90"/>
        <v>0.26666666666666666</v>
      </c>
      <c r="T180">
        <f t="shared" si="90"/>
        <v>0</v>
      </c>
      <c r="U180">
        <f t="shared" si="90"/>
        <v>1.2</v>
      </c>
    </row>
    <row r="181" spans="1:21" x14ac:dyDescent="0.15">
      <c r="A181">
        <v>20</v>
      </c>
      <c r="B181">
        <f t="shared" ref="B181:K181" si="91">ABS(B157/15)</f>
        <v>0</v>
      </c>
      <c r="C181">
        <f t="shared" si="91"/>
        <v>1.8</v>
      </c>
      <c r="D181">
        <f t="shared" si="91"/>
        <v>1.8666666666666667</v>
      </c>
      <c r="E181">
        <f t="shared" si="91"/>
        <v>1.2</v>
      </c>
      <c r="F181">
        <f t="shared" si="91"/>
        <v>1.8666666666666667</v>
      </c>
      <c r="G181">
        <f t="shared" si="91"/>
        <v>1</v>
      </c>
      <c r="H181">
        <f t="shared" si="91"/>
        <v>1.2</v>
      </c>
      <c r="I181">
        <f t="shared" si="91"/>
        <v>0.4</v>
      </c>
      <c r="J181">
        <f t="shared" si="91"/>
        <v>1.0666666666666667</v>
      </c>
      <c r="K181">
        <f t="shared" si="91"/>
        <v>0.46666666666666667</v>
      </c>
      <c r="L181">
        <f t="shared" ref="L181:U181" si="92">ABS(L157/15)</f>
        <v>0.2</v>
      </c>
      <c r="M181">
        <f t="shared" si="92"/>
        <v>1.2666666666666666</v>
      </c>
      <c r="N181">
        <f t="shared" si="92"/>
        <v>1</v>
      </c>
      <c r="O181">
        <f t="shared" si="92"/>
        <v>0.8666666666666667</v>
      </c>
      <c r="P181">
        <f t="shared" si="92"/>
        <v>1.2</v>
      </c>
      <c r="Q181">
        <f t="shared" si="92"/>
        <v>1.1333333333333333</v>
      </c>
      <c r="R181">
        <f t="shared" si="92"/>
        <v>1.6</v>
      </c>
      <c r="S181">
        <f t="shared" si="92"/>
        <v>1.4666666666666666</v>
      </c>
      <c r="T181">
        <f t="shared" si="92"/>
        <v>1.2</v>
      </c>
      <c r="U181">
        <f t="shared" si="92"/>
        <v>0</v>
      </c>
    </row>
    <row r="185" spans="1:21" x14ac:dyDescent="0.15">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row>
    <row r="186" spans="1:21" x14ac:dyDescent="0.15">
      <c r="A186">
        <v>1</v>
      </c>
      <c r="B186">
        <f t="shared" ref="B186:B195" si="93">IF(B115=1,0,B162/SQRT(1-B115*B115))</f>
        <v>0</v>
      </c>
      <c r="C186">
        <f t="shared" ref="C186:K186" si="94">IF(C115=1,0,C162/SQRT(1-C115*C115))</f>
        <v>0</v>
      </c>
      <c r="D186">
        <f t="shared" si="94"/>
        <v>0</v>
      </c>
      <c r="E186">
        <f t="shared" si="94"/>
        <v>0</v>
      </c>
      <c r="F186">
        <f t="shared" si="94"/>
        <v>0</v>
      </c>
      <c r="G186">
        <f t="shared" si="94"/>
        <v>0</v>
      </c>
      <c r="H186">
        <f t="shared" si="94"/>
        <v>0</v>
      </c>
      <c r="I186">
        <f t="shared" si="94"/>
        <v>0</v>
      </c>
      <c r="J186">
        <f t="shared" si="94"/>
        <v>0</v>
      </c>
      <c r="K186">
        <f t="shared" si="94"/>
        <v>0</v>
      </c>
      <c r="L186">
        <f t="shared" ref="L186:U186" si="95">IF(L115=1,0,L162/SQRT(1-L115*L115))</f>
        <v>0</v>
      </c>
      <c r="M186">
        <f t="shared" si="95"/>
        <v>0</v>
      </c>
      <c r="N186">
        <f t="shared" si="95"/>
        <v>0</v>
      </c>
      <c r="O186">
        <f t="shared" si="95"/>
        <v>0</v>
      </c>
      <c r="P186">
        <f t="shared" si="95"/>
        <v>0</v>
      </c>
      <c r="Q186">
        <f t="shared" si="95"/>
        <v>0</v>
      </c>
      <c r="R186">
        <f t="shared" si="95"/>
        <v>0</v>
      </c>
      <c r="S186">
        <f t="shared" si="95"/>
        <v>0</v>
      </c>
      <c r="T186">
        <f t="shared" si="95"/>
        <v>0</v>
      </c>
      <c r="U186">
        <f t="shared" si="95"/>
        <v>0</v>
      </c>
    </row>
    <row r="187" spans="1:21" x14ac:dyDescent="0.15">
      <c r="A187">
        <v>2</v>
      </c>
      <c r="B187">
        <f t="shared" si="93"/>
        <v>0</v>
      </c>
      <c r="C187">
        <f t="shared" ref="C187:K187" si="96">IF(C116=1,0,C163/SQRT(1-C116*C116))</f>
        <v>0</v>
      </c>
      <c r="D187">
        <f t="shared" si="96"/>
        <v>6.7097473519039552E-2</v>
      </c>
      <c r="E187">
        <f t="shared" si="96"/>
        <v>0.73656457860622138</v>
      </c>
      <c r="F187">
        <f t="shared" si="96"/>
        <v>6.7273865442396052E-2</v>
      </c>
      <c r="G187">
        <f t="shared" si="96"/>
        <v>0.80578626392286623</v>
      </c>
      <c r="H187">
        <f t="shared" si="96"/>
        <v>0.60413806450413376</v>
      </c>
      <c r="I187">
        <f t="shared" si="96"/>
        <v>1.4106465411725706</v>
      </c>
      <c r="J187">
        <f t="shared" si="96"/>
        <v>0.73522359919952374</v>
      </c>
      <c r="K187">
        <f t="shared" si="96"/>
        <v>1.3456005760624947</v>
      </c>
      <c r="L187">
        <f t="shared" ref="L187:U187" si="97">IF(L116=1,0,L163/SQRT(1-L116*L116))</f>
        <v>1.6065527117677401</v>
      </c>
      <c r="M187">
        <f t="shared" si="97"/>
        <v>0.53958418576705813</v>
      </c>
      <c r="N187">
        <f t="shared" si="97"/>
        <v>0.8041634249208639</v>
      </c>
      <c r="O187">
        <f t="shared" si="97"/>
        <v>0.94032934338623186</v>
      </c>
      <c r="P187">
        <f t="shared" si="97"/>
        <v>0.6025250058645033</v>
      </c>
      <c r="Q187">
        <f t="shared" si="97"/>
        <v>0.66854961408520019</v>
      </c>
      <c r="R187">
        <f t="shared" si="97"/>
        <v>0.21337624622937468</v>
      </c>
      <c r="S187">
        <f t="shared" si="97"/>
        <v>0.36028646400388947</v>
      </c>
      <c r="T187">
        <f t="shared" si="97"/>
        <v>0.60183545569147234</v>
      </c>
      <c r="U187">
        <f t="shared" si="97"/>
        <v>1.8063269087871252</v>
      </c>
    </row>
    <row r="188" spans="1:21" x14ac:dyDescent="0.15">
      <c r="A188">
        <v>3</v>
      </c>
      <c r="B188">
        <f t="shared" si="93"/>
        <v>0</v>
      </c>
      <c r="C188">
        <f t="shared" ref="C188:K188" si="98">IF(C117=1,0,C164/SQRT(1-C117*C117))</f>
        <v>6.7097473519039552E-2</v>
      </c>
      <c r="D188">
        <f t="shared" si="98"/>
        <v>0</v>
      </c>
      <c r="E188">
        <f t="shared" si="98"/>
        <v>0.66986265516951682</v>
      </c>
      <c r="F188">
        <f t="shared" si="98"/>
        <v>0</v>
      </c>
      <c r="G188">
        <f t="shared" si="98"/>
        <v>0.92826587692522444</v>
      </c>
      <c r="H188">
        <f t="shared" si="98"/>
        <v>0.67999452337176092</v>
      </c>
      <c r="I188">
        <f t="shared" si="98"/>
        <v>1.5338175900544024</v>
      </c>
      <c r="J188">
        <f t="shared" si="98"/>
        <v>0.83028363820159445</v>
      </c>
      <c r="K188">
        <f t="shared" si="98"/>
        <v>1.4430689307172855</v>
      </c>
      <c r="L188">
        <f t="shared" ref="L188:U188" si="99">IF(L117=1,0,L164/SQRT(1-L117*L117))</f>
        <v>1.7494580291633544</v>
      </c>
      <c r="M188">
        <f t="shared" si="99"/>
        <v>0.63529290613139278</v>
      </c>
      <c r="N188">
        <f t="shared" si="99"/>
        <v>0.92546125244065447</v>
      </c>
      <c r="O188">
        <f t="shared" si="99"/>
        <v>1.0263575015260658</v>
      </c>
      <c r="P188">
        <f t="shared" si="99"/>
        <v>0.67322903189442695</v>
      </c>
      <c r="Q188">
        <f t="shared" si="99"/>
        <v>0.7504119481417546</v>
      </c>
      <c r="R188">
        <f t="shared" si="99"/>
        <v>0.29438018457088916</v>
      </c>
      <c r="S188">
        <f t="shared" si="99"/>
        <v>0.40255709675843104</v>
      </c>
      <c r="T188">
        <f t="shared" si="99"/>
        <v>0.69358995694228387</v>
      </c>
      <c r="U188">
        <f t="shared" si="99"/>
        <v>1.9656930317514565</v>
      </c>
    </row>
    <row r="189" spans="1:21" x14ac:dyDescent="0.15">
      <c r="A189">
        <v>4</v>
      </c>
      <c r="B189">
        <f t="shared" si="93"/>
        <v>0</v>
      </c>
      <c r="C189">
        <f t="shared" ref="C189:K189" si="100">IF(C118=1,0,C165/SQRT(1-C118*C118))</f>
        <v>0.73656457860622138</v>
      </c>
      <c r="D189">
        <f t="shared" si="100"/>
        <v>0.66986265516951682</v>
      </c>
      <c r="E189">
        <f t="shared" si="100"/>
        <v>0</v>
      </c>
      <c r="F189">
        <f t="shared" si="100"/>
        <v>0.68528327606363537</v>
      </c>
      <c r="G189">
        <f t="shared" si="100"/>
        <v>0.21714119619744018</v>
      </c>
      <c r="H189">
        <f t="shared" si="100"/>
        <v>0</v>
      </c>
      <c r="I189">
        <f t="shared" si="100"/>
        <v>0.8595263031523418</v>
      </c>
      <c r="J189">
        <f t="shared" si="100"/>
        <v>0.13676093836161105</v>
      </c>
      <c r="K189">
        <f t="shared" si="100"/>
        <v>0.78771251483967053</v>
      </c>
      <c r="L189">
        <f t="shared" ref="L189:U189" si="101">IF(L118=1,0,L165/SQRT(1-L118*L118))</f>
        <v>1.0562391314729074</v>
      </c>
      <c r="M189">
        <f t="shared" si="101"/>
        <v>7.5306306497650841E-2</v>
      </c>
      <c r="N189">
        <f t="shared" si="101"/>
        <v>0.20930121617316197</v>
      </c>
      <c r="O189">
        <f t="shared" si="101"/>
        <v>0.3544265138063073</v>
      </c>
      <c r="P189">
        <f t="shared" si="101"/>
        <v>0</v>
      </c>
      <c r="Q189">
        <f t="shared" si="101"/>
        <v>6.9562901002964764E-2</v>
      </c>
      <c r="R189">
        <f t="shared" si="101"/>
        <v>0.52504409766583204</v>
      </c>
      <c r="S189">
        <f t="shared" si="101"/>
        <v>0.44186118196464014</v>
      </c>
      <c r="T189">
        <f t="shared" si="101"/>
        <v>0</v>
      </c>
      <c r="U189">
        <f t="shared" si="101"/>
        <v>1.2463188782165306</v>
      </c>
    </row>
    <row r="190" spans="1:21" x14ac:dyDescent="0.15">
      <c r="A190">
        <v>5</v>
      </c>
      <c r="B190">
        <f t="shared" si="93"/>
        <v>0</v>
      </c>
      <c r="C190">
        <f t="shared" ref="C190:K190" si="102">IF(C119=1,0,C166/SQRT(1-C119*C119))</f>
        <v>6.7273865442396052E-2</v>
      </c>
      <c r="D190">
        <f t="shared" si="102"/>
        <v>0</v>
      </c>
      <c r="E190">
        <f t="shared" si="102"/>
        <v>0.68528327606363537</v>
      </c>
      <c r="F190">
        <f t="shared" si="102"/>
        <v>0</v>
      </c>
      <c r="G190">
        <f t="shared" si="102"/>
        <v>0.92900856189498582</v>
      </c>
      <c r="H190">
        <f t="shared" si="102"/>
        <v>0.67946705345198355</v>
      </c>
      <c r="I190">
        <f t="shared" si="102"/>
        <v>1.5398809190512319</v>
      </c>
      <c r="J190">
        <f t="shared" si="102"/>
        <v>0.8324272608907356</v>
      </c>
      <c r="K190">
        <f t="shared" si="102"/>
        <v>1.4441320027543569</v>
      </c>
      <c r="L190">
        <f t="shared" ref="L190:U190" si="103">IF(L119=1,0,L166/SQRT(1-L119*L119))</f>
        <v>1.7569795589066641</v>
      </c>
      <c r="M190">
        <f t="shared" si="103"/>
        <v>0.63090148703034321</v>
      </c>
      <c r="N190">
        <f t="shared" si="103"/>
        <v>0.92688406240986965</v>
      </c>
      <c r="O190">
        <f t="shared" si="103"/>
        <v>1.0263469639206209</v>
      </c>
      <c r="P190">
        <f t="shared" si="103"/>
        <v>0.67267228994278616</v>
      </c>
      <c r="Q190">
        <f t="shared" si="103"/>
        <v>0.74430031786566131</v>
      </c>
      <c r="R190">
        <f t="shared" si="103"/>
        <v>0.30640595323269471</v>
      </c>
      <c r="S190">
        <f t="shared" si="103"/>
        <v>0.41150870971025444</v>
      </c>
      <c r="T190">
        <f t="shared" si="103"/>
        <v>0.69808079632386877</v>
      </c>
      <c r="U190">
        <f t="shared" si="103"/>
        <v>1.9708585695810124</v>
      </c>
    </row>
    <row r="191" spans="1:21" x14ac:dyDescent="0.15">
      <c r="A191">
        <v>6</v>
      </c>
      <c r="B191">
        <f t="shared" si="93"/>
        <v>0</v>
      </c>
      <c r="C191">
        <f t="shared" ref="C191:K191" si="104">IF(C120=1,0,C167/SQRT(1-C120*C120))</f>
        <v>0.80578626392286623</v>
      </c>
      <c r="D191">
        <f t="shared" si="104"/>
        <v>0.92826587692522444</v>
      </c>
      <c r="E191">
        <f t="shared" si="104"/>
        <v>0.21714119619744018</v>
      </c>
      <c r="F191">
        <f t="shared" si="104"/>
        <v>0.92900856189498582</v>
      </c>
      <c r="G191">
        <f t="shared" si="104"/>
        <v>0</v>
      </c>
      <c r="H191">
        <f t="shared" si="104"/>
        <v>0.21063675238996935</v>
      </c>
      <c r="I191">
        <f t="shared" si="104"/>
        <v>1.0230192601560721</v>
      </c>
      <c r="J191">
        <f t="shared" si="104"/>
        <v>0.12745812746121105</v>
      </c>
      <c r="K191">
        <f t="shared" si="104"/>
        <v>0.69799565823215581</v>
      </c>
      <c r="L191">
        <f t="shared" ref="L191:U191" si="105">IF(L120=1,0,L167/SQRT(1-L120*L120))</f>
        <v>1.4396115088657151</v>
      </c>
      <c r="M191">
        <f t="shared" si="105"/>
        <v>0.45050305004327745</v>
      </c>
      <c r="N191">
        <f t="shared" si="105"/>
        <v>0</v>
      </c>
      <c r="O191">
        <f t="shared" si="105"/>
        <v>0.13955855038810996</v>
      </c>
      <c r="P191">
        <f t="shared" si="105"/>
        <v>0.20767433733619023</v>
      </c>
      <c r="Q191">
        <f t="shared" si="105"/>
        <v>0.15955473290561487</v>
      </c>
      <c r="R191">
        <f t="shared" si="105"/>
        <v>1.2997958224766808</v>
      </c>
      <c r="S191">
        <f t="shared" si="105"/>
        <v>0.55985856832087111</v>
      </c>
      <c r="T191">
        <f t="shared" si="105"/>
        <v>0.3191666012554964</v>
      </c>
      <c r="U191">
        <f t="shared" si="105"/>
        <v>1.5955780101130184</v>
      </c>
    </row>
    <row r="192" spans="1:21" x14ac:dyDescent="0.15">
      <c r="A192">
        <v>7</v>
      </c>
      <c r="B192">
        <f t="shared" si="93"/>
        <v>0</v>
      </c>
      <c r="C192">
        <f t="shared" ref="C192:K192" si="106">IF(C121=1,0,C168/SQRT(1-C121*C121))</f>
        <v>0.60413806450413376</v>
      </c>
      <c r="D192">
        <f t="shared" si="106"/>
        <v>0.67999452337176092</v>
      </c>
      <c r="E192">
        <f t="shared" si="106"/>
        <v>0</v>
      </c>
      <c r="F192">
        <f t="shared" si="106"/>
        <v>0.67946705345198355</v>
      </c>
      <c r="G192">
        <f t="shared" si="106"/>
        <v>0.21063675238996935</v>
      </c>
      <c r="H192">
        <f t="shared" si="106"/>
        <v>0</v>
      </c>
      <c r="I192">
        <f t="shared" si="106"/>
        <v>0.86281529269831525</v>
      </c>
      <c r="J192">
        <f t="shared" si="106"/>
        <v>0.13485105719914234</v>
      </c>
      <c r="K192">
        <f t="shared" si="106"/>
        <v>0.77703709679121347</v>
      </c>
      <c r="L192">
        <f t="shared" ref="L192:U192" si="107">IF(L121=1,0,L168/SQRT(1-L121*L121))</f>
        <v>1.03194156111811</v>
      </c>
      <c r="M192">
        <f t="shared" si="107"/>
        <v>7.3597866531845788E-2</v>
      </c>
      <c r="N192">
        <f t="shared" si="107"/>
        <v>0.20308400230960605</v>
      </c>
      <c r="O192">
        <f t="shared" si="107"/>
        <v>0.64629688163906407</v>
      </c>
      <c r="P192">
        <f t="shared" si="107"/>
        <v>0</v>
      </c>
      <c r="Q192">
        <f t="shared" si="107"/>
        <v>6.9672469933120471E-2</v>
      </c>
      <c r="R192">
        <f t="shared" si="107"/>
        <v>0.50827456295325246</v>
      </c>
      <c r="S192">
        <f t="shared" si="107"/>
        <v>0.29154736364588513</v>
      </c>
      <c r="T192">
        <f t="shared" si="107"/>
        <v>0</v>
      </c>
      <c r="U192">
        <f t="shared" si="107"/>
        <v>1.2171402772897062</v>
      </c>
    </row>
    <row r="193" spans="1:21" x14ac:dyDescent="0.15">
      <c r="A193">
        <v>8</v>
      </c>
      <c r="B193">
        <f t="shared" si="93"/>
        <v>0</v>
      </c>
      <c r="C193">
        <f t="shared" ref="C193:K193" si="108">IF(C122=1,0,C169/SQRT(1-C122*C122))</f>
        <v>1.4106465411725706</v>
      </c>
      <c r="D193">
        <f t="shared" si="108"/>
        <v>1.5338175900544024</v>
      </c>
      <c r="E193">
        <f t="shared" si="108"/>
        <v>0.8595263031523418</v>
      </c>
      <c r="F193">
        <f t="shared" si="108"/>
        <v>1.5398809190512319</v>
      </c>
      <c r="G193">
        <f t="shared" si="108"/>
        <v>1.0230192601560721</v>
      </c>
      <c r="H193">
        <f t="shared" si="108"/>
        <v>0.86281529269831525</v>
      </c>
      <c r="I193">
        <f t="shared" si="108"/>
        <v>0</v>
      </c>
      <c r="J193">
        <f t="shared" si="108"/>
        <v>0.80526896677305571</v>
      </c>
      <c r="K193">
        <f t="shared" si="108"/>
        <v>0.16631533708050988</v>
      </c>
      <c r="L193">
        <f t="shared" ref="L193:U193" si="109">IF(L122=1,0,L169/SQRT(1-L122*L122))</f>
        <v>0.29539991942368843</v>
      </c>
      <c r="M193">
        <f t="shared" si="109"/>
        <v>1.6717739427199476</v>
      </c>
      <c r="N193">
        <f t="shared" si="109"/>
        <v>0.73564561953888674</v>
      </c>
      <c r="O193">
        <f t="shared" si="109"/>
        <v>0.48897672540908677</v>
      </c>
      <c r="P193">
        <f t="shared" si="109"/>
        <v>0.85823031560606355</v>
      </c>
      <c r="Q193">
        <f t="shared" si="109"/>
        <v>0.7896866149677263</v>
      </c>
      <c r="R193">
        <f t="shared" si="109"/>
        <v>1.8778588938689664</v>
      </c>
      <c r="S193">
        <f t="shared" si="109"/>
        <v>1.2256839673542219</v>
      </c>
      <c r="T193">
        <f t="shared" si="109"/>
        <v>0.90162308257224044</v>
      </c>
      <c r="U193">
        <f t="shared" si="109"/>
        <v>0.47968957465012202</v>
      </c>
    </row>
    <row r="194" spans="1:21" x14ac:dyDescent="0.15">
      <c r="A194">
        <v>9</v>
      </c>
      <c r="B194">
        <f t="shared" si="93"/>
        <v>0</v>
      </c>
      <c r="C194">
        <f t="shared" ref="C194:K194" si="110">IF(C123=1,0,C170/SQRT(1-C123*C123))</f>
        <v>0.73522359919952374</v>
      </c>
      <c r="D194">
        <f t="shared" si="110"/>
        <v>0.83028363820159445</v>
      </c>
      <c r="E194">
        <f t="shared" si="110"/>
        <v>0.13676093836161105</v>
      </c>
      <c r="F194">
        <f t="shared" si="110"/>
        <v>0.8324272608907356</v>
      </c>
      <c r="G194">
        <f t="shared" si="110"/>
        <v>0.12745812746121105</v>
      </c>
      <c r="H194">
        <f t="shared" si="110"/>
        <v>0.13485105719914234</v>
      </c>
      <c r="I194">
        <f t="shared" si="110"/>
        <v>0.80526896677305571</v>
      </c>
      <c r="J194">
        <f t="shared" si="110"/>
        <v>0</v>
      </c>
      <c r="K194">
        <f t="shared" si="110"/>
        <v>0.63583155097407029</v>
      </c>
      <c r="L194">
        <f t="shared" ref="L194:U194" si="111">IF(L123=1,0,L170/SQRT(1-L123*L123))</f>
        <v>1.0358393333258613</v>
      </c>
      <c r="M194">
        <f t="shared" si="111"/>
        <v>0.22659580503528912</v>
      </c>
      <c r="N194">
        <f t="shared" si="111"/>
        <v>0.18610716955332562</v>
      </c>
      <c r="O194">
        <f t="shared" si="111"/>
        <v>0.20212792630252616</v>
      </c>
      <c r="P194">
        <f t="shared" si="111"/>
        <v>0.13439588801472341</v>
      </c>
      <c r="Q194">
        <f t="shared" si="111"/>
        <v>7.2498545609437512E-2</v>
      </c>
      <c r="R194">
        <f t="shared" si="111"/>
        <v>0.73509018433387052</v>
      </c>
      <c r="S194">
        <f t="shared" si="111"/>
        <v>0.42119422868319084</v>
      </c>
      <c r="T194">
        <f t="shared" si="111"/>
        <v>0.42921722440047499</v>
      </c>
      <c r="U194">
        <f t="shared" si="111"/>
        <v>1.3414262584474572</v>
      </c>
    </row>
    <row r="195" spans="1:21" x14ac:dyDescent="0.15">
      <c r="A195">
        <v>10</v>
      </c>
      <c r="B195">
        <f t="shared" si="93"/>
        <v>0</v>
      </c>
      <c r="C195">
        <f t="shared" ref="C195:K195" si="112">IF(C124=1,0,C171/SQRT(1-C124*C124))</f>
        <v>1.3456005760624947</v>
      </c>
      <c r="D195">
        <f t="shared" si="112"/>
        <v>1.4430689307172855</v>
      </c>
      <c r="E195">
        <f t="shared" si="112"/>
        <v>0.78771251483967053</v>
      </c>
      <c r="F195">
        <f t="shared" si="112"/>
        <v>1.4441320027543569</v>
      </c>
      <c r="G195">
        <f t="shared" si="112"/>
        <v>0.69799565823215581</v>
      </c>
      <c r="H195">
        <f t="shared" si="112"/>
        <v>0.77703709679121347</v>
      </c>
      <c r="I195">
        <f t="shared" si="112"/>
        <v>0.16631533708050988</v>
      </c>
      <c r="J195">
        <f t="shared" si="112"/>
        <v>0.63583155097407029</v>
      </c>
      <c r="K195">
        <f t="shared" si="112"/>
        <v>0</v>
      </c>
      <c r="L195">
        <f t="shared" ref="L195:U195" si="113">IF(L124=1,0,L171/SQRT(1-L124*L124))</f>
        <v>0.35531468306003783</v>
      </c>
      <c r="M195">
        <f t="shared" si="113"/>
        <v>1.3980475613010515</v>
      </c>
      <c r="N195">
        <f t="shared" si="113"/>
        <v>0.5720282228833109</v>
      </c>
      <c r="O195">
        <f t="shared" si="113"/>
        <v>0.4160777919204352</v>
      </c>
      <c r="P195">
        <f t="shared" si="113"/>
        <v>0.77154734276958692</v>
      </c>
      <c r="Q195">
        <f t="shared" si="113"/>
        <v>0.6872806566321461</v>
      </c>
      <c r="R195">
        <f t="shared" si="113"/>
        <v>1.4779648813517434</v>
      </c>
      <c r="S195">
        <f t="shared" si="113"/>
        <v>1.1165359601417204</v>
      </c>
      <c r="T195">
        <f t="shared" si="113"/>
        <v>0.77173428909197117</v>
      </c>
      <c r="U195">
        <f t="shared" si="113"/>
        <v>0.51601130236933868</v>
      </c>
    </row>
    <row r="196" spans="1:21" x14ac:dyDescent="0.15">
      <c r="A196">
        <v>11</v>
      </c>
      <c r="B196">
        <f t="shared" ref="B196:K205" si="114">IF(B125=1,0,B172/SQRT(1-B125*B125))</f>
        <v>0</v>
      </c>
      <c r="C196">
        <f t="shared" si="114"/>
        <v>1.6065527117677401</v>
      </c>
      <c r="D196">
        <f t="shared" si="114"/>
        <v>1.7494580291633544</v>
      </c>
      <c r="E196">
        <f t="shared" si="114"/>
        <v>1.0562391314729074</v>
      </c>
      <c r="F196">
        <f t="shared" si="114"/>
        <v>1.7569795589066641</v>
      </c>
      <c r="G196">
        <f t="shared" si="114"/>
        <v>1.4396115088657151</v>
      </c>
      <c r="H196">
        <f t="shared" si="114"/>
        <v>1.03194156111811</v>
      </c>
      <c r="I196">
        <f t="shared" si="114"/>
        <v>0.29539991942368843</v>
      </c>
      <c r="J196">
        <f t="shared" si="114"/>
        <v>1.0358393333258613</v>
      </c>
      <c r="K196">
        <f t="shared" si="114"/>
        <v>0.35531468306003783</v>
      </c>
      <c r="L196">
        <f t="shared" ref="L196:U196" si="115">IF(L125=1,0,L172/SQRT(1-L125*L125))</f>
        <v>0</v>
      </c>
      <c r="M196">
        <f t="shared" si="115"/>
        <v>1.3855410769097951</v>
      </c>
      <c r="N196">
        <f t="shared" si="115"/>
        <v>1.0068436639014469</v>
      </c>
      <c r="O196">
        <f t="shared" si="115"/>
        <v>0.69307211475209407</v>
      </c>
      <c r="P196">
        <f t="shared" si="115"/>
        <v>1.0168151261407368</v>
      </c>
      <c r="Q196">
        <f t="shared" si="115"/>
        <v>0.96593257226383122</v>
      </c>
      <c r="R196">
        <f t="shared" si="115"/>
        <v>2.0658357893214645</v>
      </c>
      <c r="S196">
        <f t="shared" si="115"/>
        <v>1.4062469785056382</v>
      </c>
      <c r="T196">
        <f t="shared" si="115"/>
        <v>1.1430397149416618</v>
      </c>
      <c r="U196">
        <f t="shared" si="115"/>
        <v>0.38486929355218513</v>
      </c>
    </row>
    <row r="197" spans="1:21" x14ac:dyDescent="0.15">
      <c r="A197">
        <v>12</v>
      </c>
      <c r="B197">
        <f t="shared" si="114"/>
        <v>0</v>
      </c>
      <c r="C197">
        <f t="shared" si="114"/>
        <v>0.53958418576705813</v>
      </c>
      <c r="D197">
        <f t="shared" si="114"/>
        <v>0.63529290613139278</v>
      </c>
      <c r="E197">
        <f t="shared" si="114"/>
        <v>7.5306306497650841E-2</v>
      </c>
      <c r="F197">
        <f t="shared" si="114"/>
        <v>0.63090148703034321</v>
      </c>
      <c r="G197">
        <f t="shared" si="114"/>
        <v>0.45050305004327745</v>
      </c>
      <c r="H197">
        <f t="shared" si="114"/>
        <v>7.3597866531845788E-2</v>
      </c>
      <c r="I197">
        <f t="shared" si="114"/>
        <v>1.6717739427199476</v>
      </c>
      <c r="J197">
        <f t="shared" si="114"/>
        <v>0.22659580503528912</v>
      </c>
      <c r="K197">
        <f t="shared" si="114"/>
        <v>1.3980475613010515</v>
      </c>
      <c r="L197">
        <f t="shared" ref="L197:U197" si="116">IF(L126=1,0,L173/SQRT(1-L126*L126))</f>
        <v>1.3855410769097951</v>
      </c>
      <c r="M197">
        <f t="shared" si="116"/>
        <v>0</v>
      </c>
      <c r="N197">
        <f t="shared" si="116"/>
        <v>0.33009344279268293</v>
      </c>
      <c r="O197">
        <f t="shared" si="116"/>
        <v>0.42798723521291177</v>
      </c>
      <c r="P197">
        <f t="shared" si="116"/>
        <v>7.2603207379890747E-2</v>
      </c>
      <c r="Q197">
        <f t="shared" si="116"/>
        <v>0.17859111597057414</v>
      </c>
      <c r="R197">
        <f t="shared" si="116"/>
        <v>0.56544814811937805</v>
      </c>
      <c r="S197">
        <f t="shared" si="116"/>
        <v>0.26670343795107609</v>
      </c>
      <c r="T197">
        <f t="shared" si="116"/>
        <v>7.2631445277601778E-2</v>
      </c>
      <c r="U197">
        <f t="shared" si="116"/>
        <v>1.4510501573941941</v>
      </c>
    </row>
    <row r="198" spans="1:21" x14ac:dyDescent="0.15">
      <c r="A198">
        <v>13</v>
      </c>
      <c r="B198">
        <f t="shared" si="114"/>
        <v>0</v>
      </c>
      <c r="C198">
        <f t="shared" si="114"/>
        <v>0.8041634249208639</v>
      </c>
      <c r="D198">
        <f t="shared" si="114"/>
        <v>0.92546125244065447</v>
      </c>
      <c r="E198">
        <f t="shared" si="114"/>
        <v>0.20930121617316197</v>
      </c>
      <c r="F198">
        <f t="shared" si="114"/>
        <v>0.92688406240986965</v>
      </c>
      <c r="G198">
        <f t="shared" si="114"/>
        <v>0</v>
      </c>
      <c r="H198">
        <f t="shared" si="114"/>
        <v>0.20308400230960605</v>
      </c>
      <c r="I198">
        <f t="shared" si="114"/>
        <v>0.73564561953888674</v>
      </c>
      <c r="J198">
        <f t="shared" si="114"/>
        <v>0.18610716955332562</v>
      </c>
      <c r="K198">
        <f t="shared" si="114"/>
        <v>0.5720282228833109</v>
      </c>
      <c r="L198">
        <f t="shared" ref="L198:U198" si="117">IF(L127=1,0,L174/SQRT(1-L127*L127))</f>
        <v>1.0068436639014469</v>
      </c>
      <c r="M198">
        <f t="shared" si="117"/>
        <v>0.33009344279268293</v>
      </c>
      <c r="N198">
        <f t="shared" si="117"/>
        <v>0</v>
      </c>
      <c r="O198">
        <f t="shared" si="117"/>
        <v>0.13530201352798552</v>
      </c>
      <c r="P198">
        <f t="shared" si="117"/>
        <v>0.2021096870490916</v>
      </c>
      <c r="Q198">
        <f t="shared" si="117"/>
        <v>0.16359594536376951</v>
      </c>
      <c r="R198">
        <f t="shared" si="117"/>
        <v>0.91043334105786089</v>
      </c>
      <c r="S198">
        <f t="shared" si="117"/>
        <v>0.50482215652485618</v>
      </c>
      <c r="T198">
        <f t="shared" si="117"/>
        <v>0.48119994163784979</v>
      </c>
      <c r="U198">
        <f t="shared" si="117"/>
        <v>1.3116279507140227</v>
      </c>
    </row>
    <row r="199" spans="1:21" x14ac:dyDescent="0.15">
      <c r="A199">
        <v>14</v>
      </c>
      <c r="B199">
        <f t="shared" si="114"/>
        <v>0</v>
      </c>
      <c r="C199">
        <f t="shared" si="114"/>
        <v>0.94032934338623186</v>
      </c>
      <c r="D199">
        <f t="shared" si="114"/>
        <v>1.0263575015260658</v>
      </c>
      <c r="E199">
        <f t="shared" si="114"/>
        <v>0.3544265138063073</v>
      </c>
      <c r="F199">
        <f t="shared" si="114"/>
        <v>1.0263469639206209</v>
      </c>
      <c r="G199">
        <f t="shared" si="114"/>
        <v>0.13955855038810996</v>
      </c>
      <c r="H199">
        <f t="shared" si="114"/>
        <v>0.64629688163906407</v>
      </c>
      <c r="I199">
        <f t="shared" si="114"/>
        <v>0.48897672540908677</v>
      </c>
      <c r="J199">
        <f t="shared" si="114"/>
        <v>0.20212792630252616</v>
      </c>
      <c r="K199">
        <f t="shared" si="114"/>
        <v>0.4160777919204352</v>
      </c>
      <c r="L199">
        <f t="shared" ref="L199:U199" si="118">IF(L128=1,0,L175/SQRT(1-L128*L128))</f>
        <v>0.69307211475209407</v>
      </c>
      <c r="M199">
        <f t="shared" si="118"/>
        <v>0.42798723521291177</v>
      </c>
      <c r="N199">
        <f t="shared" si="118"/>
        <v>0.13530201352798552</v>
      </c>
      <c r="O199">
        <f t="shared" si="118"/>
        <v>0</v>
      </c>
      <c r="P199">
        <f t="shared" si="118"/>
        <v>0.41285681481362396</v>
      </c>
      <c r="Q199">
        <f t="shared" si="118"/>
        <v>0.27255287637038789</v>
      </c>
      <c r="R199">
        <f t="shared" si="118"/>
        <v>0.88828814902820541</v>
      </c>
      <c r="S199">
        <f t="shared" si="118"/>
        <v>0.64984991837714345</v>
      </c>
      <c r="T199">
        <f t="shared" si="118"/>
        <v>0.33467142723713356</v>
      </c>
      <c r="U199">
        <f t="shared" si="118"/>
        <v>0.89076869971761274</v>
      </c>
    </row>
    <row r="200" spans="1:21" x14ac:dyDescent="0.15">
      <c r="A200">
        <v>15</v>
      </c>
      <c r="B200">
        <f t="shared" si="114"/>
        <v>0</v>
      </c>
      <c r="C200">
        <f t="shared" si="114"/>
        <v>0.6025250058645033</v>
      </c>
      <c r="D200">
        <f t="shared" si="114"/>
        <v>0.67322903189442695</v>
      </c>
      <c r="E200">
        <f t="shared" si="114"/>
        <v>0</v>
      </c>
      <c r="F200">
        <f t="shared" si="114"/>
        <v>0.67267228994278616</v>
      </c>
      <c r="G200">
        <f t="shared" si="114"/>
        <v>0.20767433733619023</v>
      </c>
      <c r="H200">
        <f t="shared" si="114"/>
        <v>0</v>
      </c>
      <c r="I200">
        <f t="shared" si="114"/>
        <v>0.85823031560606355</v>
      </c>
      <c r="J200">
        <f t="shared" si="114"/>
        <v>0.13439588801472341</v>
      </c>
      <c r="K200">
        <f t="shared" si="114"/>
        <v>0.77154734276958692</v>
      </c>
      <c r="L200">
        <f t="shared" ref="L200:U200" si="119">IF(L129=1,0,L176/SQRT(1-L129*L129))</f>
        <v>1.0168151261407368</v>
      </c>
      <c r="M200">
        <f t="shared" si="119"/>
        <v>7.2603207379890747E-2</v>
      </c>
      <c r="N200">
        <f t="shared" si="119"/>
        <v>0.2021096870490916</v>
      </c>
      <c r="O200">
        <f t="shared" si="119"/>
        <v>0.41285681481362396</v>
      </c>
      <c r="P200">
        <f t="shared" si="119"/>
        <v>0</v>
      </c>
      <c r="Q200">
        <f t="shared" si="119"/>
        <v>6.9876046161116853E-2</v>
      </c>
      <c r="R200">
        <f t="shared" si="119"/>
        <v>0.47596466712817359</v>
      </c>
      <c r="S200">
        <f t="shared" si="119"/>
        <v>0.28402959947577366</v>
      </c>
      <c r="T200">
        <f t="shared" si="119"/>
        <v>0</v>
      </c>
      <c r="U200">
        <f t="shared" si="119"/>
        <v>1.2046996210949947</v>
      </c>
    </row>
    <row r="201" spans="1:21" x14ac:dyDescent="0.15">
      <c r="A201">
        <v>16</v>
      </c>
      <c r="B201">
        <f t="shared" si="114"/>
        <v>0</v>
      </c>
      <c r="C201">
        <f t="shared" si="114"/>
        <v>0.66854961408520019</v>
      </c>
      <c r="D201">
        <f t="shared" si="114"/>
        <v>0.7504119481417546</v>
      </c>
      <c r="E201">
        <f t="shared" si="114"/>
        <v>6.9562901002964764E-2</v>
      </c>
      <c r="F201">
        <f t="shared" si="114"/>
        <v>0.74430031786566131</v>
      </c>
      <c r="G201">
        <f t="shared" si="114"/>
        <v>0.15955473290561487</v>
      </c>
      <c r="H201">
        <f t="shared" si="114"/>
        <v>6.9672469933120471E-2</v>
      </c>
      <c r="I201">
        <f t="shared" si="114"/>
        <v>0.7896866149677263</v>
      </c>
      <c r="J201">
        <f t="shared" si="114"/>
        <v>7.2498545609437512E-2</v>
      </c>
      <c r="K201">
        <f t="shared" si="114"/>
        <v>0.6872806566321461</v>
      </c>
      <c r="L201">
        <f t="shared" ref="L201:U201" si="120">IF(L130=1,0,L177/SQRT(1-L130*L130))</f>
        <v>0.96593257226383122</v>
      </c>
      <c r="M201">
        <f t="shared" si="120"/>
        <v>0.17859111597057414</v>
      </c>
      <c r="N201">
        <f t="shared" si="120"/>
        <v>0.16359594536376951</v>
      </c>
      <c r="O201">
        <f t="shared" si="120"/>
        <v>0.27255287637038789</v>
      </c>
      <c r="P201">
        <f t="shared" si="120"/>
        <v>6.9876046161116853E-2</v>
      </c>
      <c r="Q201">
        <f t="shared" si="120"/>
        <v>0</v>
      </c>
      <c r="R201">
        <f t="shared" si="120"/>
        <v>0.55324374446015123</v>
      </c>
      <c r="S201">
        <f t="shared" si="120"/>
        <v>0.35389448057544354</v>
      </c>
      <c r="T201">
        <f t="shared" si="120"/>
        <v>7.0724056467045396E-2</v>
      </c>
      <c r="U201">
        <f t="shared" si="120"/>
        <v>1.1806061711454925</v>
      </c>
    </row>
    <row r="202" spans="1:21" x14ac:dyDescent="0.15">
      <c r="A202">
        <v>17</v>
      </c>
      <c r="B202">
        <f t="shared" si="114"/>
        <v>0</v>
      </c>
      <c r="C202">
        <f t="shared" si="114"/>
        <v>0.21337624622937468</v>
      </c>
      <c r="D202">
        <f t="shared" si="114"/>
        <v>0.29438018457088916</v>
      </c>
      <c r="E202">
        <f t="shared" si="114"/>
        <v>0.52504409766583204</v>
      </c>
      <c r="F202">
        <f t="shared" si="114"/>
        <v>0.30640595323269471</v>
      </c>
      <c r="G202">
        <f t="shared" si="114"/>
        <v>1.2997958224766808</v>
      </c>
      <c r="H202">
        <f t="shared" si="114"/>
        <v>0.50827456295325246</v>
      </c>
      <c r="I202">
        <f t="shared" si="114"/>
        <v>1.8778588938689664</v>
      </c>
      <c r="J202">
        <f t="shared" si="114"/>
        <v>0.73509018433387052</v>
      </c>
      <c r="K202">
        <f t="shared" si="114"/>
        <v>1.4779648813517434</v>
      </c>
      <c r="L202">
        <f t="shared" ref="L202:U202" si="121">IF(L131=1,0,L178/SQRT(1-L131*L131))</f>
        <v>2.0658357893214645</v>
      </c>
      <c r="M202">
        <f t="shared" si="121"/>
        <v>0.56544814811937805</v>
      </c>
      <c r="N202">
        <f t="shared" si="121"/>
        <v>0.91043334105786089</v>
      </c>
      <c r="O202">
        <f t="shared" si="121"/>
        <v>0.88828814902820541</v>
      </c>
      <c r="P202">
        <f t="shared" si="121"/>
        <v>0.47596466712817359</v>
      </c>
      <c r="Q202">
        <f t="shared" si="121"/>
        <v>0.55324374446015123</v>
      </c>
      <c r="R202">
        <f t="shared" si="121"/>
        <v>0</v>
      </c>
      <c r="S202">
        <f t="shared" si="121"/>
        <v>0.19086569656222596</v>
      </c>
      <c r="T202">
        <f t="shared" si="121"/>
        <v>0.50629087158329633</v>
      </c>
      <c r="U202">
        <f t="shared" si="121"/>
        <v>2.1434449673008178</v>
      </c>
    </row>
    <row r="203" spans="1:21" x14ac:dyDescent="0.15">
      <c r="A203">
        <v>18</v>
      </c>
      <c r="B203">
        <f t="shared" si="114"/>
        <v>0</v>
      </c>
      <c r="C203">
        <f t="shared" si="114"/>
        <v>0.36028646400388947</v>
      </c>
      <c r="D203">
        <f t="shared" si="114"/>
        <v>0.40255709675843104</v>
      </c>
      <c r="E203">
        <f t="shared" si="114"/>
        <v>0.44186118196464014</v>
      </c>
      <c r="F203">
        <f t="shared" si="114"/>
        <v>0.41150870971025444</v>
      </c>
      <c r="G203">
        <f t="shared" si="114"/>
        <v>0.55985856832087111</v>
      </c>
      <c r="H203">
        <f t="shared" si="114"/>
        <v>0.29154736364588513</v>
      </c>
      <c r="I203">
        <f t="shared" si="114"/>
        <v>1.2256839673542219</v>
      </c>
      <c r="J203">
        <f t="shared" si="114"/>
        <v>0.42119422868319084</v>
      </c>
      <c r="K203">
        <f t="shared" si="114"/>
        <v>1.1165359601417204</v>
      </c>
      <c r="L203">
        <f t="shared" ref="L203:U203" si="122">IF(L132=1,0,L179/SQRT(1-L132*L132))</f>
        <v>1.4062469785056382</v>
      </c>
      <c r="M203">
        <f t="shared" si="122"/>
        <v>0.26670343795107609</v>
      </c>
      <c r="N203">
        <f t="shared" si="122"/>
        <v>0.50482215652485618</v>
      </c>
      <c r="O203">
        <f t="shared" si="122"/>
        <v>0.64984991837714345</v>
      </c>
      <c r="P203">
        <f t="shared" si="122"/>
        <v>0.28402959947577366</v>
      </c>
      <c r="Q203">
        <f t="shared" si="122"/>
        <v>0.35389448057544354</v>
      </c>
      <c r="R203">
        <f t="shared" si="122"/>
        <v>0.19086569656222596</v>
      </c>
      <c r="S203">
        <f t="shared" si="122"/>
        <v>0</v>
      </c>
      <c r="T203">
        <f t="shared" si="122"/>
        <v>0.27537240781731637</v>
      </c>
      <c r="U203">
        <f t="shared" si="122"/>
        <v>1.5716360203041257</v>
      </c>
    </row>
    <row r="204" spans="1:21" x14ac:dyDescent="0.15">
      <c r="A204">
        <v>19</v>
      </c>
      <c r="B204">
        <f t="shared" si="114"/>
        <v>0</v>
      </c>
      <c r="C204">
        <f t="shared" si="114"/>
        <v>0.60183545569147234</v>
      </c>
      <c r="D204">
        <f t="shared" si="114"/>
        <v>0.69358995694228387</v>
      </c>
      <c r="E204">
        <f t="shared" si="114"/>
        <v>0</v>
      </c>
      <c r="F204">
        <f t="shared" si="114"/>
        <v>0.69808079632386877</v>
      </c>
      <c r="G204">
        <f t="shared" si="114"/>
        <v>0.3191666012554964</v>
      </c>
      <c r="H204">
        <f t="shared" si="114"/>
        <v>0</v>
      </c>
      <c r="I204">
        <f t="shared" si="114"/>
        <v>0.90162308257224044</v>
      </c>
      <c r="J204">
        <f t="shared" si="114"/>
        <v>0.42921722440047499</v>
      </c>
      <c r="K204">
        <f t="shared" si="114"/>
        <v>0.77173428909197117</v>
      </c>
      <c r="L204">
        <f t="shared" ref="L204:U204" si="123">IF(L133=1,0,L180/SQRT(1-L133*L133))</f>
        <v>1.1430397149416618</v>
      </c>
      <c r="M204">
        <f t="shared" si="123"/>
        <v>7.2631445277601778E-2</v>
      </c>
      <c r="N204">
        <f t="shared" si="123"/>
        <v>0.48119994163784979</v>
      </c>
      <c r="O204">
        <f t="shared" si="123"/>
        <v>0.33467142723713356</v>
      </c>
      <c r="P204">
        <f t="shared" si="123"/>
        <v>0</v>
      </c>
      <c r="Q204">
        <f t="shared" si="123"/>
        <v>7.0724056467045396E-2</v>
      </c>
      <c r="R204">
        <f t="shared" si="123"/>
        <v>0.50629087158329633</v>
      </c>
      <c r="S204">
        <f t="shared" si="123"/>
        <v>0.27537240781731637</v>
      </c>
      <c r="T204">
        <f t="shared" si="123"/>
        <v>0</v>
      </c>
      <c r="U204">
        <f t="shared" si="123"/>
        <v>1.4529115778029211</v>
      </c>
    </row>
    <row r="205" spans="1:21" x14ac:dyDescent="0.15">
      <c r="A205">
        <v>20</v>
      </c>
      <c r="B205">
        <f t="shared" si="114"/>
        <v>0</v>
      </c>
      <c r="C205">
        <f t="shared" si="114"/>
        <v>1.8063269087871252</v>
      </c>
      <c r="D205">
        <f t="shared" si="114"/>
        <v>1.9656930317514565</v>
      </c>
      <c r="E205">
        <f t="shared" si="114"/>
        <v>1.2463188782165306</v>
      </c>
      <c r="F205">
        <f t="shared" si="114"/>
        <v>1.9708585695810124</v>
      </c>
      <c r="G205">
        <f t="shared" si="114"/>
        <v>1.5955780101130184</v>
      </c>
      <c r="H205">
        <f t="shared" si="114"/>
        <v>1.2171402772897062</v>
      </c>
      <c r="I205">
        <f t="shared" si="114"/>
        <v>0.47968957465012202</v>
      </c>
      <c r="J205">
        <f t="shared" si="114"/>
        <v>1.3414262584474572</v>
      </c>
      <c r="K205">
        <f t="shared" si="114"/>
        <v>0.51601130236933868</v>
      </c>
      <c r="L205">
        <f t="shared" ref="L205:U205" si="124">IF(L134=1,0,L181/SQRT(1-L134*L134))</f>
        <v>0.38486929355218513</v>
      </c>
      <c r="M205">
        <f t="shared" si="124"/>
        <v>1.4510501573941941</v>
      </c>
      <c r="N205">
        <f t="shared" si="124"/>
        <v>1.3116279507140227</v>
      </c>
      <c r="O205">
        <f t="shared" si="124"/>
        <v>0.89076869971761274</v>
      </c>
      <c r="P205">
        <f t="shared" si="124"/>
        <v>1.2046996210949947</v>
      </c>
      <c r="Q205">
        <f t="shared" si="124"/>
        <v>1.1806061711454925</v>
      </c>
      <c r="R205">
        <f t="shared" si="124"/>
        <v>2.1434449673008178</v>
      </c>
      <c r="S205">
        <f t="shared" si="124"/>
        <v>1.5716360203041257</v>
      </c>
      <c r="T205">
        <f t="shared" si="124"/>
        <v>1.4529115778029211</v>
      </c>
      <c r="U205">
        <f t="shared" si="124"/>
        <v>0</v>
      </c>
    </row>
    <row r="206" spans="1:21" x14ac:dyDescent="0.15">
      <c r="A206" t="s">
        <v>210</v>
      </c>
    </row>
    <row r="207" spans="1:21" x14ac:dyDescent="0.15">
      <c r="A207" t="s">
        <v>211</v>
      </c>
    </row>
    <row r="208" spans="1:21" x14ac:dyDescent="0.15">
      <c r="A208">
        <v>2</v>
      </c>
    </row>
    <row r="210" spans="1:21" x14ac:dyDescent="0.15">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row>
    <row r="211" spans="1:21" x14ac:dyDescent="0.15">
      <c r="A211">
        <v>1</v>
      </c>
      <c r="B211">
        <f>$A$208*NORMSDIST(-1*ABS(B186))</f>
        <v>1</v>
      </c>
      <c r="C211">
        <f t="shared" ref="C211:K211" si="125">$A$208*NORMSDIST(-1*ABS(C186))</f>
        <v>1</v>
      </c>
      <c r="D211">
        <f t="shared" si="125"/>
        <v>1</v>
      </c>
      <c r="E211">
        <f t="shared" si="125"/>
        <v>1</v>
      </c>
      <c r="F211">
        <f t="shared" si="125"/>
        <v>1</v>
      </c>
      <c r="G211">
        <f t="shared" si="125"/>
        <v>1</v>
      </c>
      <c r="H211">
        <f t="shared" si="125"/>
        <v>1</v>
      </c>
      <c r="I211">
        <f t="shared" si="125"/>
        <v>1</v>
      </c>
      <c r="J211">
        <f t="shared" si="125"/>
        <v>1</v>
      </c>
      <c r="K211">
        <f t="shared" si="125"/>
        <v>1</v>
      </c>
      <c r="L211">
        <f t="shared" ref="L211:U211" si="126">$A$208*NORMSDIST(-1*ABS(L186))</f>
        <v>1</v>
      </c>
      <c r="M211">
        <f t="shared" si="126"/>
        <v>1</v>
      </c>
      <c r="N211">
        <f t="shared" si="126"/>
        <v>1</v>
      </c>
      <c r="O211">
        <f t="shared" si="126"/>
        <v>1</v>
      </c>
      <c r="P211">
        <f t="shared" si="126"/>
        <v>1</v>
      </c>
      <c r="Q211">
        <f t="shared" si="126"/>
        <v>1</v>
      </c>
      <c r="R211">
        <f t="shared" si="126"/>
        <v>1</v>
      </c>
      <c r="S211">
        <f t="shared" si="126"/>
        <v>1</v>
      </c>
      <c r="T211">
        <f t="shared" si="126"/>
        <v>1</v>
      </c>
      <c r="U211">
        <f t="shared" si="126"/>
        <v>1</v>
      </c>
    </row>
    <row r="212" spans="1:21" x14ac:dyDescent="0.15">
      <c r="A212">
        <v>2</v>
      </c>
      <c r="B212">
        <f t="shared" ref="B212:K212" si="127">$A$208*NORMSDIST(-1*ABS(B187))</f>
        <v>1</v>
      </c>
      <c r="C212">
        <f t="shared" si="127"/>
        <v>1</v>
      </c>
      <c r="D212">
        <f t="shared" si="127"/>
        <v>0.94650410520431671</v>
      </c>
      <c r="E212">
        <f t="shared" si="127"/>
        <v>0.46138718221153652</v>
      </c>
      <c r="F212">
        <f t="shared" si="127"/>
        <v>0.94636368209904198</v>
      </c>
      <c r="G212">
        <f t="shared" si="127"/>
        <v>0.42036609958489174</v>
      </c>
      <c r="H212">
        <f t="shared" si="127"/>
        <v>0.54575185432061846</v>
      </c>
      <c r="I212">
        <f t="shared" si="127"/>
        <v>0.15834886116897909</v>
      </c>
      <c r="J212">
        <f t="shared" si="127"/>
        <v>0.46220332888397853</v>
      </c>
      <c r="K212">
        <f t="shared" si="127"/>
        <v>0.17843136579112623</v>
      </c>
      <c r="L212">
        <f t="shared" ref="L212:U212" si="128">$A$208*NORMSDIST(-1*ABS(L187))</f>
        <v>0.1081525229969882</v>
      </c>
      <c r="M212">
        <f t="shared" si="128"/>
        <v>0.58948382508563935</v>
      </c>
      <c r="N212">
        <f t="shared" si="128"/>
        <v>0.42130259883717264</v>
      </c>
      <c r="O212">
        <f t="shared" si="128"/>
        <v>0.34704865257801681</v>
      </c>
      <c r="P212">
        <f t="shared" si="128"/>
        <v>0.54682472320476139</v>
      </c>
      <c r="Q212">
        <f t="shared" si="128"/>
        <v>0.50378282296017995</v>
      </c>
      <c r="R212">
        <f t="shared" si="128"/>
        <v>0.83103350664287301</v>
      </c>
      <c r="S212">
        <f t="shared" si="128"/>
        <v>0.71863292075447993</v>
      </c>
      <c r="T212">
        <f t="shared" si="128"/>
        <v>0.54728367151112245</v>
      </c>
      <c r="U212">
        <f t="shared" si="128"/>
        <v>7.0867291042773173E-2</v>
      </c>
    </row>
    <row r="213" spans="1:21" x14ac:dyDescent="0.15">
      <c r="A213">
        <v>3</v>
      </c>
      <c r="B213">
        <f t="shared" ref="B213:K213" si="129">$A$208*NORMSDIST(-1*ABS(B188))</f>
        <v>1</v>
      </c>
      <c r="C213">
        <f t="shared" si="129"/>
        <v>0.94650410520431671</v>
      </c>
      <c r="D213">
        <f t="shared" si="129"/>
        <v>1</v>
      </c>
      <c r="E213">
        <f t="shared" si="129"/>
        <v>0.50294534801536916</v>
      </c>
      <c r="F213">
        <f t="shared" si="129"/>
        <v>1</v>
      </c>
      <c r="G213">
        <f t="shared" si="129"/>
        <v>0.35326966989478426</v>
      </c>
      <c r="H213">
        <f t="shared" si="129"/>
        <v>0.4965079286369154</v>
      </c>
      <c r="I213">
        <f t="shared" si="129"/>
        <v>0.12507453434798282</v>
      </c>
      <c r="J213">
        <f t="shared" si="129"/>
        <v>0.40637843662447182</v>
      </c>
      <c r="K213">
        <f t="shared" si="129"/>
        <v>0.14900105447605563</v>
      </c>
      <c r="L213">
        <f t="shared" ref="L213:U213" si="130">$A$208*NORMSDIST(-1*ABS(L188))</f>
        <v>8.0211877667687892E-2</v>
      </c>
      <c r="M213">
        <f t="shared" si="130"/>
        <v>0.52523739935546909</v>
      </c>
      <c r="N213">
        <f t="shared" si="130"/>
        <v>0.35472602997030955</v>
      </c>
      <c r="O213">
        <f t="shared" si="130"/>
        <v>0.30472310241184308</v>
      </c>
      <c r="P213">
        <f t="shared" si="130"/>
        <v>0.50080159403580637</v>
      </c>
      <c r="Q213">
        <f t="shared" si="130"/>
        <v>0.45300663707318106</v>
      </c>
      <c r="R213">
        <f t="shared" si="130"/>
        <v>0.76846740685530845</v>
      </c>
      <c r="S213">
        <f t="shared" si="130"/>
        <v>0.68727407694762421</v>
      </c>
      <c r="T213">
        <f t="shared" si="130"/>
        <v>0.48793939376881756</v>
      </c>
      <c r="U213">
        <f t="shared" si="130"/>
        <v>4.9334080236806653E-2</v>
      </c>
    </row>
    <row r="214" spans="1:21" x14ac:dyDescent="0.15">
      <c r="A214">
        <v>4</v>
      </c>
      <c r="B214">
        <f t="shared" ref="B214:K214" si="131">$A$208*NORMSDIST(-1*ABS(B189))</f>
        <v>1</v>
      </c>
      <c r="C214">
        <f t="shared" si="131"/>
        <v>0.46138718221153652</v>
      </c>
      <c r="D214">
        <f t="shared" si="131"/>
        <v>0.50294534801536916</v>
      </c>
      <c r="E214">
        <f t="shared" si="131"/>
        <v>1</v>
      </c>
      <c r="F214">
        <f t="shared" si="131"/>
        <v>0.4931651829764222</v>
      </c>
      <c r="G214">
        <f t="shared" si="131"/>
        <v>0.82809830985989508</v>
      </c>
      <c r="H214">
        <f t="shared" si="131"/>
        <v>1</v>
      </c>
      <c r="I214">
        <f t="shared" si="131"/>
        <v>0.39005021467797307</v>
      </c>
      <c r="J214">
        <f t="shared" si="131"/>
        <v>0.89121976013432125</v>
      </c>
      <c r="K214">
        <f t="shared" si="131"/>
        <v>0.43086488358205599</v>
      </c>
      <c r="L214">
        <f t="shared" ref="L214:U214" si="132">$A$208*NORMSDIST(-1*ABS(L189))</f>
        <v>0.29085897698410562</v>
      </c>
      <c r="M214">
        <f t="shared" si="132"/>
        <v>0.93997100387352528</v>
      </c>
      <c r="N214">
        <f t="shared" si="132"/>
        <v>0.83421310243436175</v>
      </c>
      <c r="O214">
        <f t="shared" si="132"/>
        <v>0.72301926736766142</v>
      </c>
      <c r="P214">
        <f t="shared" si="132"/>
        <v>1</v>
      </c>
      <c r="Q214">
        <f t="shared" si="132"/>
        <v>0.94454156608878304</v>
      </c>
      <c r="R214">
        <f t="shared" si="132"/>
        <v>0.59955253607097747</v>
      </c>
      <c r="S214">
        <f t="shared" si="132"/>
        <v>0.65858966207571934</v>
      </c>
      <c r="T214">
        <f t="shared" si="132"/>
        <v>1</v>
      </c>
      <c r="U214">
        <f t="shared" si="132"/>
        <v>0.21264734985989189</v>
      </c>
    </row>
    <row r="215" spans="1:21" x14ac:dyDescent="0.15">
      <c r="A215">
        <v>5</v>
      </c>
      <c r="B215">
        <f t="shared" ref="B215:K215" si="133">$A$208*NORMSDIST(-1*ABS(B190))</f>
        <v>1</v>
      </c>
      <c r="C215">
        <f t="shared" si="133"/>
        <v>0.94636368209904198</v>
      </c>
      <c r="D215">
        <f t="shared" si="133"/>
        <v>1</v>
      </c>
      <c r="E215">
        <f t="shared" si="133"/>
        <v>0.4931651829764222</v>
      </c>
      <c r="F215">
        <f t="shared" si="133"/>
        <v>1</v>
      </c>
      <c r="G215">
        <f t="shared" si="133"/>
        <v>0.35288464921031787</v>
      </c>
      <c r="H215">
        <f t="shared" si="133"/>
        <v>0.49684197624044768</v>
      </c>
      <c r="I215">
        <f t="shared" si="133"/>
        <v>0.12358938267071977</v>
      </c>
      <c r="J215">
        <f t="shared" si="133"/>
        <v>0.40516781993601692</v>
      </c>
      <c r="K215">
        <f t="shared" si="133"/>
        <v>0.14870184746204626</v>
      </c>
      <c r="L215">
        <f t="shared" ref="L215:U215" si="134">$A$208*NORMSDIST(-1*ABS(L190))</f>
        <v>7.8921293438879353E-2</v>
      </c>
      <c r="M215">
        <f t="shared" si="134"/>
        <v>0.52810493949560566</v>
      </c>
      <c r="N215">
        <f t="shared" si="134"/>
        <v>0.35398673293199556</v>
      </c>
      <c r="O215">
        <f t="shared" si="134"/>
        <v>0.30472806764136523</v>
      </c>
      <c r="P215">
        <f t="shared" si="134"/>
        <v>0.50115580022337713</v>
      </c>
      <c r="Q215">
        <f t="shared" si="134"/>
        <v>0.45669480900581716</v>
      </c>
      <c r="R215">
        <f t="shared" si="134"/>
        <v>0.75929557618422561</v>
      </c>
      <c r="S215">
        <f t="shared" si="134"/>
        <v>0.6806995560792195</v>
      </c>
      <c r="T215">
        <f t="shared" si="134"/>
        <v>0.48512666696066731</v>
      </c>
      <c r="U215">
        <f t="shared" si="134"/>
        <v>4.8740055160334368E-2</v>
      </c>
    </row>
    <row r="216" spans="1:21" x14ac:dyDescent="0.15">
      <c r="A216">
        <v>6</v>
      </c>
      <c r="B216">
        <f t="shared" ref="B216:K216" si="135">$A$208*NORMSDIST(-1*ABS(B191))</f>
        <v>1</v>
      </c>
      <c r="C216">
        <f t="shared" si="135"/>
        <v>0.42036609958489174</v>
      </c>
      <c r="D216">
        <f t="shared" si="135"/>
        <v>0.35326966989478426</v>
      </c>
      <c r="E216">
        <f t="shared" si="135"/>
        <v>0.82809830985989508</v>
      </c>
      <c r="F216">
        <f t="shared" si="135"/>
        <v>0.35288464921031787</v>
      </c>
      <c r="G216">
        <f t="shared" si="135"/>
        <v>1</v>
      </c>
      <c r="H216">
        <f t="shared" si="135"/>
        <v>0.83317073139804165</v>
      </c>
      <c r="I216">
        <f t="shared" si="135"/>
        <v>0.30629873945766761</v>
      </c>
      <c r="J216">
        <f t="shared" si="135"/>
        <v>0.89857781226730771</v>
      </c>
      <c r="K216">
        <f t="shared" si="135"/>
        <v>0.48517990933080168</v>
      </c>
      <c r="L216">
        <f t="shared" ref="L216:U216" si="136">$A$208*NORMSDIST(-1*ABS(L191))</f>
        <v>0.14997734170016497</v>
      </c>
      <c r="M216">
        <f t="shared" si="136"/>
        <v>0.65234775543552281</v>
      </c>
      <c r="N216">
        <f t="shared" si="136"/>
        <v>1</v>
      </c>
      <c r="O216">
        <f t="shared" si="136"/>
        <v>0.8890087920305676</v>
      </c>
      <c r="P216">
        <f t="shared" si="136"/>
        <v>0.8354832566472834</v>
      </c>
      <c r="Q216">
        <f t="shared" si="136"/>
        <v>0.87323183994200204</v>
      </c>
      <c r="R216">
        <f t="shared" si="136"/>
        <v>0.19367095768827478</v>
      </c>
      <c r="S216">
        <f t="shared" si="136"/>
        <v>0.57557591087519544</v>
      </c>
      <c r="T216">
        <f t="shared" si="136"/>
        <v>0.74960018185917954</v>
      </c>
      <c r="U216">
        <f t="shared" si="136"/>
        <v>0.11058304031501105</v>
      </c>
    </row>
    <row r="217" spans="1:21" x14ac:dyDescent="0.15">
      <c r="A217">
        <v>7</v>
      </c>
      <c r="B217">
        <f t="shared" ref="B217:K217" si="137">$A$208*NORMSDIST(-1*ABS(B192))</f>
        <v>1</v>
      </c>
      <c r="C217">
        <f t="shared" si="137"/>
        <v>0.54575185432061846</v>
      </c>
      <c r="D217">
        <f t="shared" si="137"/>
        <v>0.4965079286369154</v>
      </c>
      <c r="E217">
        <f t="shared" si="137"/>
        <v>1</v>
      </c>
      <c r="F217">
        <f t="shared" si="137"/>
        <v>0.49684197624044768</v>
      </c>
      <c r="G217">
        <f t="shared" si="137"/>
        <v>0.83317073139804165</v>
      </c>
      <c r="H217">
        <f t="shared" si="137"/>
        <v>1</v>
      </c>
      <c r="I217">
        <f t="shared" si="137"/>
        <v>0.38823902964025647</v>
      </c>
      <c r="J217">
        <f t="shared" si="137"/>
        <v>0.89272963667323713</v>
      </c>
      <c r="K217">
        <f t="shared" si="137"/>
        <v>0.43713688404498602</v>
      </c>
      <c r="L217">
        <f t="shared" ref="L217:U217" si="138">$A$208*NORMSDIST(-1*ABS(L192))</f>
        <v>0.30209949464024133</v>
      </c>
      <c r="M217">
        <f t="shared" si="138"/>
        <v>0.94133036879779652</v>
      </c>
      <c r="N217">
        <f t="shared" si="138"/>
        <v>0.83906937549464122</v>
      </c>
      <c r="O217">
        <f t="shared" si="138"/>
        <v>0.51808710701234628</v>
      </c>
      <c r="P217">
        <f t="shared" si="138"/>
        <v>1</v>
      </c>
      <c r="Q217">
        <f t="shared" si="138"/>
        <v>0.9444543543286148</v>
      </c>
      <c r="R217">
        <f t="shared" si="138"/>
        <v>0.61126080638128388</v>
      </c>
      <c r="S217">
        <f t="shared" si="138"/>
        <v>0.77063272535506966</v>
      </c>
      <c r="T217">
        <f t="shared" si="138"/>
        <v>1</v>
      </c>
      <c r="U217">
        <f t="shared" si="138"/>
        <v>0.22355084846858037</v>
      </c>
    </row>
    <row r="218" spans="1:21" x14ac:dyDescent="0.15">
      <c r="A218">
        <v>8</v>
      </c>
      <c r="B218">
        <f t="shared" ref="B218:K218" si="139">$A$208*NORMSDIST(-1*ABS(B193))</f>
        <v>1</v>
      </c>
      <c r="C218">
        <f t="shared" si="139"/>
        <v>0.15834886116897909</v>
      </c>
      <c r="D218">
        <f t="shared" si="139"/>
        <v>0.12507453434798282</v>
      </c>
      <c r="E218">
        <f t="shared" si="139"/>
        <v>0.39005021467797307</v>
      </c>
      <c r="F218">
        <f t="shared" si="139"/>
        <v>0.12358938267071977</v>
      </c>
      <c r="G218">
        <f t="shared" si="139"/>
        <v>0.30629873945766761</v>
      </c>
      <c r="H218">
        <f t="shared" si="139"/>
        <v>0.38823902964025647</v>
      </c>
      <c r="I218">
        <f t="shared" si="139"/>
        <v>1</v>
      </c>
      <c r="J218">
        <f t="shared" si="139"/>
        <v>0.42066448582085847</v>
      </c>
      <c r="K218">
        <f t="shared" si="139"/>
        <v>0.86790879689180778</v>
      </c>
      <c r="L218">
        <f t="shared" ref="L218:U218" si="140">$A$208*NORMSDIST(-1*ABS(L193))</f>
        <v>0.7676883948470935</v>
      </c>
      <c r="M218">
        <f t="shared" si="140"/>
        <v>9.4568906920109566E-2</v>
      </c>
      <c r="N218">
        <f t="shared" si="140"/>
        <v>0.4619463920886599</v>
      </c>
      <c r="O218">
        <f t="shared" si="140"/>
        <v>0.62485817468819216</v>
      </c>
      <c r="P218">
        <f t="shared" si="140"/>
        <v>0.39076529932372123</v>
      </c>
      <c r="Q218">
        <f t="shared" si="140"/>
        <v>0.4297108102093084</v>
      </c>
      <c r="R218">
        <f t="shared" si="140"/>
        <v>6.0400471000693949E-2</v>
      </c>
      <c r="S218">
        <f t="shared" si="140"/>
        <v>0.2203176258216985</v>
      </c>
      <c r="T218">
        <f t="shared" si="140"/>
        <v>0.36725712497836505</v>
      </c>
      <c r="U218">
        <f t="shared" si="140"/>
        <v>0.63144814209386557</v>
      </c>
    </row>
    <row r="219" spans="1:21" x14ac:dyDescent="0.15">
      <c r="A219">
        <v>9</v>
      </c>
      <c r="B219">
        <f t="shared" ref="B219:K219" si="141">$A$208*NORMSDIST(-1*ABS(B194))</f>
        <v>1</v>
      </c>
      <c r="C219">
        <f t="shared" si="141"/>
        <v>0.46220332888397853</v>
      </c>
      <c r="D219">
        <f t="shared" si="141"/>
        <v>0.40637843662447182</v>
      </c>
      <c r="E219">
        <f t="shared" si="141"/>
        <v>0.89121976013432125</v>
      </c>
      <c r="F219">
        <f t="shared" si="141"/>
        <v>0.40516781993601692</v>
      </c>
      <c r="G219">
        <f t="shared" si="141"/>
        <v>0.89857781226730771</v>
      </c>
      <c r="H219">
        <f t="shared" si="141"/>
        <v>0.89272963667323713</v>
      </c>
      <c r="I219">
        <f t="shared" si="141"/>
        <v>0.42066448582085847</v>
      </c>
      <c r="J219">
        <f t="shared" si="141"/>
        <v>1</v>
      </c>
      <c r="K219">
        <f t="shared" si="141"/>
        <v>0.52488622058839063</v>
      </c>
      <c r="L219">
        <f t="shared" ref="L219:U219" si="142">$A$208*NORMSDIST(-1*ABS(L194))</f>
        <v>0.30027710409849012</v>
      </c>
      <c r="M219">
        <f t="shared" si="142"/>
        <v>0.82073805455225257</v>
      </c>
      <c r="N219">
        <f t="shared" si="142"/>
        <v>0.85236071964827298</v>
      </c>
      <c r="O219">
        <f t="shared" si="142"/>
        <v>0.8398167163930339</v>
      </c>
      <c r="P219">
        <f t="shared" si="142"/>
        <v>0.89308953302668814</v>
      </c>
      <c r="Q219">
        <f t="shared" si="142"/>
        <v>0.9422051628606789</v>
      </c>
      <c r="R219">
        <f t="shared" si="142"/>
        <v>0.46228457186119465</v>
      </c>
      <c r="S219">
        <f t="shared" si="142"/>
        <v>0.67361325833719032</v>
      </c>
      <c r="T219">
        <f t="shared" si="142"/>
        <v>0.66776514923691477</v>
      </c>
      <c r="U219">
        <f t="shared" si="142"/>
        <v>0.17978209686234287</v>
      </c>
    </row>
    <row r="220" spans="1:21" x14ac:dyDescent="0.15">
      <c r="A220">
        <v>10</v>
      </c>
      <c r="B220">
        <f t="shared" ref="B220:K220" si="143">$A$208*NORMSDIST(-1*ABS(B195))</f>
        <v>1</v>
      </c>
      <c r="C220">
        <f t="shared" si="143"/>
        <v>0.17843136579112623</v>
      </c>
      <c r="D220">
        <f t="shared" si="143"/>
        <v>0.14900105447605563</v>
      </c>
      <c r="E220">
        <f t="shared" si="143"/>
        <v>0.43086488358205599</v>
      </c>
      <c r="F220">
        <f t="shared" si="143"/>
        <v>0.14870184746204626</v>
      </c>
      <c r="G220">
        <f t="shared" si="143"/>
        <v>0.48517990933080168</v>
      </c>
      <c r="H220">
        <f t="shared" si="143"/>
        <v>0.43713688404498602</v>
      </c>
      <c r="I220">
        <f t="shared" si="143"/>
        <v>0.86790879689180778</v>
      </c>
      <c r="J220">
        <f t="shared" si="143"/>
        <v>0.52488622058839063</v>
      </c>
      <c r="K220">
        <f t="shared" si="143"/>
        <v>1</v>
      </c>
      <c r="L220">
        <f t="shared" ref="L220:U220" si="144">$A$208*NORMSDIST(-1*ABS(L195))</f>
        <v>0.72235385671445318</v>
      </c>
      <c r="M220">
        <f t="shared" si="144"/>
        <v>0.16209878528936061</v>
      </c>
      <c r="N220">
        <f t="shared" si="144"/>
        <v>0.56730285452342399</v>
      </c>
      <c r="O220">
        <f t="shared" si="144"/>
        <v>0.67735308006976402</v>
      </c>
      <c r="P220">
        <f t="shared" si="144"/>
        <v>0.44038257213329196</v>
      </c>
      <c r="Q220">
        <f t="shared" si="144"/>
        <v>0.49190588589030326</v>
      </c>
      <c r="R220">
        <f t="shared" si="144"/>
        <v>0.13941717838561182</v>
      </c>
      <c r="S220">
        <f t="shared" si="144"/>
        <v>0.26419278641273175</v>
      </c>
      <c r="T220">
        <f t="shared" si="144"/>
        <v>0.44027181770397733</v>
      </c>
      <c r="U220">
        <f t="shared" si="144"/>
        <v>0.60584651532051526</v>
      </c>
    </row>
    <row r="221" spans="1:21" x14ac:dyDescent="0.15">
      <c r="A221">
        <v>11</v>
      </c>
      <c r="B221">
        <f t="shared" ref="B221:K221" si="145">$A$208*NORMSDIST(-1*ABS(B196))</f>
        <v>1</v>
      </c>
      <c r="C221">
        <f t="shared" si="145"/>
        <v>0.1081525229969882</v>
      </c>
      <c r="D221">
        <f t="shared" si="145"/>
        <v>8.0211877667687892E-2</v>
      </c>
      <c r="E221">
        <f t="shared" si="145"/>
        <v>0.29085897698410562</v>
      </c>
      <c r="F221">
        <f t="shared" si="145"/>
        <v>7.8921293438879353E-2</v>
      </c>
      <c r="G221">
        <f t="shared" si="145"/>
        <v>0.14997734170016497</v>
      </c>
      <c r="H221">
        <f t="shared" si="145"/>
        <v>0.30209949464024133</v>
      </c>
      <c r="I221">
        <f t="shared" si="145"/>
        <v>0.7676883948470935</v>
      </c>
      <c r="J221">
        <f t="shared" si="145"/>
        <v>0.30027710409849012</v>
      </c>
      <c r="K221">
        <f t="shared" si="145"/>
        <v>0.72235385671445318</v>
      </c>
      <c r="L221">
        <f t="shared" ref="L221:U221" si="146">$A$208*NORMSDIST(-1*ABS(L196))</f>
        <v>1</v>
      </c>
      <c r="M221">
        <f t="shared" si="146"/>
        <v>0.16588708124559759</v>
      </c>
      <c r="N221">
        <f t="shared" si="146"/>
        <v>0.31400990802624995</v>
      </c>
      <c r="O221">
        <f t="shared" si="146"/>
        <v>0.48826429629653112</v>
      </c>
      <c r="P221">
        <f t="shared" si="146"/>
        <v>0.30924138499085901</v>
      </c>
      <c r="Q221">
        <f t="shared" si="146"/>
        <v>0.3340779222359429</v>
      </c>
      <c r="R221">
        <f t="shared" si="146"/>
        <v>3.8843987501310684E-2</v>
      </c>
      <c r="S221">
        <f t="shared" si="146"/>
        <v>0.15965079854610853</v>
      </c>
      <c r="T221">
        <f t="shared" si="146"/>
        <v>0.25302210213403625</v>
      </c>
      <c r="U221">
        <f t="shared" si="146"/>
        <v>0.70033425699535312</v>
      </c>
    </row>
    <row r="222" spans="1:21" x14ac:dyDescent="0.15">
      <c r="A222">
        <v>12</v>
      </c>
      <c r="B222">
        <f t="shared" ref="B222:K222" si="147">$A$208*NORMSDIST(-1*ABS(B197))</f>
        <v>1</v>
      </c>
      <c r="C222">
        <f t="shared" si="147"/>
        <v>0.58948382508563935</v>
      </c>
      <c r="D222">
        <f t="shared" si="147"/>
        <v>0.52523739935546909</v>
      </c>
      <c r="E222">
        <f t="shared" si="147"/>
        <v>0.93997100387352528</v>
      </c>
      <c r="F222">
        <f t="shared" si="147"/>
        <v>0.52810493949560566</v>
      </c>
      <c r="G222">
        <f t="shared" si="147"/>
        <v>0.65234775543552281</v>
      </c>
      <c r="H222">
        <f t="shared" si="147"/>
        <v>0.94133036879779652</v>
      </c>
      <c r="I222">
        <f t="shared" si="147"/>
        <v>9.4568906920109566E-2</v>
      </c>
      <c r="J222">
        <f t="shared" si="147"/>
        <v>0.82073805455225257</v>
      </c>
      <c r="K222">
        <f t="shared" si="147"/>
        <v>0.16209878528936061</v>
      </c>
      <c r="L222">
        <f t="shared" ref="L222:U222" si="148">$A$208*NORMSDIST(-1*ABS(L197))</f>
        <v>0.16588708124559759</v>
      </c>
      <c r="M222">
        <f t="shared" si="148"/>
        <v>1</v>
      </c>
      <c r="N222">
        <f t="shared" si="148"/>
        <v>0.74132935770679942</v>
      </c>
      <c r="O222">
        <f t="shared" si="148"/>
        <v>0.66866041383771213</v>
      </c>
      <c r="P222">
        <f t="shared" si="148"/>
        <v>0.94212187433863426</v>
      </c>
      <c r="Q222">
        <f t="shared" si="148"/>
        <v>0.85825877076756529</v>
      </c>
      <c r="R222">
        <f t="shared" si="148"/>
        <v>0.5717689832317141</v>
      </c>
      <c r="S222">
        <f t="shared" si="148"/>
        <v>0.78969750667230643</v>
      </c>
      <c r="T222">
        <f t="shared" si="148"/>
        <v>0.94209940308276707</v>
      </c>
      <c r="U222">
        <f t="shared" si="148"/>
        <v>0.14676589404329407</v>
      </c>
    </row>
    <row r="223" spans="1:21" x14ac:dyDescent="0.15">
      <c r="A223">
        <v>13</v>
      </c>
      <c r="B223">
        <f t="shared" ref="B223:K223" si="149">$A$208*NORMSDIST(-1*ABS(B198))</f>
        <v>1</v>
      </c>
      <c r="C223">
        <f t="shared" si="149"/>
        <v>0.42130259883717264</v>
      </c>
      <c r="D223">
        <f t="shared" si="149"/>
        <v>0.35472602997030955</v>
      </c>
      <c r="E223">
        <f t="shared" si="149"/>
        <v>0.83421310243436175</v>
      </c>
      <c r="F223">
        <f t="shared" si="149"/>
        <v>0.35398673293199556</v>
      </c>
      <c r="G223">
        <f t="shared" si="149"/>
        <v>1</v>
      </c>
      <c r="H223">
        <f t="shared" si="149"/>
        <v>0.83906937549464122</v>
      </c>
      <c r="I223">
        <f t="shared" si="149"/>
        <v>0.4619463920886599</v>
      </c>
      <c r="J223">
        <f t="shared" si="149"/>
        <v>0.85236071964827298</v>
      </c>
      <c r="K223">
        <f t="shared" si="149"/>
        <v>0.56730285452342399</v>
      </c>
      <c r="L223">
        <f t="shared" ref="L223:U223" si="150">$A$208*NORMSDIST(-1*ABS(L198))</f>
        <v>0.31400990802624995</v>
      </c>
      <c r="M223">
        <f t="shared" si="150"/>
        <v>0.74132935770679942</v>
      </c>
      <c r="N223">
        <f t="shared" si="150"/>
        <v>1</v>
      </c>
      <c r="O223">
        <f t="shared" si="150"/>
        <v>0.89237309315370972</v>
      </c>
      <c r="P223">
        <f t="shared" si="150"/>
        <v>0.83983097497109815</v>
      </c>
      <c r="Q223">
        <f t="shared" si="150"/>
        <v>0.87004923683229518</v>
      </c>
      <c r="R223">
        <f t="shared" si="150"/>
        <v>0.36259402113462574</v>
      </c>
      <c r="S223">
        <f t="shared" si="150"/>
        <v>0.61368375239578454</v>
      </c>
      <c r="T223">
        <f t="shared" si="150"/>
        <v>0.63037440234099629</v>
      </c>
      <c r="U223">
        <f t="shared" si="150"/>
        <v>0.18964569747825608</v>
      </c>
    </row>
    <row r="224" spans="1:21" x14ac:dyDescent="0.15">
      <c r="A224">
        <v>14</v>
      </c>
      <c r="B224">
        <f t="shared" ref="B224:K224" si="151">$A$208*NORMSDIST(-1*ABS(B199))</f>
        <v>1</v>
      </c>
      <c r="C224">
        <f t="shared" si="151"/>
        <v>0.34704865257801681</v>
      </c>
      <c r="D224">
        <f t="shared" si="151"/>
        <v>0.30472310241184308</v>
      </c>
      <c r="E224">
        <f t="shared" si="151"/>
        <v>0.72301926736766142</v>
      </c>
      <c r="F224">
        <f t="shared" si="151"/>
        <v>0.30472806764136523</v>
      </c>
      <c r="G224">
        <f t="shared" si="151"/>
        <v>0.8890087920305676</v>
      </c>
      <c r="H224">
        <f t="shared" si="151"/>
        <v>0.51808710701234628</v>
      </c>
      <c r="I224">
        <f t="shared" si="151"/>
        <v>0.62485817468819216</v>
      </c>
      <c r="J224">
        <f t="shared" si="151"/>
        <v>0.8398167163930339</v>
      </c>
      <c r="K224">
        <f t="shared" si="151"/>
        <v>0.67735308006976402</v>
      </c>
      <c r="L224">
        <f t="shared" ref="L224:U224" si="152">$A$208*NORMSDIST(-1*ABS(L199))</f>
        <v>0.48826429629653112</v>
      </c>
      <c r="M224">
        <f t="shared" si="152"/>
        <v>0.66866041383771213</v>
      </c>
      <c r="N224">
        <f t="shared" si="152"/>
        <v>0.89237309315370972</v>
      </c>
      <c r="O224">
        <f t="shared" si="152"/>
        <v>1</v>
      </c>
      <c r="P224">
        <f t="shared" si="152"/>
        <v>0.67971152265433088</v>
      </c>
      <c r="Q224">
        <f t="shared" si="152"/>
        <v>0.78519694001044249</v>
      </c>
      <c r="R224">
        <f t="shared" si="152"/>
        <v>0.3743857727951389</v>
      </c>
      <c r="S224">
        <f t="shared" si="152"/>
        <v>0.51578917077188535</v>
      </c>
      <c r="T224">
        <f t="shared" si="152"/>
        <v>0.73787295747288062</v>
      </c>
      <c r="U224">
        <f t="shared" si="152"/>
        <v>0.37305327026924368</v>
      </c>
    </row>
    <row r="225" spans="1:21" x14ac:dyDescent="0.15">
      <c r="A225">
        <v>15</v>
      </c>
      <c r="B225">
        <f t="shared" ref="B225:K225" si="153">$A$208*NORMSDIST(-1*ABS(B200))</f>
        <v>1</v>
      </c>
      <c r="C225">
        <f t="shared" si="153"/>
        <v>0.54682472320476139</v>
      </c>
      <c r="D225">
        <f t="shared" si="153"/>
        <v>0.50080159403580637</v>
      </c>
      <c r="E225">
        <f t="shared" si="153"/>
        <v>1</v>
      </c>
      <c r="F225">
        <f t="shared" si="153"/>
        <v>0.50115580022337713</v>
      </c>
      <c r="G225">
        <f t="shared" si="153"/>
        <v>0.8354832566472834</v>
      </c>
      <c r="H225">
        <f t="shared" si="153"/>
        <v>1</v>
      </c>
      <c r="I225">
        <f t="shared" si="153"/>
        <v>0.39076529932372123</v>
      </c>
      <c r="J225">
        <f t="shared" si="153"/>
        <v>0.89308953302668814</v>
      </c>
      <c r="K225">
        <f t="shared" si="153"/>
        <v>0.44038257213329196</v>
      </c>
      <c r="L225">
        <f t="shared" ref="L225:U225" si="154">$A$208*NORMSDIST(-1*ABS(L200))</f>
        <v>0.30924138499085901</v>
      </c>
      <c r="M225">
        <f t="shared" si="154"/>
        <v>0.94212187433863426</v>
      </c>
      <c r="N225">
        <f t="shared" si="154"/>
        <v>0.83983097497109815</v>
      </c>
      <c r="O225">
        <f t="shared" si="154"/>
        <v>0.67971152265433088</v>
      </c>
      <c r="P225">
        <f t="shared" si="154"/>
        <v>1</v>
      </c>
      <c r="Q225">
        <f t="shared" si="154"/>
        <v>0.94429231891051435</v>
      </c>
      <c r="R225">
        <f t="shared" si="154"/>
        <v>0.63409955016823583</v>
      </c>
      <c r="S225">
        <f t="shared" si="154"/>
        <v>0.77638769724911605</v>
      </c>
      <c r="T225">
        <f t="shared" si="154"/>
        <v>1</v>
      </c>
      <c r="U225">
        <f t="shared" si="154"/>
        <v>0.2283192823657498</v>
      </c>
    </row>
    <row r="226" spans="1:21" x14ac:dyDescent="0.15">
      <c r="A226">
        <v>16</v>
      </c>
      <c r="B226">
        <f t="shared" ref="B226:K226" si="155">$A$208*NORMSDIST(-1*ABS(B201))</f>
        <v>1</v>
      </c>
      <c r="C226">
        <f t="shared" si="155"/>
        <v>0.50378282296017995</v>
      </c>
      <c r="D226">
        <f t="shared" si="155"/>
        <v>0.45300663707318106</v>
      </c>
      <c r="E226">
        <f t="shared" si="155"/>
        <v>0.94454156608878304</v>
      </c>
      <c r="F226">
        <f t="shared" si="155"/>
        <v>0.45669480900581716</v>
      </c>
      <c r="G226">
        <f t="shared" si="155"/>
        <v>0.87323183994200204</v>
      </c>
      <c r="H226">
        <f t="shared" si="155"/>
        <v>0.9444543543286148</v>
      </c>
      <c r="I226">
        <f t="shared" si="155"/>
        <v>0.4297108102093084</v>
      </c>
      <c r="J226">
        <f t="shared" si="155"/>
        <v>0.9422051628606789</v>
      </c>
      <c r="K226">
        <f t="shared" si="155"/>
        <v>0.49190588589030326</v>
      </c>
      <c r="L226">
        <f t="shared" ref="L226:U226" si="156">$A$208*NORMSDIST(-1*ABS(L201))</f>
        <v>0.3340779222359429</v>
      </c>
      <c r="M226">
        <f t="shared" si="156"/>
        <v>0.85825877076756529</v>
      </c>
      <c r="N226">
        <f t="shared" si="156"/>
        <v>0.87004923683229518</v>
      </c>
      <c r="O226">
        <f t="shared" si="156"/>
        <v>0.78519694001044249</v>
      </c>
      <c r="P226">
        <f t="shared" si="156"/>
        <v>0.94429231891051435</v>
      </c>
      <c r="Q226">
        <f t="shared" si="156"/>
        <v>1</v>
      </c>
      <c r="R226">
        <f t="shared" si="156"/>
        <v>0.58009651646102622</v>
      </c>
      <c r="S226">
        <f t="shared" si="156"/>
        <v>0.72341796358209787</v>
      </c>
      <c r="T226">
        <f t="shared" si="156"/>
        <v>0.94361737448300453</v>
      </c>
      <c r="U226">
        <f t="shared" si="156"/>
        <v>0.23775921095857672</v>
      </c>
    </row>
    <row r="227" spans="1:21" x14ac:dyDescent="0.15">
      <c r="A227">
        <v>17</v>
      </c>
      <c r="B227">
        <f t="shared" ref="B227:K227" si="157">$A$208*NORMSDIST(-1*ABS(B202))</f>
        <v>1</v>
      </c>
      <c r="C227">
        <f t="shared" si="157"/>
        <v>0.83103350664287301</v>
      </c>
      <c r="D227">
        <f t="shared" si="157"/>
        <v>0.76846740685530845</v>
      </c>
      <c r="E227">
        <f t="shared" si="157"/>
        <v>0.59955253607097747</v>
      </c>
      <c r="F227">
        <f t="shared" si="157"/>
        <v>0.75929557618422561</v>
      </c>
      <c r="G227">
        <f t="shared" si="157"/>
        <v>0.19367095768827478</v>
      </c>
      <c r="H227">
        <f t="shared" si="157"/>
        <v>0.61126080638128388</v>
      </c>
      <c r="I227">
        <f t="shared" si="157"/>
        <v>6.0400471000693949E-2</v>
      </c>
      <c r="J227">
        <f t="shared" si="157"/>
        <v>0.46228457186119465</v>
      </c>
      <c r="K227">
        <f t="shared" si="157"/>
        <v>0.13941717838561182</v>
      </c>
      <c r="L227">
        <f t="shared" ref="L227:U227" si="158">$A$208*NORMSDIST(-1*ABS(L202))</f>
        <v>3.8843987501310684E-2</v>
      </c>
      <c r="M227">
        <f t="shared" si="158"/>
        <v>0.5717689832317141</v>
      </c>
      <c r="N227">
        <f t="shared" si="158"/>
        <v>0.36259402113462574</v>
      </c>
      <c r="O227">
        <f t="shared" si="158"/>
        <v>0.3743857727951389</v>
      </c>
      <c r="P227">
        <f t="shared" si="158"/>
        <v>0.63409955016823583</v>
      </c>
      <c r="Q227">
        <f t="shared" si="158"/>
        <v>0.58009651646102622</v>
      </c>
      <c r="R227">
        <f t="shared" si="158"/>
        <v>1</v>
      </c>
      <c r="S227">
        <f t="shared" si="158"/>
        <v>0.84863081623740622</v>
      </c>
      <c r="T227">
        <f t="shared" si="158"/>
        <v>0.61265247028632741</v>
      </c>
      <c r="U227">
        <f t="shared" si="158"/>
        <v>3.2077385605132853E-2</v>
      </c>
    </row>
    <row r="228" spans="1:21" x14ac:dyDescent="0.15">
      <c r="A228">
        <v>18</v>
      </c>
      <c r="B228">
        <f t="shared" ref="B228:K228" si="159">$A$208*NORMSDIST(-1*ABS(B203))</f>
        <v>1</v>
      </c>
      <c r="C228">
        <f t="shared" si="159"/>
        <v>0.71863292075447993</v>
      </c>
      <c r="D228">
        <f t="shared" si="159"/>
        <v>0.68727407694762421</v>
      </c>
      <c r="E228">
        <f t="shared" si="159"/>
        <v>0.65858966207571934</v>
      </c>
      <c r="F228">
        <f t="shared" si="159"/>
        <v>0.6806995560792195</v>
      </c>
      <c r="G228">
        <f t="shared" si="159"/>
        <v>0.57557591087519544</v>
      </c>
      <c r="H228">
        <f t="shared" si="159"/>
        <v>0.77063272535506966</v>
      </c>
      <c r="I228">
        <f t="shared" si="159"/>
        <v>0.2203176258216985</v>
      </c>
      <c r="J228">
        <f t="shared" si="159"/>
        <v>0.67361325833719032</v>
      </c>
      <c r="K228">
        <f t="shared" si="159"/>
        <v>0.26419278641273175</v>
      </c>
      <c r="L228">
        <f t="shared" ref="L228:U228" si="160">$A$208*NORMSDIST(-1*ABS(L203))</f>
        <v>0.15965079854610853</v>
      </c>
      <c r="M228">
        <f t="shared" si="160"/>
        <v>0.78969750667230643</v>
      </c>
      <c r="N228">
        <f t="shared" si="160"/>
        <v>0.61368375239578454</v>
      </c>
      <c r="O228">
        <f t="shared" si="160"/>
        <v>0.51578917077188535</v>
      </c>
      <c r="P228">
        <f t="shared" si="160"/>
        <v>0.77638769724911605</v>
      </c>
      <c r="Q228">
        <f t="shared" si="160"/>
        <v>0.72341796358209787</v>
      </c>
      <c r="R228">
        <f t="shared" si="160"/>
        <v>0.84863081623740622</v>
      </c>
      <c r="S228">
        <f t="shared" si="160"/>
        <v>1</v>
      </c>
      <c r="T228">
        <f t="shared" si="160"/>
        <v>0.78303014029403939</v>
      </c>
      <c r="U228">
        <f t="shared" si="160"/>
        <v>0.11603498780428315</v>
      </c>
    </row>
    <row r="229" spans="1:21" x14ac:dyDescent="0.15">
      <c r="A229">
        <v>19</v>
      </c>
      <c r="B229">
        <f t="shared" ref="B229:K229" si="161">$A$208*NORMSDIST(-1*ABS(B204))</f>
        <v>1</v>
      </c>
      <c r="C229">
        <f t="shared" si="161"/>
        <v>0.54728367151112245</v>
      </c>
      <c r="D229">
        <f t="shared" si="161"/>
        <v>0.48793939376881756</v>
      </c>
      <c r="E229">
        <f t="shared" si="161"/>
        <v>1</v>
      </c>
      <c r="F229">
        <f t="shared" si="161"/>
        <v>0.48512666696066731</v>
      </c>
      <c r="G229">
        <f t="shared" si="161"/>
        <v>0.74960018185917954</v>
      </c>
      <c r="H229">
        <f t="shared" si="161"/>
        <v>1</v>
      </c>
      <c r="I229">
        <f t="shared" si="161"/>
        <v>0.36725712497836505</v>
      </c>
      <c r="J229">
        <f t="shared" si="161"/>
        <v>0.66776514923691477</v>
      </c>
      <c r="K229">
        <f t="shared" si="161"/>
        <v>0.44027181770397733</v>
      </c>
      <c r="L229">
        <f t="shared" ref="L229:U229" si="162">$A$208*NORMSDIST(-1*ABS(L204))</f>
        <v>0.25302210213403625</v>
      </c>
      <c r="M229">
        <f t="shared" si="162"/>
        <v>0.94209940308276707</v>
      </c>
      <c r="N229">
        <f t="shared" si="162"/>
        <v>0.63037440234099629</v>
      </c>
      <c r="O229">
        <f t="shared" si="162"/>
        <v>0.73787295747288062</v>
      </c>
      <c r="P229">
        <f t="shared" si="162"/>
        <v>1</v>
      </c>
      <c r="Q229">
        <f t="shared" si="162"/>
        <v>0.94361737448300453</v>
      </c>
      <c r="R229">
        <f t="shared" si="162"/>
        <v>0.61265247028632741</v>
      </c>
      <c r="S229">
        <f t="shared" si="162"/>
        <v>0.78303014029403939</v>
      </c>
      <c r="T229">
        <f t="shared" si="162"/>
        <v>1</v>
      </c>
      <c r="U229">
        <f t="shared" si="162"/>
        <v>0.14624830595825544</v>
      </c>
    </row>
    <row r="230" spans="1:21" x14ac:dyDescent="0.15">
      <c r="A230">
        <v>20</v>
      </c>
      <c r="B230">
        <f t="shared" ref="B230:K230" si="163">$A$208*NORMSDIST(-1*ABS(B205))</f>
        <v>1</v>
      </c>
      <c r="C230">
        <f t="shared" si="163"/>
        <v>7.0867291042773173E-2</v>
      </c>
      <c r="D230">
        <f t="shared" si="163"/>
        <v>4.9334080236806653E-2</v>
      </c>
      <c r="E230">
        <f t="shared" si="163"/>
        <v>0.21264734985989189</v>
      </c>
      <c r="F230">
        <f t="shared" si="163"/>
        <v>4.8740055160334368E-2</v>
      </c>
      <c r="G230">
        <f t="shared" si="163"/>
        <v>0.11058304031501105</v>
      </c>
      <c r="H230">
        <f t="shared" si="163"/>
        <v>0.22355084846858037</v>
      </c>
      <c r="I230">
        <f t="shared" si="163"/>
        <v>0.63144814209386557</v>
      </c>
      <c r="J230">
        <f t="shared" si="163"/>
        <v>0.17978209686234287</v>
      </c>
      <c r="K230">
        <f t="shared" si="163"/>
        <v>0.60584651532051526</v>
      </c>
      <c r="L230">
        <f t="shared" ref="L230:U230" si="164">$A$208*NORMSDIST(-1*ABS(L205))</f>
        <v>0.70033425699535312</v>
      </c>
      <c r="M230">
        <f t="shared" si="164"/>
        <v>0.14676589404329407</v>
      </c>
      <c r="N230">
        <f t="shared" si="164"/>
        <v>0.18964569747825608</v>
      </c>
      <c r="O230">
        <f t="shared" si="164"/>
        <v>0.37305327026924368</v>
      </c>
      <c r="P230">
        <f t="shared" si="164"/>
        <v>0.2283192823657498</v>
      </c>
      <c r="Q230">
        <f t="shared" si="164"/>
        <v>0.23775921095857672</v>
      </c>
      <c r="R230">
        <f t="shared" si="164"/>
        <v>3.2077385605132853E-2</v>
      </c>
      <c r="S230">
        <f t="shared" si="164"/>
        <v>0.11603498780428315</v>
      </c>
      <c r="T230">
        <f t="shared" si="164"/>
        <v>0.14624830595825544</v>
      </c>
      <c r="U230">
        <f t="shared" si="164"/>
        <v>1</v>
      </c>
    </row>
    <row r="232" spans="1:21" x14ac:dyDescent="0.15">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row>
    <row r="233" spans="1:21" x14ac:dyDescent="0.15">
      <c r="A233">
        <v>1</v>
      </c>
      <c r="B233">
        <f t="shared" ref="B233:K241" si="165">IF(B211&lt;0.000001,7,IF(B211&lt;0.00001,6,IF(B211&lt;0.0001,5,IF(B211&lt;0.001,4,IF(B211&lt;0.01,3,2)))))</f>
        <v>2</v>
      </c>
      <c r="C233">
        <f t="shared" si="165"/>
        <v>2</v>
      </c>
      <c r="D233">
        <f t="shared" si="165"/>
        <v>2</v>
      </c>
      <c r="E233">
        <f t="shared" si="165"/>
        <v>2</v>
      </c>
      <c r="F233">
        <f t="shared" si="165"/>
        <v>2</v>
      </c>
      <c r="G233">
        <f t="shared" si="165"/>
        <v>2</v>
      </c>
      <c r="H233">
        <f t="shared" si="165"/>
        <v>2</v>
      </c>
      <c r="I233">
        <f t="shared" si="165"/>
        <v>2</v>
      </c>
      <c r="J233">
        <f t="shared" si="165"/>
        <v>2</v>
      </c>
      <c r="K233">
        <f t="shared" si="165"/>
        <v>2</v>
      </c>
      <c r="L233">
        <f t="shared" ref="L233:U233" si="166">IF(L211&lt;0.000001,7,IF(L211&lt;0.00001,6,IF(L211&lt;0.0001,5,IF(L211&lt;0.001,4,IF(L211&lt;0.01,3,2)))))</f>
        <v>2</v>
      </c>
      <c r="M233">
        <f t="shared" si="166"/>
        <v>2</v>
      </c>
      <c r="N233">
        <f t="shared" si="166"/>
        <v>2</v>
      </c>
      <c r="O233">
        <f t="shared" si="166"/>
        <v>2</v>
      </c>
      <c r="P233">
        <f t="shared" si="166"/>
        <v>2</v>
      </c>
      <c r="Q233">
        <f t="shared" si="166"/>
        <v>2</v>
      </c>
      <c r="R233">
        <f t="shared" si="166"/>
        <v>2</v>
      </c>
      <c r="S233">
        <f t="shared" si="166"/>
        <v>2</v>
      </c>
      <c r="T233">
        <f t="shared" si="166"/>
        <v>2</v>
      </c>
      <c r="U233">
        <f t="shared" si="166"/>
        <v>2</v>
      </c>
    </row>
    <row r="234" spans="1:21" x14ac:dyDescent="0.15">
      <c r="A234">
        <v>2</v>
      </c>
      <c r="B234">
        <f t="shared" si="165"/>
        <v>2</v>
      </c>
      <c r="C234">
        <f t="shared" si="165"/>
        <v>2</v>
      </c>
      <c r="D234">
        <f t="shared" si="165"/>
        <v>2</v>
      </c>
      <c r="E234">
        <f t="shared" si="165"/>
        <v>2</v>
      </c>
      <c r="F234">
        <f t="shared" si="165"/>
        <v>2</v>
      </c>
      <c r="G234">
        <f t="shared" si="165"/>
        <v>2</v>
      </c>
      <c r="H234">
        <f t="shared" si="165"/>
        <v>2</v>
      </c>
      <c r="I234">
        <f t="shared" si="165"/>
        <v>2</v>
      </c>
      <c r="J234">
        <f t="shared" si="165"/>
        <v>2</v>
      </c>
      <c r="K234">
        <f t="shared" si="165"/>
        <v>2</v>
      </c>
      <c r="L234">
        <f t="shared" ref="L234:U234" si="167">IF(L212&lt;0.000001,7,IF(L212&lt;0.00001,6,IF(L212&lt;0.0001,5,IF(L212&lt;0.001,4,IF(L212&lt;0.01,3,2)))))</f>
        <v>2</v>
      </c>
      <c r="M234">
        <f t="shared" si="167"/>
        <v>2</v>
      </c>
      <c r="N234">
        <f t="shared" si="167"/>
        <v>2</v>
      </c>
      <c r="O234">
        <f t="shared" si="167"/>
        <v>2</v>
      </c>
      <c r="P234">
        <f t="shared" si="167"/>
        <v>2</v>
      </c>
      <c r="Q234">
        <f t="shared" si="167"/>
        <v>2</v>
      </c>
      <c r="R234">
        <f t="shared" si="167"/>
        <v>2</v>
      </c>
      <c r="S234">
        <f t="shared" si="167"/>
        <v>2</v>
      </c>
      <c r="T234">
        <f t="shared" si="167"/>
        <v>2</v>
      </c>
      <c r="U234">
        <f t="shared" si="167"/>
        <v>2</v>
      </c>
    </row>
    <row r="235" spans="1:21" x14ac:dyDescent="0.15">
      <c r="A235">
        <v>3</v>
      </c>
      <c r="B235">
        <f t="shared" si="165"/>
        <v>2</v>
      </c>
      <c r="C235">
        <f t="shared" si="165"/>
        <v>2</v>
      </c>
      <c r="D235">
        <f t="shared" si="165"/>
        <v>2</v>
      </c>
      <c r="E235">
        <f t="shared" si="165"/>
        <v>2</v>
      </c>
      <c r="F235">
        <f t="shared" si="165"/>
        <v>2</v>
      </c>
      <c r="G235">
        <f t="shared" si="165"/>
        <v>2</v>
      </c>
      <c r="H235">
        <f t="shared" si="165"/>
        <v>2</v>
      </c>
      <c r="I235">
        <f t="shared" si="165"/>
        <v>2</v>
      </c>
      <c r="J235">
        <f t="shared" si="165"/>
        <v>2</v>
      </c>
      <c r="K235">
        <f t="shared" si="165"/>
        <v>2</v>
      </c>
      <c r="L235">
        <f t="shared" ref="L235:U235" si="168">IF(L213&lt;0.000001,7,IF(L213&lt;0.00001,6,IF(L213&lt;0.0001,5,IF(L213&lt;0.001,4,IF(L213&lt;0.01,3,2)))))</f>
        <v>2</v>
      </c>
      <c r="M235">
        <f t="shared" si="168"/>
        <v>2</v>
      </c>
      <c r="N235">
        <f t="shared" si="168"/>
        <v>2</v>
      </c>
      <c r="O235">
        <f t="shared" si="168"/>
        <v>2</v>
      </c>
      <c r="P235">
        <f t="shared" si="168"/>
        <v>2</v>
      </c>
      <c r="Q235">
        <f t="shared" si="168"/>
        <v>2</v>
      </c>
      <c r="R235">
        <f t="shared" si="168"/>
        <v>2</v>
      </c>
      <c r="S235">
        <f t="shared" si="168"/>
        <v>2</v>
      </c>
      <c r="T235">
        <f t="shared" si="168"/>
        <v>2</v>
      </c>
      <c r="U235">
        <f t="shared" si="168"/>
        <v>2</v>
      </c>
    </row>
    <row r="236" spans="1:21" x14ac:dyDescent="0.15">
      <c r="A236">
        <v>4</v>
      </c>
      <c r="B236">
        <f t="shared" si="165"/>
        <v>2</v>
      </c>
      <c r="C236">
        <f t="shared" si="165"/>
        <v>2</v>
      </c>
      <c r="D236">
        <f t="shared" si="165"/>
        <v>2</v>
      </c>
      <c r="E236">
        <f t="shared" si="165"/>
        <v>2</v>
      </c>
      <c r="F236">
        <f t="shared" si="165"/>
        <v>2</v>
      </c>
      <c r="G236">
        <f t="shared" si="165"/>
        <v>2</v>
      </c>
      <c r="H236">
        <f t="shared" si="165"/>
        <v>2</v>
      </c>
      <c r="I236">
        <f t="shared" si="165"/>
        <v>2</v>
      </c>
      <c r="J236">
        <f t="shared" si="165"/>
        <v>2</v>
      </c>
      <c r="K236">
        <f t="shared" si="165"/>
        <v>2</v>
      </c>
      <c r="L236">
        <f t="shared" ref="L236:U236" si="169">IF(L214&lt;0.000001,7,IF(L214&lt;0.00001,6,IF(L214&lt;0.0001,5,IF(L214&lt;0.001,4,IF(L214&lt;0.01,3,2)))))</f>
        <v>2</v>
      </c>
      <c r="M236">
        <f t="shared" si="169"/>
        <v>2</v>
      </c>
      <c r="N236">
        <f t="shared" si="169"/>
        <v>2</v>
      </c>
      <c r="O236">
        <f t="shared" si="169"/>
        <v>2</v>
      </c>
      <c r="P236">
        <f t="shared" si="169"/>
        <v>2</v>
      </c>
      <c r="Q236">
        <f t="shared" si="169"/>
        <v>2</v>
      </c>
      <c r="R236">
        <f t="shared" si="169"/>
        <v>2</v>
      </c>
      <c r="S236">
        <f t="shared" si="169"/>
        <v>2</v>
      </c>
      <c r="T236">
        <f t="shared" si="169"/>
        <v>2</v>
      </c>
      <c r="U236">
        <f t="shared" si="169"/>
        <v>2</v>
      </c>
    </row>
    <row r="237" spans="1:21" x14ac:dyDescent="0.15">
      <c r="A237">
        <v>5</v>
      </c>
      <c r="B237">
        <f t="shared" si="165"/>
        <v>2</v>
      </c>
      <c r="C237">
        <f t="shared" si="165"/>
        <v>2</v>
      </c>
      <c r="D237">
        <f t="shared" si="165"/>
        <v>2</v>
      </c>
      <c r="E237">
        <f t="shared" si="165"/>
        <v>2</v>
      </c>
      <c r="F237">
        <f t="shared" si="165"/>
        <v>2</v>
      </c>
      <c r="G237">
        <f t="shared" si="165"/>
        <v>2</v>
      </c>
      <c r="H237">
        <f t="shared" si="165"/>
        <v>2</v>
      </c>
      <c r="I237">
        <f t="shared" si="165"/>
        <v>2</v>
      </c>
      <c r="J237">
        <f t="shared" si="165"/>
        <v>2</v>
      </c>
      <c r="K237">
        <f t="shared" si="165"/>
        <v>2</v>
      </c>
      <c r="L237">
        <f t="shared" ref="L237:U237" si="170">IF(L215&lt;0.000001,7,IF(L215&lt;0.00001,6,IF(L215&lt;0.0001,5,IF(L215&lt;0.001,4,IF(L215&lt;0.01,3,2)))))</f>
        <v>2</v>
      </c>
      <c r="M237">
        <f t="shared" si="170"/>
        <v>2</v>
      </c>
      <c r="N237">
        <f t="shared" si="170"/>
        <v>2</v>
      </c>
      <c r="O237">
        <f t="shared" si="170"/>
        <v>2</v>
      </c>
      <c r="P237">
        <f t="shared" si="170"/>
        <v>2</v>
      </c>
      <c r="Q237">
        <f t="shared" si="170"/>
        <v>2</v>
      </c>
      <c r="R237">
        <f t="shared" si="170"/>
        <v>2</v>
      </c>
      <c r="S237">
        <f t="shared" si="170"/>
        <v>2</v>
      </c>
      <c r="T237">
        <f t="shared" si="170"/>
        <v>2</v>
      </c>
      <c r="U237">
        <f t="shared" si="170"/>
        <v>2</v>
      </c>
    </row>
    <row r="238" spans="1:21" x14ac:dyDescent="0.15">
      <c r="A238">
        <v>6</v>
      </c>
      <c r="B238">
        <f t="shared" si="165"/>
        <v>2</v>
      </c>
      <c r="C238">
        <f t="shared" si="165"/>
        <v>2</v>
      </c>
      <c r="D238">
        <f t="shared" si="165"/>
        <v>2</v>
      </c>
      <c r="E238">
        <f t="shared" si="165"/>
        <v>2</v>
      </c>
      <c r="F238">
        <f t="shared" si="165"/>
        <v>2</v>
      </c>
      <c r="G238">
        <f t="shared" si="165"/>
        <v>2</v>
      </c>
      <c r="H238">
        <f t="shared" si="165"/>
        <v>2</v>
      </c>
      <c r="I238">
        <f t="shared" si="165"/>
        <v>2</v>
      </c>
      <c r="J238">
        <f t="shared" si="165"/>
        <v>2</v>
      </c>
      <c r="K238">
        <f t="shared" si="165"/>
        <v>2</v>
      </c>
      <c r="L238">
        <f t="shared" ref="L238:U238" si="171">IF(L216&lt;0.000001,7,IF(L216&lt;0.00001,6,IF(L216&lt;0.0001,5,IF(L216&lt;0.001,4,IF(L216&lt;0.01,3,2)))))</f>
        <v>2</v>
      </c>
      <c r="M238">
        <f t="shared" si="171"/>
        <v>2</v>
      </c>
      <c r="N238">
        <f t="shared" si="171"/>
        <v>2</v>
      </c>
      <c r="O238">
        <f t="shared" si="171"/>
        <v>2</v>
      </c>
      <c r="P238">
        <f t="shared" si="171"/>
        <v>2</v>
      </c>
      <c r="Q238">
        <f t="shared" si="171"/>
        <v>2</v>
      </c>
      <c r="R238">
        <f t="shared" si="171"/>
        <v>2</v>
      </c>
      <c r="S238">
        <f t="shared" si="171"/>
        <v>2</v>
      </c>
      <c r="T238">
        <f t="shared" si="171"/>
        <v>2</v>
      </c>
      <c r="U238">
        <f t="shared" si="171"/>
        <v>2</v>
      </c>
    </row>
    <row r="239" spans="1:21" x14ac:dyDescent="0.15">
      <c r="A239">
        <v>7</v>
      </c>
      <c r="B239">
        <f t="shared" si="165"/>
        <v>2</v>
      </c>
      <c r="C239">
        <f t="shared" si="165"/>
        <v>2</v>
      </c>
      <c r="D239">
        <f t="shared" si="165"/>
        <v>2</v>
      </c>
      <c r="E239">
        <f t="shared" si="165"/>
        <v>2</v>
      </c>
      <c r="F239">
        <f t="shared" si="165"/>
        <v>2</v>
      </c>
      <c r="G239">
        <f t="shared" si="165"/>
        <v>2</v>
      </c>
      <c r="H239">
        <f t="shared" si="165"/>
        <v>2</v>
      </c>
      <c r="I239">
        <f t="shared" si="165"/>
        <v>2</v>
      </c>
      <c r="J239">
        <f t="shared" si="165"/>
        <v>2</v>
      </c>
      <c r="K239">
        <f t="shared" si="165"/>
        <v>2</v>
      </c>
      <c r="L239">
        <f t="shared" ref="L239:U239" si="172">IF(L217&lt;0.000001,7,IF(L217&lt;0.00001,6,IF(L217&lt;0.0001,5,IF(L217&lt;0.001,4,IF(L217&lt;0.01,3,2)))))</f>
        <v>2</v>
      </c>
      <c r="M239">
        <f t="shared" si="172"/>
        <v>2</v>
      </c>
      <c r="N239">
        <f t="shared" si="172"/>
        <v>2</v>
      </c>
      <c r="O239">
        <f t="shared" si="172"/>
        <v>2</v>
      </c>
      <c r="P239">
        <f t="shared" si="172"/>
        <v>2</v>
      </c>
      <c r="Q239">
        <f t="shared" si="172"/>
        <v>2</v>
      </c>
      <c r="R239">
        <f t="shared" si="172"/>
        <v>2</v>
      </c>
      <c r="S239">
        <f t="shared" si="172"/>
        <v>2</v>
      </c>
      <c r="T239">
        <f t="shared" si="172"/>
        <v>2</v>
      </c>
      <c r="U239">
        <f t="shared" si="172"/>
        <v>2</v>
      </c>
    </row>
    <row r="240" spans="1:21" x14ac:dyDescent="0.15">
      <c r="A240">
        <v>8</v>
      </c>
      <c r="B240">
        <f t="shared" si="165"/>
        <v>2</v>
      </c>
      <c r="C240">
        <f t="shared" si="165"/>
        <v>2</v>
      </c>
      <c r="D240">
        <f t="shared" si="165"/>
        <v>2</v>
      </c>
      <c r="E240">
        <f t="shared" si="165"/>
        <v>2</v>
      </c>
      <c r="F240">
        <f t="shared" si="165"/>
        <v>2</v>
      </c>
      <c r="G240">
        <f t="shared" si="165"/>
        <v>2</v>
      </c>
      <c r="H240">
        <f t="shared" si="165"/>
        <v>2</v>
      </c>
      <c r="I240">
        <f t="shared" si="165"/>
        <v>2</v>
      </c>
      <c r="J240">
        <f t="shared" si="165"/>
        <v>2</v>
      </c>
      <c r="K240">
        <f t="shared" si="165"/>
        <v>2</v>
      </c>
      <c r="L240">
        <f t="shared" ref="L240:U240" si="173">IF(L218&lt;0.000001,7,IF(L218&lt;0.00001,6,IF(L218&lt;0.0001,5,IF(L218&lt;0.001,4,IF(L218&lt;0.01,3,2)))))</f>
        <v>2</v>
      </c>
      <c r="M240">
        <f t="shared" si="173"/>
        <v>2</v>
      </c>
      <c r="N240">
        <f t="shared" si="173"/>
        <v>2</v>
      </c>
      <c r="O240">
        <f t="shared" si="173"/>
        <v>2</v>
      </c>
      <c r="P240">
        <f t="shared" si="173"/>
        <v>2</v>
      </c>
      <c r="Q240">
        <f t="shared" si="173"/>
        <v>2</v>
      </c>
      <c r="R240">
        <f t="shared" si="173"/>
        <v>2</v>
      </c>
      <c r="S240">
        <f t="shared" si="173"/>
        <v>2</v>
      </c>
      <c r="T240">
        <f t="shared" si="173"/>
        <v>2</v>
      </c>
      <c r="U240">
        <f t="shared" si="173"/>
        <v>2</v>
      </c>
    </row>
    <row r="241" spans="1:21" x14ac:dyDescent="0.15">
      <c r="A241">
        <v>9</v>
      </c>
      <c r="B241">
        <f t="shared" si="165"/>
        <v>2</v>
      </c>
      <c r="C241">
        <f t="shared" si="165"/>
        <v>2</v>
      </c>
      <c r="D241">
        <f t="shared" si="165"/>
        <v>2</v>
      </c>
      <c r="E241">
        <f t="shared" si="165"/>
        <v>2</v>
      </c>
      <c r="F241">
        <f t="shared" si="165"/>
        <v>2</v>
      </c>
      <c r="G241">
        <f t="shared" si="165"/>
        <v>2</v>
      </c>
      <c r="H241">
        <f t="shared" si="165"/>
        <v>2</v>
      </c>
      <c r="I241">
        <f t="shared" si="165"/>
        <v>2</v>
      </c>
      <c r="J241">
        <f t="shared" si="165"/>
        <v>2</v>
      </c>
      <c r="K241">
        <f t="shared" si="165"/>
        <v>2</v>
      </c>
      <c r="L241">
        <f t="shared" ref="L241:U241" si="174">IF(L219&lt;0.000001,7,IF(L219&lt;0.00001,6,IF(L219&lt;0.0001,5,IF(L219&lt;0.001,4,IF(L219&lt;0.01,3,2)))))</f>
        <v>2</v>
      </c>
      <c r="M241">
        <f t="shared" si="174"/>
        <v>2</v>
      </c>
      <c r="N241">
        <f t="shared" si="174"/>
        <v>2</v>
      </c>
      <c r="O241">
        <f t="shared" si="174"/>
        <v>2</v>
      </c>
      <c r="P241">
        <f t="shared" si="174"/>
        <v>2</v>
      </c>
      <c r="Q241">
        <f t="shared" si="174"/>
        <v>2</v>
      </c>
      <c r="R241">
        <f t="shared" si="174"/>
        <v>2</v>
      </c>
      <c r="S241">
        <f t="shared" si="174"/>
        <v>2</v>
      </c>
      <c r="T241">
        <f t="shared" si="174"/>
        <v>2</v>
      </c>
      <c r="U241">
        <f t="shared" si="174"/>
        <v>2</v>
      </c>
    </row>
    <row r="242" spans="1:21" x14ac:dyDescent="0.15">
      <c r="A242">
        <v>10</v>
      </c>
      <c r="B242">
        <f>IF(B220&lt;0.000001,7,IF(B220&lt;0.00001,6,IF(B220&lt;0.0001,5,IF(B220&lt;0.001,4,IF(B220&lt;0.01,3,2)))))</f>
        <v>2</v>
      </c>
      <c r="C242">
        <f t="shared" ref="C242:K242" si="175">IF(C220&lt;0.000001,7,IF(C220&lt;0.00001,6,IF(C220&lt;0.0001,5,IF(C220&lt;0.001,4,IF(C220&lt;0.01,3,2)))))</f>
        <v>2</v>
      </c>
      <c r="D242">
        <f t="shared" si="175"/>
        <v>2</v>
      </c>
      <c r="E242">
        <f t="shared" si="175"/>
        <v>2</v>
      </c>
      <c r="F242">
        <f t="shared" si="175"/>
        <v>2</v>
      </c>
      <c r="G242">
        <f t="shared" si="175"/>
        <v>2</v>
      </c>
      <c r="H242">
        <f t="shared" si="175"/>
        <v>2</v>
      </c>
      <c r="I242">
        <f t="shared" si="175"/>
        <v>2</v>
      </c>
      <c r="J242">
        <f t="shared" si="175"/>
        <v>2</v>
      </c>
      <c r="K242">
        <f t="shared" si="175"/>
        <v>2</v>
      </c>
      <c r="L242">
        <f t="shared" ref="L242:U242" si="176">IF(L220&lt;0.000001,7,IF(L220&lt;0.00001,6,IF(L220&lt;0.0001,5,IF(L220&lt;0.001,4,IF(L220&lt;0.01,3,2)))))</f>
        <v>2</v>
      </c>
      <c r="M242">
        <f t="shared" si="176"/>
        <v>2</v>
      </c>
      <c r="N242">
        <f t="shared" si="176"/>
        <v>2</v>
      </c>
      <c r="O242">
        <f t="shared" si="176"/>
        <v>2</v>
      </c>
      <c r="P242">
        <f t="shared" si="176"/>
        <v>2</v>
      </c>
      <c r="Q242">
        <f t="shared" si="176"/>
        <v>2</v>
      </c>
      <c r="R242">
        <f t="shared" si="176"/>
        <v>2</v>
      </c>
      <c r="S242">
        <f t="shared" si="176"/>
        <v>2</v>
      </c>
      <c r="T242">
        <f t="shared" si="176"/>
        <v>2</v>
      </c>
      <c r="U242">
        <f t="shared" si="176"/>
        <v>2</v>
      </c>
    </row>
    <row r="243" spans="1:21" x14ac:dyDescent="0.15">
      <c r="A243">
        <v>11</v>
      </c>
      <c r="B243">
        <f t="shared" ref="B243:K243" si="177">IF(B221&lt;0.000001,7,IF(B221&lt;0.00001,6,IF(B221&lt;0.0001,5,IF(B221&lt;0.001,4,IF(B221&lt;0.01,3,2)))))</f>
        <v>2</v>
      </c>
      <c r="C243">
        <f t="shared" si="177"/>
        <v>2</v>
      </c>
      <c r="D243">
        <f t="shared" si="177"/>
        <v>2</v>
      </c>
      <c r="E243">
        <f t="shared" si="177"/>
        <v>2</v>
      </c>
      <c r="F243">
        <f t="shared" si="177"/>
        <v>2</v>
      </c>
      <c r="G243">
        <f t="shared" si="177"/>
        <v>2</v>
      </c>
      <c r="H243">
        <f t="shared" si="177"/>
        <v>2</v>
      </c>
      <c r="I243">
        <f t="shared" si="177"/>
        <v>2</v>
      </c>
      <c r="J243">
        <f t="shared" si="177"/>
        <v>2</v>
      </c>
      <c r="K243">
        <f t="shared" si="177"/>
        <v>2</v>
      </c>
      <c r="L243">
        <f t="shared" ref="L243:U243" si="178">IF(L221&lt;0.000001,7,IF(L221&lt;0.00001,6,IF(L221&lt;0.0001,5,IF(L221&lt;0.001,4,IF(L221&lt;0.01,3,2)))))</f>
        <v>2</v>
      </c>
      <c r="M243">
        <f t="shared" si="178"/>
        <v>2</v>
      </c>
      <c r="N243">
        <f t="shared" si="178"/>
        <v>2</v>
      </c>
      <c r="O243">
        <f t="shared" si="178"/>
        <v>2</v>
      </c>
      <c r="P243">
        <f t="shared" si="178"/>
        <v>2</v>
      </c>
      <c r="Q243">
        <f t="shared" si="178"/>
        <v>2</v>
      </c>
      <c r="R243">
        <f t="shared" si="178"/>
        <v>2</v>
      </c>
      <c r="S243">
        <f t="shared" si="178"/>
        <v>2</v>
      </c>
      <c r="T243">
        <f t="shared" si="178"/>
        <v>2</v>
      </c>
      <c r="U243">
        <f t="shared" si="178"/>
        <v>2</v>
      </c>
    </row>
    <row r="244" spans="1:21" x14ac:dyDescent="0.15">
      <c r="A244">
        <v>12</v>
      </c>
      <c r="B244">
        <f t="shared" ref="B244:K244" si="179">IF(B222&lt;0.000001,7,IF(B222&lt;0.00001,6,IF(B222&lt;0.0001,5,IF(B222&lt;0.001,4,IF(B222&lt;0.01,3,2)))))</f>
        <v>2</v>
      </c>
      <c r="C244">
        <f t="shared" si="179"/>
        <v>2</v>
      </c>
      <c r="D244">
        <f t="shared" si="179"/>
        <v>2</v>
      </c>
      <c r="E244">
        <f t="shared" si="179"/>
        <v>2</v>
      </c>
      <c r="F244">
        <f t="shared" si="179"/>
        <v>2</v>
      </c>
      <c r="G244">
        <f t="shared" si="179"/>
        <v>2</v>
      </c>
      <c r="H244">
        <f t="shared" si="179"/>
        <v>2</v>
      </c>
      <c r="I244">
        <f t="shared" si="179"/>
        <v>2</v>
      </c>
      <c r="J244">
        <f t="shared" si="179"/>
        <v>2</v>
      </c>
      <c r="K244">
        <f t="shared" si="179"/>
        <v>2</v>
      </c>
      <c r="L244">
        <f t="shared" ref="L244:U244" si="180">IF(L222&lt;0.000001,7,IF(L222&lt;0.00001,6,IF(L222&lt;0.0001,5,IF(L222&lt;0.001,4,IF(L222&lt;0.01,3,2)))))</f>
        <v>2</v>
      </c>
      <c r="M244">
        <f t="shared" si="180"/>
        <v>2</v>
      </c>
      <c r="N244">
        <f t="shared" si="180"/>
        <v>2</v>
      </c>
      <c r="O244">
        <f t="shared" si="180"/>
        <v>2</v>
      </c>
      <c r="P244">
        <f t="shared" si="180"/>
        <v>2</v>
      </c>
      <c r="Q244">
        <f t="shared" si="180"/>
        <v>2</v>
      </c>
      <c r="R244">
        <f t="shared" si="180"/>
        <v>2</v>
      </c>
      <c r="S244">
        <f t="shared" si="180"/>
        <v>2</v>
      </c>
      <c r="T244">
        <f t="shared" si="180"/>
        <v>2</v>
      </c>
      <c r="U244">
        <f t="shared" si="180"/>
        <v>2</v>
      </c>
    </row>
    <row r="245" spans="1:21" x14ac:dyDescent="0.15">
      <c r="A245">
        <v>13</v>
      </c>
      <c r="B245">
        <f t="shared" ref="B245:K245" si="181">IF(B223&lt;0.000001,7,IF(B223&lt;0.00001,6,IF(B223&lt;0.0001,5,IF(B223&lt;0.001,4,IF(B223&lt;0.01,3,2)))))</f>
        <v>2</v>
      </c>
      <c r="C245">
        <f t="shared" si="181"/>
        <v>2</v>
      </c>
      <c r="D245">
        <f t="shared" si="181"/>
        <v>2</v>
      </c>
      <c r="E245">
        <f t="shared" si="181"/>
        <v>2</v>
      </c>
      <c r="F245">
        <f t="shared" si="181"/>
        <v>2</v>
      </c>
      <c r="G245">
        <f t="shared" si="181"/>
        <v>2</v>
      </c>
      <c r="H245">
        <f t="shared" si="181"/>
        <v>2</v>
      </c>
      <c r="I245">
        <f t="shared" si="181"/>
        <v>2</v>
      </c>
      <c r="J245">
        <f t="shared" si="181"/>
        <v>2</v>
      </c>
      <c r="K245">
        <f t="shared" si="181"/>
        <v>2</v>
      </c>
      <c r="L245">
        <f t="shared" ref="L245:U245" si="182">IF(L223&lt;0.000001,7,IF(L223&lt;0.00001,6,IF(L223&lt;0.0001,5,IF(L223&lt;0.001,4,IF(L223&lt;0.01,3,2)))))</f>
        <v>2</v>
      </c>
      <c r="M245">
        <f t="shared" si="182"/>
        <v>2</v>
      </c>
      <c r="N245">
        <f t="shared" si="182"/>
        <v>2</v>
      </c>
      <c r="O245">
        <f t="shared" si="182"/>
        <v>2</v>
      </c>
      <c r="P245">
        <f t="shared" si="182"/>
        <v>2</v>
      </c>
      <c r="Q245">
        <f t="shared" si="182"/>
        <v>2</v>
      </c>
      <c r="R245">
        <f t="shared" si="182"/>
        <v>2</v>
      </c>
      <c r="S245">
        <f t="shared" si="182"/>
        <v>2</v>
      </c>
      <c r="T245">
        <f t="shared" si="182"/>
        <v>2</v>
      </c>
      <c r="U245">
        <f t="shared" si="182"/>
        <v>2</v>
      </c>
    </row>
    <row r="246" spans="1:21" x14ac:dyDescent="0.15">
      <c r="A246">
        <v>14</v>
      </c>
      <c r="B246">
        <f t="shared" ref="B246:K246" si="183">IF(B224&lt;0.000001,7,IF(B224&lt;0.00001,6,IF(B224&lt;0.0001,5,IF(B224&lt;0.001,4,IF(B224&lt;0.01,3,2)))))</f>
        <v>2</v>
      </c>
      <c r="C246">
        <f t="shared" si="183"/>
        <v>2</v>
      </c>
      <c r="D246">
        <f t="shared" si="183"/>
        <v>2</v>
      </c>
      <c r="E246">
        <f t="shared" si="183"/>
        <v>2</v>
      </c>
      <c r="F246">
        <f t="shared" si="183"/>
        <v>2</v>
      </c>
      <c r="G246">
        <f t="shared" si="183"/>
        <v>2</v>
      </c>
      <c r="H246">
        <f t="shared" si="183"/>
        <v>2</v>
      </c>
      <c r="I246">
        <f t="shared" si="183"/>
        <v>2</v>
      </c>
      <c r="J246">
        <f t="shared" si="183"/>
        <v>2</v>
      </c>
      <c r="K246">
        <f t="shared" si="183"/>
        <v>2</v>
      </c>
      <c r="L246">
        <f t="shared" ref="L246:U246" si="184">IF(L224&lt;0.000001,7,IF(L224&lt;0.00001,6,IF(L224&lt;0.0001,5,IF(L224&lt;0.001,4,IF(L224&lt;0.01,3,2)))))</f>
        <v>2</v>
      </c>
      <c r="M246">
        <f t="shared" si="184"/>
        <v>2</v>
      </c>
      <c r="N246">
        <f t="shared" si="184"/>
        <v>2</v>
      </c>
      <c r="O246">
        <f t="shared" si="184"/>
        <v>2</v>
      </c>
      <c r="P246">
        <f t="shared" si="184"/>
        <v>2</v>
      </c>
      <c r="Q246">
        <f t="shared" si="184"/>
        <v>2</v>
      </c>
      <c r="R246">
        <f t="shared" si="184"/>
        <v>2</v>
      </c>
      <c r="S246">
        <f t="shared" si="184"/>
        <v>2</v>
      </c>
      <c r="T246">
        <f t="shared" si="184"/>
        <v>2</v>
      </c>
      <c r="U246">
        <f t="shared" si="184"/>
        <v>2</v>
      </c>
    </row>
    <row r="247" spans="1:21" x14ac:dyDescent="0.15">
      <c r="A247">
        <v>15</v>
      </c>
      <c r="B247">
        <f t="shared" ref="B247:K247" si="185">IF(B225&lt;0.000001,7,IF(B225&lt;0.00001,6,IF(B225&lt;0.0001,5,IF(B225&lt;0.001,4,IF(B225&lt;0.01,3,2)))))</f>
        <v>2</v>
      </c>
      <c r="C247">
        <f t="shared" si="185"/>
        <v>2</v>
      </c>
      <c r="D247">
        <f t="shared" si="185"/>
        <v>2</v>
      </c>
      <c r="E247">
        <f t="shared" si="185"/>
        <v>2</v>
      </c>
      <c r="F247">
        <f t="shared" si="185"/>
        <v>2</v>
      </c>
      <c r="G247">
        <f t="shared" si="185"/>
        <v>2</v>
      </c>
      <c r="H247">
        <f t="shared" si="185"/>
        <v>2</v>
      </c>
      <c r="I247">
        <f t="shared" si="185"/>
        <v>2</v>
      </c>
      <c r="J247">
        <f t="shared" si="185"/>
        <v>2</v>
      </c>
      <c r="K247">
        <f t="shared" si="185"/>
        <v>2</v>
      </c>
      <c r="L247">
        <f t="shared" ref="L247:U247" si="186">IF(L225&lt;0.000001,7,IF(L225&lt;0.00001,6,IF(L225&lt;0.0001,5,IF(L225&lt;0.001,4,IF(L225&lt;0.01,3,2)))))</f>
        <v>2</v>
      </c>
      <c r="M247">
        <f t="shared" si="186"/>
        <v>2</v>
      </c>
      <c r="N247">
        <f t="shared" si="186"/>
        <v>2</v>
      </c>
      <c r="O247">
        <f t="shared" si="186"/>
        <v>2</v>
      </c>
      <c r="P247">
        <f t="shared" si="186"/>
        <v>2</v>
      </c>
      <c r="Q247">
        <f t="shared" si="186"/>
        <v>2</v>
      </c>
      <c r="R247">
        <f t="shared" si="186"/>
        <v>2</v>
      </c>
      <c r="S247">
        <f t="shared" si="186"/>
        <v>2</v>
      </c>
      <c r="T247">
        <f t="shared" si="186"/>
        <v>2</v>
      </c>
      <c r="U247">
        <f t="shared" si="186"/>
        <v>2</v>
      </c>
    </row>
    <row r="248" spans="1:21" x14ac:dyDescent="0.15">
      <c r="A248">
        <v>16</v>
      </c>
      <c r="B248">
        <f t="shared" ref="B248:K248" si="187">IF(B226&lt;0.000001,7,IF(B226&lt;0.00001,6,IF(B226&lt;0.0001,5,IF(B226&lt;0.001,4,IF(B226&lt;0.01,3,2)))))</f>
        <v>2</v>
      </c>
      <c r="C248">
        <f t="shared" si="187"/>
        <v>2</v>
      </c>
      <c r="D248">
        <f t="shared" si="187"/>
        <v>2</v>
      </c>
      <c r="E248">
        <f t="shared" si="187"/>
        <v>2</v>
      </c>
      <c r="F248">
        <f t="shared" si="187"/>
        <v>2</v>
      </c>
      <c r="G248">
        <f t="shared" si="187"/>
        <v>2</v>
      </c>
      <c r="H248">
        <f t="shared" si="187"/>
        <v>2</v>
      </c>
      <c r="I248">
        <f t="shared" si="187"/>
        <v>2</v>
      </c>
      <c r="J248">
        <f t="shared" si="187"/>
        <v>2</v>
      </c>
      <c r="K248">
        <f t="shared" si="187"/>
        <v>2</v>
      </c>
      <c r="L248">
        <f t="shared" ref="L248:U248" si="188">IF(L226&lt;0.000001,7,IF(L226&lt;0.00001,6,IF(L226&lt;0.0001,5,IF(L226&lt;0.001,4,IF(L226&lt;0.01,3,2)))))</f>
        <v>2</v>
      </c>
      <c r="M248">
        <f t="shared" si="188"/>
        <v>2</v>
      </c>
      <c r="N248">
        <f t="shared" si="188"/>
        <v>2</v>
      </c>
      <c r="O248">
        <f t="shared" si="188"/>
        <v>2</v>
      </c>
      <c r="P248">
        <f t="shared" si="188"/>
        <v>2</v>
      </c>
      <c r="Q248">
        <f t="shared" si="188"/>
        <v>2</v>
      </c>
      <c r="R248">
        <f t="shared" si="188"/>
        <v>2</v>
      </c>
      <c r="S248">
        <f t="shared" si="188"/>
        <v>2</v>
      </c>
      <c r="T248">
        <f t="shared" si="188"/>
        <v>2</v>
      </c>
      <c r="U248">
        <f t="shared" si="188"/>
        <v>2</v>
      </c>
    </row>
    <row r="249" spans="1:21" x14ac:dyDescent="0.15">
      <c r="A249">
        <v>17</v>
      </c>
      <c r="B249">
        <f t="shared" ref="B249:K249" si="189">IF(B227&lt;0.000001,7,IF(B227&lt;0.00001,6,IF(B227&lt;0.0001,5,IF(B227&lt;0.001,4,IF(B227&lt;0.01,3,2)))))</f>
        <v>2</v>
      </c>
      <c r="C249">
        <f t="shared" si="189"/>
        <v>2</v>
      </c>
      <c r="D249">
        <f t="shared" si="189"/>
        <v>2</v>
      </c>
      <c r="E249">
        <f t="shared" si="189"/>
        <v>2</v>
      </c>
      <c r="F249">
        <f t="shared" si="189"/>
        <v>2</v>
      </c>
      <c r="G249">
        <f t="shared" si="189"/>
        <v>2</v>
      </c>
      <c r="H249">
        <f t="shared" si="189"/>
        <v>2</v>
      </c>
      <c r="I249">
        <f t="shared" si="189"/>
        <v>2</v>
      </c>
      <c r="J249">
        <f t="shared" si="189"/>
        <v>2</v>
      </c>
      <c r="K249">
        <f t="shared" si="189"/>
        <v>2</v>
      </c>
      <c r="L249">
        <f t="shared" ref="L249:U249" si="190">IF(L227&lt;0.000001,7,IF(L227&lt;0.00001,6,IF(L227&lt;0.0001,5,IF(L227&lt;0.001,4,IF(L227&lt;0.01,3,2)))))</f>
        <v>2</v>
      </c>
      <c r="M249">
        <f t="shared" si="190"/>
        <v>2</v>
      </c>
      <c r="N249">
        <f t="shared" si="190"/>
        <v>2</v>
      </c>
      <c r="O249">
        <f t="shared" si="190"/>
        <v>2</v>
      </c>
      <c r="P249">
        <f t="shared" si="190"/>
        <v>2</v>
      </c>
      <c r="Q249">
        <f t="shared" si="190"/>
        <v>2</v>
      </c>
      <c r="R249">
        <f t="shared" si="190"/>
        <v>2</v>
      </c>
      <c r="S249">
        <f t="shared" si="190"/>
        <v>2</v>
      </c>
      <c r="T249">
        <f t="shared" si="190"/>
        <v>2</v>
      </c>
      <c r="U249">
        <f t="shared" si="190"/>
        <v>2</v>
      </c>
    </row>
    <row r="250" spans="1:21" x14ac:dyDescent="0.15">
      <c r="A250">
        <v>18</v>
      </c>
      <c r="B250">
        <f t="shared" ref="B250:K250" si="191">IF(B228&lt;0.000001,7,IF(B228&lt;0.00001,6,IF(B228&lt;0.0001,5,IF(B228&lt;0.001,4,IF(B228&lt;0.01,3,2)))))</f>
        <v>2</v>
      </c>
      <c r="C250">
        <f t="shared" si="191"/>
        <v>2</v>
      </c>
      <c r="D250">
        <f t="shared" si="191"/>
        <v>2</v>
      </c>
      <c r="E250">
        <f t="shared" si="191"/>
        <v>2</v>
      </c>
      <c r="F250">
        <f t="shared" si="191"/>
        <v>2</v>
      </c>
      <c r="G250">
        <f t="shared" si="191"/>
        <v>2</v>
      </c>
      <c r="H250">
        <f t="shared" si="191"/>
        <v>2</v>
      </c>
      <c r="I250">
        <f t="shared" si="191"/>
        <v>2</v>
      </c>
      <c r="J250">
        <f t="shared" si="191"/>
        <v>2</v>
      </c>
      <c r="K250">
        <f t="shared" si="191"/>
        <v>2</v>
      </c>
      <c r="L250">
        <f t="shared" ref="L250:U250" si="192">IF(L228&lt;0.000001,7,IF(L228&lt;0.00001,6,IF(L228&lt;0.0001,5,IF(L228&lt;0.001,4,IF(L228&lt;0.01,3,2)))))</f>
        <v>2</v>
      </c>
      <c r="M250">
        <f t="shared" si="192"/>
        <v>2</v>
      </c>
      <c r="N250">
        <f t="shared" si="192"/>
        <v>2</v>
      </c>
      <c r="O250">
        <f t="shared" si="192"/>
        <v>2</v>
      </c>
      <c r="P250">
        <f t="shared" si="192"/>
        <v>2</v>
      </c>
      <c r="Q250">
        <f t="shared" si="192"/>
        <v>2</v>
      </c>
      <c r="R250">
        <f t="shared" si="192"/>
        <v>2</v>
      </c>
      <c r="S250">
        <f t="shared" si="192"/>
        <v>2</v>
      </c>
      <c r="T250">
        <f t="shared" si="192"/>
        <v>2</v>
      </c>
      <c r="U250">
        <f t="shared" si="192"/>
        <v>2</v>
      </c>
    </row>
    <row r="251" spans="1:21" x14ac:dyDescent="0.15">
      <c r="A251">
        <v>19</v>
      </c>
      <c r="B251">
        <f t="shared" ref="B251:K251" si="193">IF(B229&lt;0.000001,7,IF(B229&lt;0.00001,6,IF(B229&lt;0.0001,5,IF(B229&lt;0.001,4,IF(B229&lt;0.01,3,2)))))</f>
        <v>2</v>
      </c>
      <c r="C251">
        <f t="shared" si="193"/>
        <v>2</v>
      </c>
      <c r="D251">
        <f t="shared" si="193"/>
        <v>2</v>
      </c>
      <c r="E251">
        <f t="shared" si="193"/>
        <v>2</v>
      </c>
      <c r="F251">
        <f t="shared" si="193"/>
        <v>2</v>
      </c>
      <c r="G251">
        <f t="shared" si="193"/>
        <v>2</v>
      </c>
      <c r="H251">
        <f t="shared" si="193"/>
        <v>2</v>
      </c>
      <c r="I251">
        <f t="shared" si="193"/>
        <v>2</v>
      </c>
      <c r="J251">
        <f t="shared" si="193"/>
        <v>2</v>
      </c>
      <c r="K251">
        <f t="shared" si="193"/>
        <v>2</v>
      </c>
      <c r="L251">
        <f t="shared" ref="L251:U251" si="194">IF(L229&lt;0.000001,7,IF(L229&lt;0.00001,6,IF(L229&lt;0.0001,5,IF(L229&lt;0.001,4,IF(L229&lt;0.01,3,2)))))</f>
        <v>2</v>
      </c>
      <c r="M251">
        <f t="shared" si="194"/>
        <v>2</v>
      </c>
      <c r="N251">
        <f t="shared" si="194"/>
        <v>2</v>
      </c>
      <c r="O251">
        <f t="shared" si="194"/>
        <v>2</v>
      </c>
      <c r="P251">
        <f t="shared" si="194"/>
        <v>2</v>
      </c>
      <c r="Q251">
        <f t="shared" si="194"/>
        <v>2</v>
      </c>
      <c r="R251">
        <f t="shared" si="194"/>
        <v>2</v>
      </c>
      <c r="S251">
        <f t="shared" si="194"/>
        <v>2</v>
      </c>
      <c r="T251">
        <f t="shared" si="194"/>
        <v>2</v>
      </c>
      <c r="U251">
        <f t="shared" si="194"/>
        <v>2</v>
      </c>
    </row>
    <row r="252" spans="1:21" x14ac:dyDescent="0.15">
      <c r="A252">
        <v>20</v>
      </c>
      <c r="B252">
        <f t="shared" ref="B252:K252" si="195">IF(B230&lt;0.000001,7,IF(B230&lt;0.00001,6,IF(B230&lt;0.0001,5,IF(B230&lt;0.001,4,IF(B230&lt;0.01,3,2)))))</f>
        <v>2</v>
      </c>
      <c r="C252">
        <f t="shared" si="195"/>
        <v>2</v>
      </c>
      <c r="D252">
        <f t="shared" si="195"/>
        <v>2</v>
      </c>
      <c r="E252">
        <f t="shared" si="195"/>
        <v>2</v>
      </c>
      <c r="F252">
        <f t="shared" si="195"/>
        <v>2</v>
      </c>
      <c r="G252">
        <f t="shared" si="195"/>
        <v>2</v>
      </c>
      <c r="H252">
        <f t="shared" si="195"/>
        <v>2</v>
      </c>
      <c r="I252">
        <f t="shared" si="195"/>
        <v>2</v>
      </c>
      <c r="J252">
        <f t="shared" si="195"/>
        <v>2</v>
      </c>
      <c r="K252">
        <f t="shared" si="195"/>
        <v>2</v>
      </c>
      <c r="L252">
        <f t="shared" ref="L252:U252" si="196">IF(L230&lt;0.000001,7,IF(L230&lt;0.00001,6,IF(L230&lt;0.0001,5,IF(L230&lt;0.001,4,IF(L230&lt;0.01,3,2)))))</f>
        <v>2</v>
      </c>
      <c r="M252">
        <f t="shared" si="196"/>
        <v>2</v>
      </c>
      <c r="N252">
        <f t="shared" si="196"/>
        <v>2</v>
      </c>
      <c r="O252">
        <f t="shared" si="196"/>
        <v>2</v>
      </c>
      <c r="P252">
        <f t="shared" si="196"/>
        <v>2</v>
      </c>
      <c r="Q252">
        <f t="shared" si="196"/>
        <v>2</v>
      </c>
      <c r="R252">
        <f t="shared" si="196"/>
        <v>2</v>
      </c>
      <c r="S252">
        <f t="shared" si="196"/>
        <v>2</v>
      </c>
      <c r="T252">
        <f t="shared" si="196"/>
        <v>2</v>
      </c>
      <c r="U252">
        <f t="shared" si="196"/>
        <v>2</v>
      </c>
    </row>
    <row r="257" spans="1:21" x14ac:dyDescent="0.15">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row>
    <row r="258" spans="1:21" x14ac:dyDescent="0.15">
      <c r="A258">
        <v>1</v>
      </c>
      <c r="B258">
        <f t="shared" ref="B258:K258" si="197">$A$208*NORMSDIST(-1*ABS(B162/SQRT(2-(B$47+$Y38))))</f>
        <v>1</v>
      </c>
      <c r="C258">
        <f t="shared" si="197"/>
        <v>1</v>
      </c>
      <c r="D258">
        <f t="shared" si="197"/>
        <v>1</v>
      </c>
      <c r="E258">
        <f t="shared" si="197"/>
        <v>1</v>
      </c>
      <c r="F258">
        <f t="shared" si="197"/>
        <v>1</v>
      </c>
      <c r="G258">
        <f t="shared" si="197"/>
        <v>1</v>
      </c>
      <c r="H258">
        <f t="shared" si="197"/>
        <v>1</v>
      </c>
      <c r="I258">
        <f t="shared" si="197"/>
        <v>1</v>
      </c>
      <c r="J258">
        <f t="shared" si="197"/>
        <v>1</v>
      </c>
      <c r="K258">
        <f t="shared" si="197"/>
        <v>1</v>
      </c>
      <c r="L258">
        <f t="shared" ref="L258:U258" si="198">$A$208*NORMSDIST(-1*ABS(L162/SQRT(2-(L$47+$Y38))))</f>
        <v>1</v>
      </c>
      <c r="M258">
        <f t="shared" si="198"/>
        <v>1</v>
      </c>
      <c r="N258">
        <f t="shared" si="198"/>
        <v>1</v>
      </c>
      <c r="O258">
        <f t="shared" si="198"/>
        <v>1</v>
      </c>
      <c r="P258">
        <f t="shared" si="198"/>
        <v>1</v>
      </c>
      <c r="Q258">
        <f t="shared" si="198"/>
        <v>1</v>
      </c>
      <c r="R258">
        <f t="shared" si="198"/>
        <v>1</v>
      </c>
      <c r="S258">
        <f t="shared" si="198"/>
        <v>1</v>
      </c>
      <c r="T258">
        <f t="shared" si="198"/>
        <v>1</v>
      </c>
      <c r="U258">
        <f t="shared" si="198"/>
        <v>1</v>
      </c>
    </row>
    <row r="259" spans="1:21" x14ac:dyDescent="0.15">
      <c r="A259">
        <v>2</v>
      </c>
      <c r="B259">
        <f t="shared" ref="B259:K259" si="199">$A$208*NORMSDIST(-1*ABS(B163/SQRT(2-(B$47+$Y39))))</f>
        <v>1</v>
      </c>
      <c r="C259">
        <f t="shared" si="199"/>
        <v>1</v>
      </c>
      <c r="D259">
        <f t="shared" si="199"/>
        <v>0.89392976675277203</v>
      </c>
      <c r="E259">
        <f t="shared" si="199"/>
        <v>0.26767309029194869</v>
      </c>
      <c r="F259">
        <f t="shared" si="199"/>
        <v>0.90909935420521826</v>
      </c>
      <c r="G259">
        <f t="shared" si="199"/>
        <v>8.6042720633162872E-2</v>
      </c>
      <c r="H259">
        <f t="shared" si="199"/>
        <v>0.2636715164767871</v>
      </c>
      <c r="I259">
        <f t="shared" si="199"/>
        <v>4.5362610755659795E-3</v>
      </c>
      <c r="J259">
        <f t="shared" si="199"/>
        <v>0.12307274093359419</v>
      </c>
      <c r="K259">
        <f t="shared" si="199"/>
        <v>8.0714874252680278E-3</v>
      </c>
      <c r="L259">
        <f t="shared" ref="L259:U259" si="200">$A$208*NORMSDIST(-1*ABS(L163/SQRT(2-(L$47+$Y39))))</f>
        <v>2.8161299280877027E-3</v>
      </c>
      <c r="M259">
        <f t="shared" si="200"/>
        <v>0.30779760471428996</v>
      </c>
      <c r="N259">
        <f t="shared" si="200"/>
        <v>9.3403891679057091E-2</v>
      </c>
      <c r="O259">
        <f t="shared" si="200"/>
        <v>0.14123174226209492</v>
      </c>
      <c r="P259">
        <f t="shared" si="200"/>
        <v>0.29507330987881447</v>
      </c>
      <c r="Q259">
        <f t="shared" si="200"/>
        <v>0.28573662449565956</v>
      </c>
      <c r="R259">
        <f t="shared" si="200"/>
        <v>0.66416524400779908</v>
      </c>
      <c r="S259">
        <f t="shared" si="200"/>
        <v>0.50577473885892643</v>
      </c>
      <c r="T259">
        <f t="shared" si="200"/>
        <v>0.26545308494158082</v>
      </c>
      <c r="U259">
        <f t="shared" si="200"/>
        <v>1.6546882900080892E-3</v>
      </c>
    </row>
    <row r="260" spans="1:21" x14ac:dyDescent="0.15">
      <c r="A260">
        <v>3</v>
      </c>
      <c r="B260">
        <f t="shared" ref="B260:K260" si="201">$A$208*NORMSDIST(-1*ABS(B164/SQRT(2-(B$47+$Y40))))</f>
        <v>1</v>
      </c>
      <c r="C260">
        <f t="shared" si="201"/>
        <v>0.89392976675277203</v>
      </c>
      <c r="D260">
        <f t="shared" si="201"/>
        <v>1</v>
      </c>
      <c r="E260">
        <f t="shared" si="201"/>
        <v>0.13897349420102123</v>
      </c>
      <c r="F260">
        <f t="shared" si="201"/>
        <v>1</v>
      </c>
      <c r="G260">
        <f t="shared" si="201"/>
        <v>1.5089435892836409E-2</v>
      </c>
      <c r="H260">
        <f t="shared" si="201"/>
        <v>0.13421672176693539</v>
      </c>
      <c r="I260">
        <f t="shared" si="201"/>
        <v>1.7979482665940271E-4</v>
      </c>
      <c r="J260">
        <f t="shared" si="201"/>
        <v>3.0161583258113297E-2</v>
      </c>
      <c r="K260">
        <f t="shared" si="201"/>
        <v>5.3200550513925529E-4</v>
      </c>
      <c r="L260">
        <f t="shared" ref="L260:U260" si="202">$A$208*NORMSDIST(-1*ABS(L164/SQRT(2-(L$47+$Y40))))</f>
        <v>1.7265811865766644E-4</v>
      </c>
      <c r="M260">
        <f t="shared" si="202"/>
        <v>0.16128936166642688</v>
      </c>
      <c r="N260">
        <f t="shared" si="202"/>
        <v>1.9373150298209751E-2</v>
      </c>
      <c r="O260">
        <f t="shared" si="202"/>
        <v>7.3618048033737393E-2</v>
      </c>
      <c r="P260">
        <f t="shared" si="202"/>
        <v>0.1721035274562849</v>
      </c>
      <c r="Q260">
        <f t="shared" si="202"/>
        <v>0.18061060022349074</v>
      </c>
      <c r="R260">
        <f t="shared" si="202"/>
        <v>0.44555522821270427</v>
      </c>
      <c r="S260">
        <f t="shared" si="202"/>
        <v>0.3187116645810209</v>
      </c>
      <c r="T260">
        <f t="shared" si="202"/>
        <v>0.13633143853573157</v>
      </c>
      <c r="U260">
        <f t="shared" si="202"/>
        <v>1.2731851008608084E-4</v>
      </c>
    </row>
    <row r="261" spans="1:21" x14ac:dyDescent="0.15">
      <c r="A261">
        <v>4</v>
      </c>
      <c r="B261">
        <f t="shared" ref="B261:K261" si="203">$A$208*NORMSDIST(-1*ABS(B165/SQRT(2-(B$47+$Y41))))</f>
        <v>1</v>
      </c>
      <c r="C261">
        <f t="shared" si="203"/>
        <v>0.26767309029194869</v>
      </c>
      <c r="D261">
        <f t="shared" si="203"/>
        <v>0.13897349420102123</v>
      </c>
      <c r="E261">
        <f t="shared" si="203"/>
        <v>1</v>
      </c>
      <c r="F261">
        <f t="shared" si="203"/>
        <v>0.21883733192716767</v>
      </c>
      <c r="G261">
        <f t="shared" si="203"/>
        <v>0.62781424655126594</v>
      </c>
      <c r="H261">
        <f t="shared" si="203"/>
        <v>1</v>
      </c>
      <c r="I261">
        <f t="shared" si="203"/>
        <v>7.0987595695960498E-2</v>
      </c>
      <c r="J261">
        <f t="shared" si="203"/>
        <v>0.75276886681487032</v>
      </c>
      <c r="K261">
        <f t="shared" si="203"/>
        <v>0.10644350383912964</v>
      </c>
      <c r="L261">
        <f t="shared" ref="L261:U261" si="204">$A$208*NORMSDIST(-1*ABS(L165/SQRT(2-(L$47+$Y41))))</f>
        <v>4.1188825053625595E-2</v>
      </c>
      <c r="M261">
        <f t="shared" si="204"/>
        <v>0.88859371974932044</v>
      </c>
      <c r="N261">
        <f t="shared" si="204"/>
        <v>0.63771192257611997</v>
      </c>
      <c r="O261">
        <f t="shared" si="204"/>
        <v>0.57610140127682974</v>
      </c>
      <c r="P261">
        <f t="shared" si="204"/>
        <v>1</v>
      </c>
      <c r="Q261">
        <f t="shared" si="204"/>
        <v>0.90937266277396567</v>
      </c>
      <c r="R261">
        <f t="shared" si="204"/>
        <v>0.32505833678158685</v>
      </c>
      <c r="S261">
        <f t="shared" si="204"/>
        <v>0.55485552259902748</v>
      </c>
      <c r="T261">
        <f t="shared" si="204"/>
        <v>1</v>
      </c>
      <c r="U261">
        <f t="shared" si="204"/>
        <v>2.3429005412382582E-2</v>
      </c>
    </row>
    <row r="262" spans="1:21" x14ac:dyDescent="0.15">
      <c r="A262">
        <v>5</v>
      </c>
      <c r="B262">
        <f t="shared" ref="B262:K262" si="205">$A$208*NORMSDIST(-1*ABS(B166/SQRT(2-(B$47+$Y42))))</f>
        <v>1</v>
      </c>
      <c r="C262">
        <f t="shared" si="205"/>
        <v>0.90909935420521826</v>
      </c>
      <c r="D262">
        <f t="shared" si="205"/>
        <v>1</v>
      </c>
      <c r="E262">
        <f t="shared" si="205"/>
        <v>0.21883733192716767</v>
      </c>
      <c r="F262">
        <f t="shared" si="205"/>
        <v>1</v>
      </c>
      <c r="G262">
        <f t="shared" si="205"/>
        <v>6.3497142572527449E-2</v>
      </c>
      <c r="H262">
        <f t="shared" si="205"/>
        <v>0.21500160892179668</v>
      </c>
      <c r="I262">
        <f t="shared" si="205"/>
        <v>3.0006686748390936E-3</v>
      </c>
      <c r="J262">
        <f t="shared" si="205"/>
        <v>9.3210500784185205E-2</v>
      </c>
      <c r="K262">
        <f t="shared" si="205"/>
        <v>5.4969463110196553E-3</v>
      </c>
      <c r="L262">
        <f t="shared" ref="L262:U262" si="206">$A$208*NORMSDIST(-1*ABS(L166/SQRT(2-(L$47+$Y42))))</f>
        <v>1.8931343600051319E-3</v>
      </c>
      <c r="M262">
        <f t="shared" si="206"/>
        <v>0.2520563805152945</v>
      </c>
      <c r="N262">
        <f t="shared" si="206"/>
        <v>6.9712792499192558E-2</v>
      </c>
      <c r="O262">
        <f t="shared" si="206"/>
        <v>0.11537912607216767</v>
      </c>
      <c r="P262">
        <f t="shared" si="206"/>
        <v>0.24534324860025192</v>
      </c>
      <c r="Q262">
        <f t="shared" si="206"/>
        <v>0.24085184220136815</v>
      </c>
      <c r="R262">
        <f t="shared" si="206"/>
        <v>0.56352428436917634</v>
      </c>
      <c r="S262">
        <f t="shared" si="206"/>
        <v>0.42543610729228082</v>
      </c>
      <c r="T262">
        <f t="shared" si="206"/>
        <v>0.21670818566126251</v>
      </c>
      <c r="U262">
        <f t="shared" si="206"/>
        <v>1.1222529670417084E-3</v>
      </c>
    </row>
    <row r="263" spans="1:21" x14ac:dyDescent="0.15">
      <c r="A263">
        <v>6</v>
      </c>
      <c r="B263">
        <f t="shared" ref="B263:K263" si="207">$A$208*NORMSDIST(-1*ABS(B167/SQRT(2-(B$47+$Y43))))</f>
        <v>1</v>
      </c>
      <c r="C263">
        <f t="shared" si="207"/>
        <v>8.6042720633162872E-2</v>
      </c>
      <c r="D263">
        <f t="shared" si="207"/>
        <v>1.5089435892836409E-2</v>
      </c>
      <c r="E263">
        <f t="shared" si="207"/>
        <v>0.62781424655126594</v>
      </c>
      <c r="F263">
        <f t="shared" si="207"/>
        <v>6.3497142572527449E-2</v>
      </c>
      <c r="G263">
        <f t="shared" si="207"/>
        <v>1</v>
      </c>
      <c r="H263">
        <f t="shared" si="207"/>
        <v>0.62279909910312514</v>
      </c>
      <c r="I263">
        <f t="shared" si="207"/>
        <v>8.388894891935221E-2</v>
      </c>
      <c r="J263">
        <f t="shared" si="207"/>
        <v>0.83571513896875349</v>
      </c>
      <c r="K263">
        <f t="shared" si="207"/>
        <v>0.13986297328384101</v>
      </c>
      <c r="L263">
        <f t="shared" ref="L263:U263" si="208">$A$208*NORMSDIST(-1*ABS(L167/SQRT(2-(L$47+$Y43))))</f>
        <v>4.8270109203608164E-2</v>
      </c>
      <c r="M263">
        <f t="shared" si="208"/>
        <v>0.49206259981778377</v>
      </c>
      <c r="N263">
        <f t="shared" si="208"/>
        <v>1</v>
      </c>
      <c r="O263">
        <f t="shared" si="208"/>
        <v>0.80093191103647532</v>
      </c>
      <c r="P263">
        <f t="shared" si="208"/>
        <v>0.65911276639579564</v>
      </c>
      <c r="Q263">
        <f t="shared" si="208"/>
        <v>0.79644408654282883</v>
      </c>
      <c r="R263">
        <f t="shared" si="208"/>
        <v>4.4752443035080448E-2</v>
      </c>
      <c r="S263">
        <f t="shared" si="208"/>
        <v>0.19229204609449782</v>
      </c>
      <c r="T263">
        <f t="shared" si="208"/>
        <v>0.62504761380722185</v>
      </c>
      <c r="U263">
        <f t="shared" si="208"/>
        <v>2.7020697715596804E-2</v>
      </c>
    </row>
    <row r="264" spans="1:21" x14ac:dyDescent="0.15">
      <c r="A264">
        <v>7</v>
      </c>
      <c r="B264">
        <f t="shared" ref="B264:K264" si="209">$A$208*NORMSDIST(-1*ABS(B168/SQRT(2-(B$47+$Y44))))</f>
        <v>1</v>
      </c>
      <c r="C264">
        <f t="shared" si="209"/>
        <v>0.2636715164767871</v>
      </c>
      <c r="D264">
        <f t="shared" si="209"/>
        <v>0.13421672176693539</v>
      </c>
      <c r="E264">
        <f t="shared" si="209"/>
        <v>1</v>
      </c>
      <c r="F264">
        <f t="shared" si="209"/>
        <v>0.21500160892179668</v>
      </c>
      <c r="G264">
        <f t="shared" si="209"/>
        <v>0.62279909910312514</v>
      </c>
      <c r="H264">
        <f t="shared" si="209"/>
        <v>1</v>
      </c>
      <c r="I264">
        <f t="shared" si="209"/>
        <v>6.7496529206893544E-2</v>
      </c>
      <c r="J264">
        <f t="shared" si="209"/>
        <v>0.7494566588905609</v>
      </c>
      <c r="K264">
        <f t="shared" si="209"/>
        <v>0.10230888404506959</v>
      </c>
      <c r="L264">
        <f t="shared" ref="L264:U264" si="210">$A$208*NORMSDIST(-1*ABS(L168/SQRT(2-(L$47+$Y44))))</f>
        <v>3.9146383777934834E-2</v>
      </c>
      <c r="M264">
        <f t="shared" si="210"/>
        <v>0.88738563508413781</v>
      </c>
      <c r="N264">
        <f t="shared" si="210"/>
        <v>0.63309027787318184</v>
      </c>
      <c r="O264">
        <f t="shared" si="210"/>
        <v>0.57346618822491924</v>
      </c>
      <c r="P264">
        <f t="shared" si="210"/>
        <v>1</v>
      </c>
      <c r="Q264">
        <f t="shared" si="210"/>
        <v>0.90872587873760358</v>
      </c>
      <c r="R264">
        <f t="shared" si="210"/>
        <v>0.31782643616233053</v>
      </c>
      <c r="S264">
        <f t="shared" si="210"/>
        <v>0.55005895828009654</v>
      </c>
      <c r="T264">
        <f t="shared" si="210"/>
        <v>1</v>
      </c>
      <c r="U264">
        <f t="shared" si="210"/>
        <v>2.2237318249612746E-2</v>
      </c>
    </row>
    <row r="265" spans="1:21" x14ac:dyDescent="0.15">
      <c r="A265">
        <v>8</v>
      </c>
      <c r="B265">
        <f t="shared" ref="B265:K265" si="211">$A$208*NORMSDIST(-1*ABS(B169/SQRT(2-(B$47+$Y45))))</f>
        <v>1</v>
      </c>
      <c r="C265">
        <f t="shared" si="211"/>
        <v>4.5362610755659795E-3</v>
      </c>
      <c r="D265">
        <f t="shared" si="211"/>
        <v>1.7979482665940271E-4</v>
      </c>
      <c r="E265">
        <f t="shared" si="211"/>
        <v>7.0987595695960498E-2</v>
      </c>
      <c r="F265">
        <f t="shared" si="211"/>
        <v>3.0006686748390936E-3</v>
      </c>
      <c r="G265">
        <f t="shared" si="211"/>
        <v>8.388894891935221E-2</v>
      </c>
      <c r="H265">
        <f t="shared" si="211"/>
        <v>6.7496529206893544E-2</v>
      </c>
      <c r="I265">
        <f t="shared" si="211"/>
        <v>1</v>
      </c>
      <c r="J265">
        <f t="shared" si="211"/>
        <v>6.3920658913046088E-2</v>
      </c>
      <c r="K265">
        <f t="shared" si="211"/>
        <v>0.86623410721100691</v>
      </c>
      <c r="L265">
        <f t="shared" ref="L265:U265" si="212">$A$208*NORMSDIST(-1*ABS(L169/SQRT(2-(L$47+$Y45))))</f>
        <v>0.64653687907658386</v>
      </c>
      <c r="M265">
        <f t="shared" si="212"/>
        <v>3.9280085616408118E-2</v>
      </c>
      <c r="N265">
        <f t="shared" si="212"/>
        <v>9.6968470781485183E-2</v>
      </c>
      <c r="O265">
        <f t="shared" si="212"/>
        <v>0.39870104293379266</v>
      </c>
      <c r="P265">
        <f t="shared" si="212"/>
        <v>9.6499393295882113E-2</v>
      </c>
      <c r="Q265">
        <f t="shared" si="212"/>
        <v>0.17571588107051872</v>
      </c>
      <c r="R265">
        <f t="shared" si="212"/>
        <v>4.142340449203413E-4</v>
      </c>
      <c r="S265">
        <f t="shared" si="212"/>
        <v>6.6070889402592026E-3</v>
      </c>
      <c r="T265">
        <f t="shared" si="212"/>
        <v>6.9042821373742874E-2</v>
      </c>
      <c r="U265">
        <f t="shared" si="212"/>
        <v>0.40491245930877429</v>
      </c>
    </row>
    <row r="266" spans="1:21" x14ac:dyDescent="0.15">
      <c r="A266">
        <v>9</v>
      </c>
      <c r="B266">
        <f t="shared" ref="B266:K266" si="213">$A$208*NORMSDIST(-1*ABS(B170/SQRT(2-(B$47+$Y46))))</f>
        <v>1</v>
      </c>
      <c r="C266">
        <f t="shared" si="213"/>
        <v>0.12307274093359419</v>
      </c>
      <c r="D266">
        <f t="shared" si="213"/>
        <v>3.0161583258113297E-2</v>
      </c>
      <c r="E266">
        <f t="shared" si="213"/>
        <v>0.75276886681487032</v>
      </c>
      <c r="F266">
        <f t="shared" si="213"/>
        <v>9.3210500784185205E-2</v>
      </c>
      <c r="G266">
        <f t="shared" si="213"/>
        <v>0.83571513896875349</v>
      </c>
      <c r="H266">
        <f t="shared" si="213"/>
        <v>0.7494566588905609</v>
      </c>
      <c r="I266">
        <f t="shared" si="213"/>
        <v>6.3920658913046088E-2</v>
      </c>
      <c r="J266">
        <f t="shared" si="213"/>
        <v>1</v>
      </c>
      <c r="K266">
        <f t="shared" si="213"/>
        <v>0.10817988748024861</v>
      </c>
      <c r="L266">
        <f t="shared" ref="L266:U266" si="214">$A$208*NORMSDIST(-1*ABS(L170/SQRT(2-(L$47+$Y46))))</f>
        <v>3.7228479342592873E-2</v>
      </c>
      <c r="M266">
        <f t="shared" si="214"/>
        <v>0.61668478249830583</v>
      </c>
      <c r="N266">
        <f t="shared" si="214"/>
        <v>0.84316683834143924</v>
      </c>
      <c r="O266">
        <f t="shared" si="214"/>
        <v>0.70968848238026805</v>
      </c>
      <c r="P266">
        <f t="shared" si="214"/>
        <v>0.77345086079027559</v>
      </c>
      <c r="Q266">
        <f t="shared" si="214"/>
        <v>0.89905190923359335</v>
      </c>
      <c r="R266">
        <f t="shared" si="214"/>
        <v>8.9037854880976972E-2</v>
      </c>
      <c r="S266">
        <f t="shared" si="214"/>
        <v>0.28000800880771393</v>
      </c>
      <c r="T266">
        <f t="shared" si="214"/>
        <v>0.75094161255665393</v>
      </c>
      <c r="U266">
        <f t="shared" si="214"/>
        <v>2.0974723744957232E-2</v>
      </c>
    </row>
    <row r="267" spans="1:21" x14ac:dyDescent="0.15">
      <c r="A267">
        <v>10</v>
      </c>
      <c r="B267">
        <f t="shared" ref="B267:K267" si="215">$A$208*NORMSDIST(-1*ABS(B171/SQRT(2-(B$47+$Y47))))</f>
        <v>1</v>
      </c>
      <c r="C267">
        <f t="shared" si="215"/>
        <v>8.0714874252680278E-3</v>
      </c>
      <c r="D267">
        <f t="shared" si="215"/>
        <v>5.3200550513925529E-4</v>
      </c>
      <c r="E267">
        <f t="shared" si="215"/>
        <v>0.10644350383912964</v>
      </c>
      <c r="F267">
        <f t="shared" si="215"/>
        <v>5.4969463110196553E-3</v>
      </c>
      <c r="G267">
        <f t="shared" si="215"/>
        <v>0.13986297328384101</v>
      </c>
      <c r="H267">
        <f t="shared" si="215"/>
        <v>0.10230888404506959</v>
      </c>
      <c r="I267">
        <f t="shared" si="215"/>
        <v>0.86623410721100691</v>
      </c>
      <c r="J267">
        <f t="shared" si="215"/>
        <v>0.10817988748024861</v>
      </c>
      <c r="K267">
        <f t="shared" si="215"/>
        <v>1</v>
      </c>
      <c r="L267">
        <f t="shared" ref="L267:U267" si="216">$A$208*NORMSDIST(-1*ABS(L171/SQRT(2-(L$47+$Y47))))</f>
        <v>0.55121853736562965</v>
      </c>
      <c r="M267">
        <f t="shared" si="216"/>
        <v>6.418010773688515E-2</v>
      </c>
      <c r="N267">
        <f t="shared" si="216"/>
        <v>0.1550870326077228</v>
      </c>
      <c r="O267">
        <f t="shared" si="216"/>
        <v>0.4765854018123778</v>
      </c>
      <c r="P267">
        <f t="shared" si="216"/>
        <v>0.13579610270622983</v>
      </c>
      <c r="Q267">
        <f t="shared" si="216"/>
        <v>0.22610432314782161</v>
      </c>
      <c r="R267">
        <f t="shared" si="216"/>
        <v>1.380195419133511E-3</v>
      </c>
      <c r="S267">
        <f t="shared" si="216"/>
        <v>1.3611723900271223E-2</v>
      </c>
      <c r="T267">
        <f t="shared" si="216"/>
        <v>0.10414436291047945</v>
      </c>
      <c r="U267">
        <f t="shared" si="216"/>
        <v>0.34148223196925448</v>
      </c>
    </row>
    <row r="268" spans="1:21" x14ac:dyDescent="0.15">
      <c r="A268">
        <v>11</v>
      </c>
      <c r="B268">
        <f t="shared" ref="B268:K268" si="217">$A$208*NORMSDIST(-1*ABS(B172/SQRT(2-(B$47+$Y48))))</f>
        <v>1</v>
      </c>
      <c r="C268">
        <f t="shared" si="217"/>
        <v>2.8161299280877027E-3</v>
      </c>
      <c r="D268">
        <f t="shared" si="217"/>
        <v>1.7265811865766644E-4</v>
      </c>
      <c r="E268">
        <f t="shared" si="217"/>
        <v>4.1188825053625595E-2</v>
      </c>
      <c r="F268">
        <f t="shared" si="217"/>
        <v>1.8931343600051319E-3</v>
      </c>
      <c r="G268">
        <f t="shared" si="217"/>
        <v>4.8270109203608164E-2</v>
      </c>
      <c r="H268">
        <f t="shared" si="217"/>
        <v>3.9146383777934834E-2</v>
      </c>
      <c r="I268">
        <f t="shared" si="217"/>
        <v>0.64653687907658386</v>
      </c>
      <c r="J268">
        <f t="shared" si="217"/>
        <v>3.7228479342592873E-2</v>
      </c>
      <c r="K268">
        <f t="shared" si="217"/>
        <v>0.55121853736562965</v>
      </c>
      <c r="L268">
        <f t="shared" ref="L268:U268" si="218">$A$208*NORMSDIST(-1*ABS(L172/SQRT(2-(L$47+$Y48))))</f>
        <v>1</v>
      </c>
      <c r="M268">
        <f t="shared" si="218"/>
        <v>2.3075265770363802E-2</v>
      </c>
      <c r="N268">
        <f t="shared" si="218"/>
        <v>5.5324320044055748E-2</v>
      </c>
      <c r="O268">
        <f t="shared" si="218"/>
        <v>0.25935877709037464</v>
      </c>
      <c r="P268">
        <f t="shared" si="218"/>
        <v>5.6651631008353409E-2</v>
      </c>
      <c r="Q268">
        <f t="shared" si="218"/>
        <v>0.1078357310811864</v>
      </c>
      <c r="R268">
        <f t="shared" si="218"/>
        <v>4.4828659181365255E-4</v>
      </c>
      <c r="S268">
        <f t="shared" si="218"/>
        <v>4.4017023524449278E-3</v>
      </c>
      <c r="T268">
        <f t="shared" si="218"/>
        <v>4.0048865142245468E-2</v>
      </c>
      <c r="U268">
        <f t="shared" si="218"/>
        <v>0.70252789686838857</v>
      </c>
    </row>
    <row r="269" spans="1:21" x14ac:dyDescent="0.15">
      <c r="A269">
        <v>12</v>
      </c>
      <c r="B269">
        <f t="shared" ref="B269:K269" si="219">$A$208*NORMSDIST(-1*ABS(B173/SQRT(2-(B$47+$Y49))))</f>
        <v>1</v>
      </c>
      <c r="C269">
        <f t="shared" si="219"/>
        <v>0.30779760471428996</v>
      </c>
      <c r="D269">
        <f t="shared" si="219"/>
        <v>0.16128936166642688</v>
      </c>
      <c r="E269">
        <f t="shared" si="219"/>
        <v>0.88859371974932044</v>
      </c>
      <c r="F269">
        <f t="shared" si="219"/>
        <v>0.2520563805152945</v>
      </c>
      <c r="G269">
        <f t="shared" si="219"/>
        <v>0.49206259981778377</v>
      </c>
      <c r="H269">
        <f t="shared" si="219"/>
        <v>0.88738563508413781</v>
      </c>
      <c r="I269">
        <f t="shared" si="219"/>
        <v>3.9280085616408118E-2</v>
      </c>
      <c r="J269">
        <f t="shared" si="219"/>
        <v>0.61668478249830583</v>
      </c>
      <c r="K269">
        <f t="shared" si="219"/>
        <v>6.418010773688515E-2</v>
      </c>
      <c r="L269">
        <f t="shared" ref="L269:U269" si="220">$A$208*NORMSDIST(-1*ABS(L173/SQRT(2-(L$47+$Y49))))</f>
        <v>2.3075265770363802E-2</v>
      </c>
      <c r="M269">
        <f t="shared" si="220"/>
        <v>1</v>
      </c>
      <c r="N269">
        <f t="shared" si="220"/>
        <v>0.50611835988133569</v>
      </c>
      <c r="O269">
        <f t="shared" si="220"/>
        <v>0.49010996624737269</v>
      </c>
      <c r="P269">
        <f t="shared" si="220"/>
        <v>0.89634301706066133</v>
      </c>
      <c r="Q269">
        <f t="shared" si="220"/>
        <v>0.81464964003947671</v>
      </c>
      <c r="R269">
        <f t="shared" si="220"/>
        <v>0.38247490819069829</v>
      </c>
      <c r="S269">
        <f t="shared" si="220"/>
        <v>0.64140286439425931</v>
      </c>
      <c r="T269">
        <f t="shared" si="220"/>
        <v>0.88792612459269993</v>
      </c>
      <c r="U269">
        <f t="shared" si="220"/>
        <v>1.3129768720170699E-2</v>
      </c>
    </row>
    <row r="270" spans="1:21" x14ac:dyDescent="0.15">
      <c r="A270">
        <v>13</v>
      </c>
      <c r="B270">
        <f t="shared" ref="B270:K270" si="221">$A$208*NORMSDIST(-1*ABS(B174/SQRT(2-(B$47+$Y50))))</f>
        <v>1</v>
      </c>
      <c r="C270">
        <f t="shared" si="221"/>
        <v>9.3403891679057091E-2</v>
      </c>
      <c r="D270">
        <f t="shared" si="221"/>
        <v>1.9373150298209751E-2</v>
      </c>
      <c r="E270">
        <f t="shared" si="221"/>
        <v>0.63771192257611997</v>
      </c>
      <c r="F270">
        <f t="shared" si="221"/>
        <v>6.9712792499192558E-2</v>
      </c>
      <c r="G270">
        <f t="shared" si="221"/>
        <v>1</v>
      </c>
      <c r="H270">
        <f t="shared" si="221"/>
        <v>0.63309027787318184</v>
      </c>
      <c r="I270">
        <f t="shared" si="221"/>
        <v>9.6968470781485183E-2</v>
      </c>
      <c r="J270">
        <f t="shared" si="221"/>
        <v>0.84316683834143924</v>
      </c>
      <c r="K270">
        <f t="shared" si="221"/>
        <v>0.1550870326077228</v>
      </c>
      <c r="L270">
        <f t="shared" ref="L270:U270" si="222">$A$208*NORMSDIST(-1*ABS(L174/SQRT(2-(L$47+$Y50))))</f>
        <v>5.5324320044055748E-2</v>
      </c>
      <c r="M270">
        <f t="shared" si="222"/>
        <v>0.50611835988133569</v>
      </c>
      <c r="N270">
        <f t="shared" si="222"/>
        <v>1</v>
      </c>
      <c r="O270">
        <f t="shared" si="222"/>
        <v>0.80439359568239488</v>
      </c>
      <c r="P270">
        <f t="shared" si="222"/>
        <v>0.66677024115388039</v>
      </c>
      <c r="Q270">
        <f t="shared" si="222"/>
        <v>0.8001407970348775</v>
      </c>
      <c r="R270">
        <f t="shared" si="222"/>
        <v>5.7248065122810936E-2</v>
      </c>
      <c r="S270">
        <f t="shared" si="222"/>
        <v>0.20953942356489269</v>
      </c>
      <c r="T270">
        <f t="shared" si="222"/>
        <v>0.63516116236589681</v>
      </c>
      <c r="U270">
        <f t="shared" si="222"/>
        <v>3.0922961494851124E-2</v>
      </c>
    </row>
    <row r="271" spans="1:21" x14ac:dyDescent="0.15">
      <c r="A271">
        <v>14</v>
      </c>
      <c r="B271">
        <f t="shared" ref="B271:K271" si="223">$A$208*NORMSDIST(-1*ABS(B175/SQRT(2-(B$47+$Y51))))</f>
        <v>1</v>
      </c>
      <c r="C271">
        <f t="shared" si="223"/>
        <v>0.14123174226209492</v>
      </c>
      <c r="D271">
        <f t="shared" si="223"/>
        <v>7.3618048033737393E-2</v>
      </c>
      <c r="E271">
        <f t="shared" si="223"/>
        <v>0.57610140127682974</v>
      </c>
      <c r="F271">
        <f t="shared" si="223"/>
        <v>0.11537912607216767</v>
      </c>
      <c r="G271">
        <f t="shared" si="223"/>
        <v>0.80093191103647532</v>
      </c>
      <c r="H271">
        <f t="shared" si="223"/>
        <v>0.57346618822491924</v>
      </c>
      <c r="I271">
        <f t="shared" si="223"/>
        <v>0.39870104293379266</v>
      </c>
      <c r="J271">
        <f t="shared" si="223"/>
        <v>0.70968848238026805</v>
      </c>
      <c r="K271">
        <f t="shared" si="223"/>
        <v>0.4765854018123778</v>
      </c>
      <c r="L271">
        <f t="shared" ref="L271:U271" si="224">$A$208*NORMSDIST(-1*ABS(L175/SQRT(2-(L$47+$Y51))))</f>
        <v>0.25935877709037464</v>
      </c>
      <c r="M271">
        <f t="shared" si="224"/>
        <v>0.49010996624737269</v>
      </c>
      <c r="N271">
        <f t="shared" si="224"/>
        <v>0.80439359568239488</v>
      </c>
      <c r="O271">
        <f t="shared" si="224"/>
        <v>1</v>
      </c>
      <c r="P271">
        <f t="shared" si="224"/>
        <v>0.59389729262973368</v>
      </c>
      <c r="Q271">
        <f t="shared" si="224"/>
        <v>0.69177842802710743</v>
      </c>
      <c r="R271">
        <f t="shared" si="224"/>
        <v>0.16172534980062353</v>
      </c>
      <c r="S271">
        <f t="shared" si="224"/>
        <v>0.28381190407021856</v>
      </c>
      <c r="T271">
        <f t="shared" si="224"/>
        <v>0.57464065408210696</v>
      </c>
      <c r="U271">
        <f t="shared" si="224"/>
        <v>0.16509580329034224</v>
      </c>
    </row>
    <row r="272" spans="1:21" x14ac:dyDescent="0.15">
      <c r="A272">
        <v>15</v>
      </c>
      <c r="B272">
        <f t="shared" ref="B272:K272" si="225">$A$208*NORMSDIST(-1*ABS(B176/SQRT(2-(B$47+$Y52))))</f>
        <v>1</v>
      </c>
      <c r="C272">
        <f t="shared" si="225"/>
        <v>0.29507330987881447</v>
      </c>
      <c r="D272">
        <f t="shared" si="225"/>
        <v>0.1721035274562849</v>
      </c>
      <c r="E272">
        <f t="shared" si="225"/>
        <v>1</v>
      </c>
      <c r="F272">
        <f t="shared" si="225"/>
        <v>0.24534324860025192</v>
      </c>
      <c r="G272">
        <f t="shared" si="225"/>
        <v>0.65911276639579564</v>
      </c>
      <c r="H272">
        <f t="shared" si="225"/>
        <v>1</v>
      </c>
      <c r="I272">
        <f t="shared" si="225"/>
        <v>9.6499393295882113E-2</v>
      </c>
      <c r="J272">
        <f t="shared" si="225"/>
        <v>0.77345086079027559</v>
      </c>
      <c r="K272">
        <f t="shared" si="225"/>
        <v>0.13579610270622983</v>
      </c>
      <c r="L272">
        <f t="shared" ref="L272:U272" si="226">$A$208*NORMSDIST(-1*ABS(L176/SQRT(2-(L$47+$Y52))))</f>
        <v>5.6651631008353409E-2</v>
      </c>
      <c r="M272">
        <f t="shared" si="226"/>
        <v>0.89634301706066133</v>
      </c>
      <c r="N272">
        <f t="shared" si="226"/>
        <v>0.66677024115388039</v>
      </c>
      <c r="O272">
        <f t="shared" si="226"/>
        <v>0.59389729262973368</v>
      </c>
      <c r="P272">
        <f t="shared" si="226"/>
        <v>1</v>
      </c>
      <c r="Q272">
        <f t="shared" si="226"/>
        <v>0.91369388239276128</v>
      </c>
      <c r="R272">
        <f t="shared" si="226"/>
        <v>0.37177003422716404</v>
      </c>
      <c r="S272">
        <f t="shared" si="226"/>
        <v>0.58566486598990442</v>
      </c>
      <c r="T272">
        <f t="shared" si="226"/>
        <v>1</v>
      </c>
      <c r="U272">
        <f t="shared" si="226"/>
        <v>3.2705548597019102E-2</v>
      </c>
    </row>
    <row r="273" spans="1:21" x14ac:dyDescent="0.15">
      <c r="A273">
        <v>16</v>
      </c>
      <c r="B273">
        <f t="shared" ref="B273:K273" si="227">$A$208*NORMSDIST(-1*ABS(B177/SQRT(2-(B$47+$Y53))))</f>
        <v>1</v>
      </c>
      <c r="C273">
        <f t="shared" si="227"/>
        <v>0.28573662449565956</v>
      </c>
      <c r="D273">
        <f t="shared" si="227"/>
        <v>0.18061060022349074</v>
      </c>
      <c r="E273">
        <f t="shared" si="227"/>
        <v>0.90937266277396567</v>
      </c>
      <c r="F273">
        <f t="shared" si="227"/>
        <v>0.24085184220136815</v>
      </c>
      <c r="G273">
        <f t="shared" si="227"/>
        <v>0.79644408654282883</v>
      </c>
      <c r="H273">
        <f t="shared" si="227"/>
        <v>0.90872587873760358</v>
      </c>
      <c r="I273">
        <f t="shared" si="227"/>
        <v>0.17571588107051872</v>
      </c>
      <c r="J273">
        <f t="shared" si="227"/>
        <v>0.89905190923359335</v>
      </c>
      <c r="K273">
        <f t="shared" si="227"/>
        <v>0.22610432314782161</v>
      </c>
      <c r="L273">
        <f t="shared" ref="L273:U273" si="228">$A$208*NORMSDIST(-1*ABS(L177/SQRT(2-(L$47+$Y53))))</f>
        <v>0.1078357310811864</v>
      </c>
      <c r="M273">
        <f t="shared" si="228"/>
        <v>0.81464964003947671</v>
      </c>
      <c r="N273">
        <f t="shared" si="228"/>
        <v>0.8001407970348775</v>
      </c>
      <c r="O273">
        <f t="shared" si="228"/>
        <v>0.69177842802710743</v>
      </c>
      <c r="P273">
        <f t="shared" si="228"/>
        <v>0.91369388239276128</v>
      </c>
      <c r="Q273">
        <f t="shared" si="228"/>
        <v>1</v>
      </c>
      <c r="R273">
        <f t="shared" si="228"/>
        <v>0.36210326184280589</v>
      </c>
      <c r="S273">
        <f t="shared" si="228"/>
        <v>0.54342604773507486</v>
      </c>
      <c r="T273">
        <f t="shared" si="228"/>
        <v>0.90901436472620645</v>
      </c>
      <c r="U273">
        <f t="shared" si="228"/>
        <v>6.5041654426540099E-2</v>
      </c>
    </row>
    <row r="274" spans="1:21" x14ac:dyDescent="0.15">
      <c r="A274">
        <v>17</v>
      </c>
      <c r="B274">
        <f t="shared" ref="B274:K274" si="229">$A$208*NORMSDIST(-1*ABS(B178/SQRT(2-(B$47+$Y54))))</f>
        <v>1</v>
      </c>
      <c r="C274">
        <f t="shared" si="229"/>
        <v>0.66416524400779908</v>
      </c>
      <c r="D274">
        <f t="shared" si="229"/>
        <v>0.44555522821270427</v>
      </c>
      <c r="E274">
        <f t="shared" si="229"/>
        <v>0.32505833678158685</v>
      </c>
      <c r="F274">
        <f t="shared" si="229"/>
        <v>0.56352428436917634</v>
      </c>
      <c r="G274">
        <f t="shared" si="229"/>
        <v>4.4752443035080448E-2</v>
      </c>
      <c r="H274">
        <f t="shared" si="229"/>
        <v>0.31782643616233053</v>
      </c>
      <c r="I274">
        <f t="shared" si="229"/>
        <v>4.142340449203413E-4</v>
      </c>
      <c r="J274">
        <f t="shared" si="229"/>
        <v>8.9037854880976972E-2</v>
      </c>
      <c r="K274">
        <f t="shared" si="229"/>
        <v>1.380195419133511E-3</v>
      </c>
      <c r="L274">
        <f t="shared" ref="L274:U274" si="230">$A$208*NORMSDIST(-1*ABS(L178/SQRT(2-(L$47+$Y54))))</f>
        <v>4.4828659181365255E-4</v>
      </c>
      <c r="M274">
        <f t="shared" si="230"/>
        <v>0.38247490819069829</v>
      </c>
      <c r="N274">
        <f t="shared" si="230"/>
        <v>5.7248065122810936E-2</v>
      </c>
      <c r="O274">
        <f t="shared" si="230"/>
        <v>0.16172534980062353</v>
      </c>
      <c r="P274">
        <f t="shared" si="230"/>
        <v>0.37177003422716404</v>
      </c>
      <c r="Q274">
        <f t="shared" si="230"/>
        <v>0.36210326184280589</v>
      </c>
      <c r="R274">
        <f t="shared" si="230"/>
        <v>1</v>
      </c>
      <c r="S274">
        <f t="shared" si="230"/>
        <v>0.70395946709133095</v>
      </c>
      <c r="T274">
        <f t="shared" si="230"/>
        <v>0.32105996206908122</v>
      </c>
      <c r="U274">
        <f t="shared" si="230"/>
        <v>3.4120183986033922E-4</v>
      </c>
    </row>
    <row r="275" spans="1:21" x14ac:dyDescent="0.15">
      <c r="A275">
        <v>18</v>
      </c>
      <c r="B275">
        <f t="shared" ref="B275:K275" si="231">$A$208*NORMSDIST(-1*ABS(B179/SQRT(2-(B$47+$Y55))))</f>
        <v>1</v>
      </c>
      <c r="C275">
        <f t="shared" si="231"/>
        <v>0.50577473885892643</v>
      </c>
      <c r="D275">
        <f t="shared" si="231"/>
        <v>0.3187116645810209</v>
      </c>
      <c r="E275">
        <f t="shared" si="231"/>
        <v>0.55485552259902748</v>
      </c>
      <c r="F275">
        <f t="shared" si="231"/>
        <v>0.42543610729228082</v>
      </c>
      <c r="G275">
        <f t="shared" si="231"/>
        <v>0.19229204609449782</v>
      </c>
      <c r="H275">
        <f t="shared" si="231"/>
        <v>0.55005895828009654</v>
      </c>
      <c r="I275">
        <f t="shared" si="231"/>
        <v>6.6070889402592026E-3</v>
      </c>
      <c r="J275">
        <f t="shared" si="231"/>
        <v>0.28000800880771393</v>
      </c>
      <c r="K275">
        <f t="shared" si="231"/>
        <v>1.3611723900271223E-2</v>
      </c>
      <c r="L275">
        <f t="shared" ref="L275:U275" si="232">$A$208*NORMSDIST(-1*ABS(L179/SQRT(2-(L$47+$Y55))))</f>
        <v>4.4017023524449278E-3</v>
      </c>
      <c r="M275">
        <f t="shared" si="232"/>
        <v>0.64140286439425931</v>
      </c>
      <c r="N275">
        <f t="shared" si="232"/>
        <v>0.20953942356489269</v>
      </c>
      <c r="O275">
        <f t="shared" si="232"/>
        <v>0.28381190407021856</v>
      </c>
      <c r="P275">
        <f t="shared" si="232"/>
        <v>0.58566486598990442</v>
      </c>
      <c r="Q275">
        <f t="shared" si="232"/>
        <v>0.54342604773507486</v>
      </c>
      <c r="R275">
        <f t="shared" si="232"/>
        <v>0.70395946709133095</v>
      </c>
      <c r="S275">
        <f t="shared" si="232"/>
        <v>1</v>
      </c>
      <c r="T275">
        <f t="shared" si="232"/>
        <v>0.55220467360779568</v>
      </c>
      <c r="U275">
        <f t="shared" si="232"/>
        <v>2.6587955059304237E-3</v>
      </c>
    </row>
    <row r="276" spans="1:21" x14ac:dyDescent="0.15">
      <c r="A276">
        <v>19</v>
      </c>
      <c r="B276">
        <f t="shared" ref="B276:K276" si="233">$A$208*NORMSDIST(-1*ABS(B180/SQRT(2-(B$47+$Y56))))</f>
        <v>1</v>
      </c>
      <c r="C276">
        <f t="shared" si="233"/>
        <v>0.26545308494158082</v>
      </c>
      <c r="D276">
        <f t="shared" si="233"/>
        <v>0.13633143853573157</v>
      </c>
      <c r="E276">
        <f t="shared" si="233"/>
        <v>1</v>
      </c>
      <c r="F276">
        <f t="shared" si="233"/>
        <v>0.21670818566126251</v>
      </c>
      <c r="G276">
        <f t="shared" si="233"/>
        <v>0.62504761380722185</v>
      </c>
      <c r="H276">
        <f t="shared" si="233"/>
        <v>1</v>
      </c>
      <c r="I276">
        <f t="shared" si="233"/>
        <v>6.9042821373742874E-2</v>
      </c>
      <c r="J276">
        <f t="shared" si="233"/>
        <v>0.75094161255665393</v>
      </c>
      <c r="K276">
        <f t="shared" si="233"/>
        <v>0.10414436291047945</v>
      </c>
      <c r="L276">
        <f t="shared" ref="L276:U276" si="234">$A$208*NORMSDIST(-1*ABS(L180/SQRT(2-(L$47+$Y56))))</f>
        <v>4.0048865142245468E-2</v>
      </c>
      <c r="M276">
        <f t="shared" si="234"/>
        <v>0.88792612459269993</v>
      </c>
      <c r="N276">
        <f t="shared" si="234"/>
        <v>0.63516116236589681</v>
      </c>
      <c r="O276">
        <f t="shared" si="234"/>
        <v>0.57464065408210696</v>
      </c>
      <c r="P276">
        <f t="shared" si="234"/>
        <v>1</v>
      </c>
      <c r="Q276">
        <f t="shared" si="234"/>
        <v>0.90901436472620645</v>
      </c>
      <c r="R276">
        <f t="shared" si="234"/>
        <v>0.32105996206908122</v>
      </c>
      <c r="S276">
        <f t="shared" si="234"/>
        <v>0.55220467360779568</v>
      </c>
      <c r="T276">
        <f t="shared" si="234"/>
        <v>1</v>
      </c>
      <c r="U276">
        <f t="shared" si="234"/>
        <v>2.2762899034929399E-2</v>
      </c>
    </row>
    <row r="277" spans="1:21" x14ac:dyDescent="0.15">
      <c r="A277">
        <v>20</v>
      </c>
      <c r="B277">
        <f t="shared" ref="B277:K277" si="235">$A$208*NORMSDIST(-1*ABS(B181/SQRT(2-(B$47+$Y57))))</f>
        <v>1</v>
      </c>
      <c r="C277">
        <f t="shared" si="235"/>
        <v>1.6546882900080892E-3</v>
      </c>
      <c r="D277">
        <f t="shared" si="235"/>
        <v>1.2731851008608084E-4</v>
      </c>
      <c r="E277">
        <f t="shared" si="235"/>
        <v>2.3429005412382582E-2</v>
      </c>
      <c r="F277">
        <f t="shared" si="235"/>
        <v>1.1222529670417084E-3</v>
      </c>
      <c r="G277">
        <f t="shared" si="235"/>
        <v>2.7020697715596804E-2</v>
      </c>
      <c r="H277">
        <f t="shared" si="235"/>
        <v>2.2237318249612746E-2</v>
      </c>
      <c r="I277">
        <f t="shared" si="235"/>
        <v>0.40491245930877429</v>
      </c>
      <c r="J277">
        <f t="shared" si="235"/>
        <v>2.0974723744957232E-2</v>
      </c>
      <c r="K277">
        <f t="shared" si="235"/>
        <v>0.34148223196925448</v>
      </c>
      <c r="L277">
        <f t="shared" ref="L277:U277" si="236">$A$208*NORMSDIST(-1*ABS(L181/SQRT(2-(L$47+$Y57))))</f>
        <v>0.70252789686838857</v>
      </c>
      <c r="M277">
        <f t="shared" si="236"/>
        <v>1.3129768720170699E-2</v>
      </c>
      <c r="N277">
        <f t="shared" si="236"/>
        <v>3.0922961494851124E-2</v>
      </c>
      <c r="O277">
        <f t="shared" si="236"/>
        <v>0.16509580329034224</v>
      </c>
      <c r="P277">
        <f t="shared" si="236"/>
        <v>3.2705548597019102E-2</v>
      </c>
      <c r="Q277">
        <f t="shared" si="236"/>
        <v>6.5041654426540099E-2</v>
      </c>
      <c r="R277">
        <f t="shared" si="236"/>
        <v>3.4120183986033922E-4</v>
      </c>
      <c r="S277">
        <f t="shared" si="236"/>
        <v>2.6587955059304237E-3</v>
      </c>
      <c r="T277">
        <f t="shared" si="236"/>
        <v>2.2762899034929399E-2</v>
      </c>
      <c r="U277">
        <f t="shared" si="236"/>
        <v>1</v>
      </c>
    </row>
    <row r="279" spans="1:21" x14ac:dyDescent="0.15">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row>
    <row r="280" spans="1:21" x14ac:dyDescent="0.15">
      <c r="A280">
        <v>1</v>
      </c>
      <c r="B280">
        <f t="shared" ref="B280:K280" si="237">IF(B258&lt;0.000001,7,IF(B258&lt;0.00001,6,IF(B258&lt;0.0001,5,IF(B258&lt;0.001,4,IF(B258&lt;0.01,3,2)))))</f>
        <v>2</v>
      </c>
      <c r="C280">
        <f t="shared" si="237"/>
        <v>2</v>
      </c>
      <c r="D280">
        <f t="shared" si="237"/>
        <v>2</v>
      </c>
      <c r="E280">
        <f t="shared" si="237"/>
        <v>2</v>
      </c>
      <c r="F280">
        <f t="shared" si="237"/>
        <v>2</v>
      </c>
      <c r="G280">
        <f t="shared" si="237"/>
        <v>2</v>
      </c>
      <c r="H280">
        <f t="shared" si="237"/>
        <v>2</v>
      </c>
      <c r="I280">
        <f t="shared" si="237"/>
        <v>2</v>
      </c>
      <c r="J280">
        <f t="shared" si="237"/>
        <v>2</v>
      </c>
      <c r="K280">
        <f t="shared" si="237"/>
        <v>2</v>
      </c>
      <c r="L280">
        <f t="shared" ref="L280:U280" si="238">IF(L258&lt;0.000001,7,IF(L258&lt;0.00001,6,IF(L258&lt;0.0001,5,IF(L258&lt;0.001,4,IF(L258&lt;0.01,3,2)))))</f>
        <v>2</v>
      </c>
      <c r="M280">
        <f t="shared" si="238"/>
        <v>2</v>
      </c>
      <c r="N280">
        <f t="shared" si="238"/>
        <v>2</v>
      </c>
      <c r="O280">
        <f t="shared" si="238"/>
        <v>2</v>
      </c>
      <c r="P280">
        <f t="shared" si="238"/>
        <v>2</v>
      </c>
      <c r="Q280">
        <f t="shared" si="238"/>
        <v>2</v>
      </c>
      <c r="R280">
        <f t="shared" si="238"/>
        <v>2</v>
      </c>
      <c r="S280">
        <f t="shared" si="238"/>
        <v>2</v>
      </c>
      <c r="T280">
        <f t="shared" si="238"/>
        <v>2</v>
      </c>
      <c r="U280">
        <f t="shared" si="238"/>
        <v>2</v>
      </c>
    </row>
    <row r="281" spans="1:21" x14ac:dyDescent="0.15">
      <c r="A281">
        <v>2</v>
      </c>
      <c r="B281">
        <f t="shared" ref="B281:K281" si="239">IF(B259&lt;0.000001,7,IF(B259&lt;0.00001,6,IF(B259&lt;0.0001,5,IF(B259&lt;0.001,4,IF(B259&lt;0.01,3,2)))))</f>
        <v>2</v>
      </c>
      <c r="C281">
        <f t="shared" si="239"/>
        <v>2</v>
      </c>
      <c r="D281">
        <f t="shared" si="239"/>
        <v>2</v>
      </c>
      <c r="E281">
        <f t="shared" si="239"/>
        <v>2</v>
      </c>
      <c r="F281">
        <f t="shared" si="239"/>
        <v>2</v>
      </c>
      <c r="G281">
        <f t="shared" si="239"/>
        <v>2</v>
      </c>
      <c r="H281">
        <f t="shared" si="239"/>
        <v>2</v>
      </c>
      <c r="I281">
        <f t="shared" si="239"/>
        <v>3</v>
      </c>
      <c r="J281">
        <f t="shared" si="239"/>
        <v>2</v>
      </c>
      <c r="K281">
        <f t="shared" si="239"/>
        <v>3</v>
      </c>
      <c r="L281">
        <f t="shared" ref="L281:U281" si="240">IF(L259&lt;0.000001,7,IF(L259&lt;0.00001,6,IF(L259&lt;0.0001,5,IF(L259&lt;0.001,4,IF(L259&lt;0.01,3,2)))))</f>
        <v>3</v>
      </c>
      <c r="M281">
        <f t="shared" si="240"/>
        <v>2</v>
      </c>
      <c r="N281">
        <f t="shared" si="240"/>
        <v>2</v>
      </c>
      <c r="O281">
        <f t="shared" si="240"/>
        <v>2</v>
      </c>
      <c r="P281">
        <f t="shared" si="240"/>
        <v>2</v>
      </c>
      <c r="Q281">
        <f t="shared" si="240"/>
        <v>2</v>
      </c>
      <c r="R281">
        <f t="shared" si="240"/>
        <v>2</v>
      </c>
      <c r="S281">
        <f t="shared" si="240"/>
        <v>2</v>
      </c>
      <c r="T281">
        <f t="shared" si="240"/>
        <v>2</v>
      </c>
      <c r="U281">
        <f t="shared" si="240"/>
        <v>3</v>
      </c>
    </row>
    <row r="282" spans="1:21" x14ac:dyDescent="0.15">
      <c r="A282">
        <v>3</v>
      </c>
      <c r="B282">
        <f t="shared" ref="B282:K282" si="241">IF(B260&lt;0.000001,7,IF(B260&lt;0.00001,6,IF(B260&lt;0.0001,5,IF(B260&lt;0.001,4,IF(B260&lt;0.01,3,2)))))</f>
        <v>2</v>
      </c>
      <c r="C282">
        <f t="shared" si="241"/>
        <v>2</v>
      </c>
      <c r="D282">
        <f t="shared" si="241"/>
        <v>2</v>
      </c>
      <c r="E282">
        <f t="shared" si="241"/>
        <v>2</v>
      </c>
      <c r="F282">
        <f t="shared" si="241"/>
        <v>2</v>
      </c>
      <c r="G282">
        <f t="shared" si="241"/>
        <v>2</v>
      </c>
      <c r="H282">
        <f t="shared" si="241"/>
        <v>2</v>
      </c>
      <c r="I282">
        <f t="shared" si="241"/>
        <v>4</v>
      </c>
      <c r="J282">
        <f t="shared" si="241"/>
        <v>2</v>
      </c>
      <c r="K282">
        <f t="shared" si="241"/>
        <v>4</v>
      </c>
      <c r="L282">
        <f t="shared" ref="L282:U282" si="242">IF(L260&lt;0.000001,7,IF(L260&lt;0.00001,6,IF(L260&lt;0.0001,5,IF(L260&lt;0.001,4,IF(L260&lt;0.01,3,2)))))</f>
        <v>4</v>
      </c>
      <c r="M282">
        <f t="shared" si="242"/>
        <v>2</v>
      </c>
      <c r="N282">
        <f t="shared" si="242"/>
        <v>2</v>
      </c>
      <c r="O282">
        <f t="shared" si="242"/>
        <v>2</v>
      </c>
      <c r="P282">
        <f t="shared" si="242"/>
        <v>2</v>
      </c>
      <c r="Q282">
        <f t="shared" si="242"/>
        <v>2</v>
      </c>
      <c r="R282">
        <f t="shared" si="242"/>
        <v>2</v>
      </c>
      <c r="S282">
        <f t="shared" si="242"/>
        <v>2</v>
      </c>
      <c r="T282">
        <f t="shared" si="242"/>
        <v>2</v>
      </c>
      <c r="U282">
        <f t="shared" si="242"/>
        <v>4</v>
      </c>
    </row>
    <row r="283" spans="1:21" x14ac:dyDescent="0.15">
      <c r="A283">
        <v>4</v>
      </c>
      <c r="B283">
        <f t="shared" ref="B283:K283" si="243">IF(B261&lt;0.000001,7,IF(B261&lt;0.00001,6,IF(B261&lt;0.0001,5,IF(B261&lt;0.001,4,IF(B261&lt;0.01,3,2)))))</f>
        <v>2</v>
      </c>
      <c r="C283">
        <f t="shared" si="243"/>
        <v>2</v>
      </c>
      <c r="D283">
        <f t="shared" si="243"/>
        <v>2</v>
      </c>
      <c r="E283">
        <f t="shared" si="243"/>
        <v>2</v>
      </c>
      <c r="F283">
        <f t="shared" si="243"/>
        <v>2</v>
      </c>
      <c r="G283">
        <f t="shared" si="243"/>
        <v>2</v>
      </c>
      <c r="H283">
        <f t="shared" si="243"/>
        <v>2</v>
      </c>
      <c r="I283">
        <f t="shared" si="243"/>
        <v>2</v>
      </c>
      <c r="J283">
        <f t="shared" si="243"/>
        <v>2</v>
      </c>
      <c r="K283">
        <f t="shared" si="243"/>
        <v>2</v>
      </c>
      <c r="L283">
        <f t="shared" ref="L283:U283" si="244">IF(L261&lt;0.000001,7,IF(L261&lt;0.00001,6,IF(L261&lt;0.0001,5,IF(L261&lt;0.001,4,IF(L261&lt;0.01,3,2)))))</f>
        <v>2</v>
      </c>
      <c r="M283">
        <f t="shared" si="244"/>
        <v>2</v>
      </c>
      <c r="N283">
        <f t="shared" si="244"/>
        <v>2</v>
      </c>
      <c r="O283">
        <f t="shared" si="244"/>
        <v>2</v>
      </c>
      <c r="P283">
        <f t="shared" si="244"/>
        <v>2</v>
      </c>
      <c r="Q283">
        <f t="shared" si="244"/>
        <v>2</v>
      </c>
      <c r="R283">
        <f t="shared" si="244"/>
        <v>2</v>
      </c>
      <c r="S283">
        <f t="shared" si="244"/>
        <v>2</v>
      </c>
      <c r="T283">
        <f t="shared" si="244"/>
        <v>2</v>
      </c>
      <c r="U283">
        <f t="shared" si="244"/>
        <v>2</v>
      </c>
    </row>
    <row r="284" spans="1:21" x14ac:dyDescent="0.15">
      <c r="A284">
        <v>5</v>
      </c>
      <c r="B284">
        <f t="shared" ref="B284:K284" si="245">IF(B262&lt;0.000001,7,IF(B262&lt;0.00001,6,IF(B262&lt;0.0001,5,IF(B262&lt;0.001,4,IF(B262&lt;0.01,3,2)))))</f>
        <v>2</v>
      </c>
      <c r="C284">
        <f t="shared" si="245"/>
        <v>2</v>
      </c>
      <c r="D284">
        <f t="shared" si="245"/>
        <v>2</v>
      </c>
      <c r="E284">
        <f t="shared" si="245"/>
        <v>2</v>
      </c>
      <c r="F284">
        <f t="shared" si="245"/>
        <v>2</v>
      </c>
      <c r="G284">
        <f t="shared" si="245"/>
        <v>2</v>
      </c>
      <c r="H284">
        <f t="shared" si="245"/>
        <v>2</v>
      </c>
      <c r="I284">
        <f t="shared" si="245"/>
        <v>3</v>
      </c>
      <c r="J284">
        <f t="shared" si="245"/>
        <v>2</v>
      </c>
      <c r="K284">
        <f t="shared" si="245"/>
        <v>3</v>
      </c>
      <c r="L284">
        <f t="shared" ref="L284:U284" si="246">IF(L262&lt;0.000001,7,IF(L262&lt;0.00001,6,IF(L262&lt;0.0001,5,IF(L262&lt;0.001,4,IF(L262&lt;0.01,3,2)))))</f>
        <v>3</v>
      </c>
      <c r="M284">
        <f t="shared" si="246"/>
        <v>2</v>
      </c>
      <c r="N284">
        <f t="shared" si="246"/>
        <v>2</v>
      </c>
      <c r="O284">
        <f t="shared" si="246"/>
        <v>2</v>
      </c>
      <c r="P284">
        <f t="shared" si="246"/>
        <v>2</v>
      </c>
      <c r="Q284">
        <f t="shared" si="246"/>
        <v>2</v>
      </c>
      <c r="R284">
        <f t="shared" si="246"/>
        <v>2</v>
      </c>
      <c r="S284">
        <f t="shared" si="246"/>
        <v>2</v>
      </c>
      <c r="T284">
        <f t="shared" si="246"/>
        <v>2</v>
      </c>
      <c r="U284">
        <f t="shared" si="246"/>
        <v>3</v>
      </c>
    </row>
    <row r="285" spans="1:21" x14ac:dyDescent="0.15">
      <c r="A285">
        <v>6</v>
      </c>
      <c r="B285">
        <f t="shared" ref="B285:K285" si="247">IF(B263&lt;0.000001,7,IF(B263&lt;0.00001,6,IF(B263&lt;0.0001,5,IF(B263&lt;0.001,4,IF(B263&lt;0.01,3,2)))))</f>
        <v>2</v>
      </c>
      <c r="C285">
        <f t="shared" si="247"/>
        <v>2</v>
      </c>
      <c r="D285">
        <f t="shared" si="247"/>
        <v>2</v>
      </c>
      <c r="E285">
        <f t="shared" si="247"/>
        <v>2</v>
      </c>
      <c r="F285">
        <f t="shared" si="247"/>
        <v>2</v>
      </c>
      <c r="G285">
        <f t="shared" si="247"/>
        <v>2</v>
      </c>
      <c r="H285">
        <f t="shared" si="247"/>
        <v>2</v>
      </c>
      <c r="I285">
        <f t="shared" si="247"/>
        <v>2</v>
      </c>
      <c r="J285">
        <f t="shared" si="247"/>
        <v>2</v>
      </c>
      <c r="K285">
        <f t="shared" si="247"/>
        <v>2</v>
      </c>
      <c r="L285">
        <f t="shared" ref="L285:U285" si="248">IF(L263&lt;0.000001,7,IF(L263&lt;0.00001,6,IF(L263&lt;0.0001,5,IF(L263&lt;0.001,4,IF(L263&lt;0.01,3,2)))))</f>
        <v>2</v>
      </c>
      <c r="M285">
        <f t="shared" si="248"/>
        <v>2</v>
      </c>
      <c r="N285">
        <f t="shared" si="248"/>
        <v>2</v>
      </c>
      <c r="O285">
        <f t="shared" si="248"/>
        <v>2</v>
      </c>
      <c r="P285">
        <f t="shared" si="248"/>
        <v>2</v>
      </c>
      <c r="Q285">
        <f t="shared" si="248"/>
        <v>2</v>
      </c>
      <c r="R285">
        <f t="shared" si="248"/>
        <v>2</v>
      </c>
      <c r="S285">
        <f t="shared" si="248"/>
        <v>2</v>
      </c>
      <c r="T285">
        <f t="shared" si="248"/>
        <v>2</v>
      </c>
      <c r="U285">
        <f t="shared" si="248"/>
        <v>2</v>
      </c>
    </row>
    <row r="286" spans="1:21" x14ac:dyDescent="0.15">
      <c r="A286">
        <v>7</v>
      </c>
      <c r="B286">
        <f t="shared" ref="B286:K286" si="249">IF(B264&lt;0.000001,7,IF(B264&lt;0.00001,6,IF(B264&lt;0.0001,5,IF(B264&lt;0.001,4,IF(B264&lt;0.01,3,2)))))</f>
        <v>2</v>
      </c>
      <c r="C286">
        <f t="shared" si="249"/>
        <v>2</v>
      </c>
      <c r="D286">
        <f t="shared" si="249"/>
        <v>2</v>
      </c>
      <c r="E286">
        <f t="shared" si="249"/>
        <v>2</v>
      </c>
      <c r="F286">
        <f t="shared" si="249"/>
        <v>2</v>
      </c>
      <c r="G286">
        <f t="shared" si="249"/>
        <v>2</v>
      </c>
      <c r="H286">
        <f t="shared" si="249"/>
        <v>2</v>
      </c>
      <c r="I286">
        <f t="shared" si="249"/>
        <v>2</v>
      </c>
      <c r="J286">
        <f t="shared" si="249"/>
        <v>2</v>
      </c>
      <c r="K286">
        <f t="shared" si="249"/>
        <v>2</v>
      </c>
      <c r="L286">
        <f t="shared" ref="L286:U286" si="250">IF(L264&lt;0.000001,7,IF(L264&lt;0.00001,6,IF(L264&lt;0.0001,5,IF(L264&lt;0.001,4,IF(L264&lt;0.01,3,2)))))</f>
        <v>2</v>
      </c>
      <c r="M286">
        <f t="shared" si="250"/>
        <v>2</v>
      </c>
      <c r="N286">
        <f t="shared" si="250"/>
        <v>2</v>
      </c>
      <c r="O286">
        <f t="shared" si="250"/>
        <v>2</v>
      </c>
      <c r="P286">
        <f t="shared" si="250"/>
        <v>2</v>
      </c>
      <c r="Q286">
        <f t="shared" si="250"/>
        <v>2</v>
      </c>
      <c r="R286">
        <f t="shared" si="250"/>
        <v>2</v>
      </c>
      <c r="S286">
        <f t="shared" si="250"/>
        <v>2</v>
      </c>
      <c r="T286">
        <f t="shared" si="250"/>
        <v>2</v>
      </c>
      <c r="U286">
        <f t="shared" si="250"/>
        <v>2</v>
      </c>
    </row>
    <row r="287" spans="1:21" x14ac:dyDescent="0.15">
      <c r="A287">
        <v>8</v>
      </c>
      <c r="B287">
        <f t="shared" ref="B287:K287" si="251">IF(B265&lt;0.000001,7,IF(B265&lt;0.00001,6,IF(B265&lt;0.0001,5,IF(B265&lt;0.001,4,IF(B265&lt;0.01,3,2)))))</f>
        <v>2</v>
      </c>
      <c r="C287">
        <f t="shared" si="251"/>
        <v>3</v>
      </c>
      <c r="D287">
        <f t="shared" si="251"/>
        <v>4</v>
      </c>
      <c r="E287">
        <f t="shared" si="251"/>
        <v>2</v>
      </c>
      <c r="F287">
        <f t="shared" si="251"/>
        <v>3</v>
      </c>
      <c r="G287">
        <f t="shared" si="251"/>
        <v>2</v>
      </c>
      <c r="H287">
        <f t="shared" si="251"/>
        <v>2</v>
      </c>
      <c r="I287">
        <f t="shared" si="251"/>
        <v>2</v>
      </c>
      <c r="J287">
        <f t="shared" si="251"/>
        <v>2</v>
      </c>
      <c r="K287">
        <f t="shared" si="251"/>
        <v>2</v>
      </c>
      <c r="L287">
        <f t="shared" ref="L287:U287" si="252">IF(L265&lt;0.000001,7,IF(L265&lt;0.00001,6,IF(L265&lt;0.0001,5,IF(L265&lt;0.001,4,IF(L265&lt;0.01,3,2)))))</f>
        <v>2</v>
      </c>
      <c r="M287">
        <f t="shared" si="252"/>
        <v>2</v>
      </c>
      <c r="N287">
        <f t="shared" si="252"/>
        <v>2</v>
      </c>
      <c r="O287">
        <f t="shared" si="252"/>
        <v>2</v>
      </c>
      <c r="P287">
        <f t="shared" si="252"/>
        <v>2</v>
      </c>
      <c r="Q287">
        <f t="shared" si="252"/>
        <v>2</v>
      </c>
      <c r="R287">
        <f t="shared" si="252"/>
        <v>4</v>
      </c>
      <c r="S287">
        <f t="shared" si="252"/>
        <v>3</v>
      </c>
      <c r="T287">
        <f t="shared" si="252"/>
        <v>2</v>
      </c>
      <c r="U287">
        <f t="shared" si="252"/>
        <v>2</v>
      </c>
    </row>
    <row r="288" spans="1:21" x14ac:dyDescent="0.15">
      <c r="A288">
        <v>9</v>
      </c>
      <c r="B288">
        <f t="shared" ref="B288:K288" si="253">IF(B266&lt;0.000001,7,IF(B266&lt;0.00001,6,IF(B266&lt;0.0001,5,IF(B266&lt;0.001,4,IF(B266&lt;0.01,3,2)))))</f>
        <v>2</v>
      </c>
      <c r="C288">
        <f t="shared" si="253"/>
        <v>2</v>
      </c>
      <c r="D288">
        <f t="shared" si="253"/>
        <v>2</v>
      </c>
      <c r="E288">
        <f t="shared" si="253"/>
        <v>2</v>
      </c>
      <c r="F288">
        <f t="shared" si="253"/>
        <v>2</v>
      </c>
      <c r="G288">
        <f t="shared" si="253"/>
        <v>2</v>
      </c>
      <c r="H288">
        <f t="shared" si="253"/>
        <v>2</v>
      </c>
      <c r="I288">
        <f t="shared" si="253"/>
        <v>2</v>
      </c>
      <c r="J288">
        <f t="shared" si="253"/>
        <v>2</v>
      </c>
      <c r="K288">
        <f t="shared" si="253"/>
        <v>2</v>
      </c>
      <c r="L288">
        <f t="shared" ref="L288:U288" si="254">IF(L266&lt;0.000001,7,IF(L266&lt;0.00001,6,IF(L266&lt;0.0001,5,IF(L266&lt;0.001,4,IF(L266&lt;0.01,3,2)))))</f>
        <v>2</v>
      </c>
      <c r="M288">
        <f t="shared" si="254"/>
        <v>2</v>
      </c>
      <c r="N288">
        <f t="shared" si="254"/>
        <v>2</v>
      </c>
      <c r="O288">
        <f t="shared" si="254"/>
        <v>2</v>
      </c>
      <c r="P288">
        <f t="shared" si="254"/>
        <v>2</v>
      </c>
      <c r="Q288">
        <f t="shared" si="254"/>
        <v>2</v>
      </c>
      <c r="R288">
        <f t="shared" si="254"/>
        <v>2</v>
      </c>
      <c r="S288">
        <f t="shared" si="254"/>
        <v>2</v>
      </c>
      <c r="T288">
        <f t="shared" si="254"/>
        <v>2</v>
      </c>
      <c r="U288">
        <f t="shared" si="254"/>
        <v>2</v>
      </c>
    </row>
    <row r="289" spans="1:21" x14ac:dyDescent="0.15">
      <c r="A289">
        <v>10</v>
      </c>
      <c r="B289">
        <f>IF(B267&lt;0.000001,7,IF(B267&lt;0.00001,6,IF(B267&lt;0.0001,5,IF(B267&lt;0.001,4,IF(B267&lt;0.01,3,2)))))</f>
        <v>2</v>
      </c>
      <c r="C289">
        <f t="shared" ref="C289:K289" si="255">IF(C267&lt;0.000001,7,IF(C267&lt;0.00001,6,IF(C267&lt;0.0001,5,IF(C267&lt;0.001,4,IF(C267&lt;0.01,3,2)))))</f>
        <v>3</v>
      </c>
      <c r="D289">
        <f t="shared" si="255"/>
        <v>4</v>
      </c>
      <c r="E289">
        <f t="shared" si="255"/>
        <v>2</v>
      </c>
      <c r="F289">
        <f t="shared" si="255"/>
        <v>3</v>
      </c>
      <c r="G289">
        <f t="shared" si="255"/>
        <v>2</v>
      </c>
      <c r="H289">
        <f t="shared" si="255"/>
        <v>2</v>
      </c>
      <c r="I289">
        <f t="shared" si="255"/>
        <v>2</v>
      </c>
      <c r="J289">
        <f t="shared" si="255"/>
        <v>2</v>
      </c>
      <c r="K289">
        <f t="shared" si="255"/>
        <v>2</v>
      </c>
      <c r="L289">
        <f t="shared" ref="L289:U289" si="256">IF(L267&lt;0.000001,7,IF(L267&lt;0.00001,6,IF(L267&lt;0.0001,5,IF(L267&lt;0.001,4,IF(L267&lt;0.01,3,2)))))</f>
        <v>2</v>
      </c>
      <c r="M289">
        <f t="shared" si="256"/>
        <v>2</v>
      </c>
      <c r="N289">
        <f t="shared" si="256"/>
        <v>2</v>
      </c>
      <c r="O289">
        <f t="shared" si="256"/>
        <v>2</v>
      </c>
      <c r="P289">
        <f t="shared" si="256"/>
        <v>2</v>
      </c>
      <c r="Q289">
        <f t="shared" si="256"/>
        <v>2</v>
      </c>
      <c r="R289">
        <f t="shared" si="256"/>
        <v>3</v>
      </c>
      <c r="S289">
        <f t="shared" si="256"/>
        <v>2</v>
      </c>
      <c r="T289">
        <f t="shared" si="256"/>
        <v>2</v>
      </c>
      <c r="U289">
        <f t="shared" si="256"/>
        <v>2</v>
      </c>
    </row>
    <row r="290" spans="1:21" x14ac:dyDescent="0.15">
      <c r="A290">
        <v>11</v>
      </c>
      <c r="B290">
        <f t="shared" ref="B290:K290" si="257">IF(B268&lt;0.000001,7,IF(B268&lt;0.00001,6,IF(B268&lt;0.0001,5,IF(B268&lt;0.001,4,IF(B268&lt;0.01,3,2)))))</f>
        <v>2</v>
      </c>
      <c r="C290">
        <f t="shared" si="257"/>
        <v>3</v>
      </c>
      <c r="D290">
        <f t="shared" si="257"/>
        <v>4</v>
      </c>
      <c r="E290">
        <f t="shared" si="257"/>
        <v>2</v>
      </c>
      <c r="F290">
        <f t="shared" si="257"/>
        <v>3</v>
      </c>
      <c r="G290">
        <f t="shared" si="257"/>
        <v>2</v>
      </c>
      <c r="H290">
        <f t="shared" si="257"/>
        <v>2</v>
      </c>
      <c r="I290">
        <f t="shared" si="257"/>
        <v>2</v>
      </c>
      <c r="J290">
        <f t="shared" si="257"/>
        <v>2</v>
      </c>
      <c r="K290">
        <f t="shared" si="257"/>
        <v>2</v>
      </c>
      <c r="L290">
        <f t="shared" ref="L290:U290" si="258">IF(L268&lt;0.000001,7,IF(L268&lt;0.00001,6,IF(L268&lt;0.0001,5,IF(L268&lt;0.001,4,IF(L268&lt;0.01,3,2)))))</f>
        <v>2</v>
      </c>
      <c r="M290">
        <f t="shared" si="258"/>
        <v>2</v>
      </c>
      <c r="N290">
        <f t="shared" si="258"/>
        <v>2</v>
      </c>
      <c r="O290">
        <f t="shared" si="258"/>
        <v>2</v>
      </c>
      <c r="P290">
        <f t="shared" si="258"/>
        <v>2</v>
      </c>
      <c r="Q290">
        <f t="shared" si="258"/>
        <v>2</v>
      </c>
      <c r="R290">
        <f t="shared" si="258"/>
        <v>4</v>
      </c>
      <c r="S290">
        <f t="shared" si="258"/>
        <v>3</v>
      </c>
      <c r="T290">
        <f t="shared" si="258"/>
        <v>2</v>
      </c>
      <c r="U290">
        <f t="shared" si="258"/>
        <v>2</v>
      </c>
    </row>
    <row r="291" spans="1:21" x14ac:dyDescent="0.15">
      <c r="A291">
        <v>12</v>
      </c>
      <c r="B291">
        <f t="shared" ref="B291:K291" si="259">IF(B269&lt;0.000001,7,IF(B269&lt;0.00001,6,IF(B269&lt;0.0001,5,IF(B269&lt;0.001,4,IF(B269&lt;0.01,3,2)))))</f>
        <v>2</v>
      </c>
      <c r="C291">
        <f t="shared" si="259"/>
        <v>2</v>
      </c>
      <c r="D291">
        <f t="shared" si="259"/>
        <v>2</v>
      </c>
      <c r="E291">
        <f t="shared" si="259"/>
        <v>2</v>
      </c>
      <c r="F291">
        <f t="shared" si="259"/>
        <v>2</v>
      </c>
      <c r="G291">
        <f t="shared" si="259"/>
        <v>2</v>
      </c>
      <c r="H291">
        <f t="shared" si="259"/>
        <v>2</v>
      </c>
      <c r="I291">
        <f t="shared" si="259"/>
        <v>2</v>
      </c>
      <c r="J291">
        <f t="shared" si="259"/>
        <v>2</v>
      </c>
      <c r="K291">
        <f t="shared" si="259"/>
        <v>2</v>
      </c>
      <c r="L291">
        <f t="shared" ref="L291:U291" si="260">IF(L269&lt;0.000001,7,IF(L269&lt;0.00001,6,IF(L269&lt;0.0001,5,IF(L269&lt;0.001,4,IF(L269&lt;0.01,3,2)))))</f>
        <v>2</v>
      </c>
      <c r="M291">
        <f t="shared" si="260"/>
        <v>2</v>
      </c>
      <c r="N291">
        <f t="shared" si="260"/>
        <v>2</v>
      </c>
      <c r="O291">
        <f t="shared" si="260"/>
        <v>2</v>
      </c>
      <c r="P291">
        <f t="shared" si="260"/>
        <v>2</v>
      </c>
      <c r="Q291">
        <f t="shared" si="260"/>
        <v>2</v>
      </c>
      <c r="R291">
        <f t="shared" si="260"/>
        <v>2</v>
      </c>
      <c r="S291">
        <f t="shared" si="260"/>
        <v>2</v>
      </c>
      <c r="T291">
        <f t="shared" si="260"/>
        <v>2</v>
      </c>
      <c r="U291">
        <f t="shared" si="260"/>
        <v>2</v>
      </c>
    </row>
    <row r="292" spans="1:21" x14ac:dyDescent="0.15">
      <c r="A292">
        <v>13</v>
      </c>
      <c r="B292">
        <f t="shared" ref="B292:K292" si="261">IF(B270&lt;0.000001,7,IF(B270&lt;0.00001,6,IF(B270&lt;0.0001,5,IF(B270&lt;0.001,4,IF(B270&lt;0.01,3,2)))))</f>
        <v>2</v>
      </c>
      <c r="C292">
        <f t="shared" si="261"/>
        <v>2</v>
      </c>
      <c r="D292">
        <f t="shared" si="261"/>
        <v>2</v>
      </c>
      <c r="E292">
        <f t="shared" si="261"/>
        <v>2</v>
      </c>
      <c r="F292">
        <f t="shared" si="261"/>
        <v>2</v>
      </c>
      <c r="G292">
        <f t="shared" si="261"/>
        <v>2</v>
      </c>
      <c r="H292">
        <f t="shared" si="261"/>
        <v>2</v>
      </c>
      <c r="I292">
        <f t="shared" si="261"/>
        <v>2</v>
      </c>
      <c r="J292">
        <f t="shared" si="261"/>
        <v>2</v>
      </c>
      <c r="K292">
        <f t="shared" si="261"/>
        <v>2</v>
      </c>
      <c r="L292">
        <f t="shared" ref="L292:U292" si="262">IF(L270&lt;0.000001,7,IF(L270&lt;0.00001,6,IF(L270&lt;0.0001,5,IF(L270&lt;0.001,4,IF(L270&lt;0.01,3,2)))))</f>
        <v>2</v>
      </c>
      <c r="M292">
        <f t="shared" si="262"/>
        <v>2</v>
      </c>
      <c r="N292">
        <f t="shared" si="262"/>
        <v>2</v>
      </c>
      <c r="O292">
        <f t="shared" si="262"/>
        <v>2</v>
      </c>
      <c r="P292">
        <f t="shared" si="262"/>
        <v>2</v>
      </c>
      <c r="Q292">
        <f t="shared" si="262"/>
        <v>2</v>
      </c>
      <c r="R292">
        <f t="shared" si="262"/>
        <v>2</v>
      </c>
      <c r="S292">
        <f t="shared" si="262"/>
        <v>2</v>
      </c>
      <c r="T292">
        <f t="shared" si="262"/>
        <v>2</v>
      </c>
      <c r="U292">
        <f t="shared" si="262"/>
        <v>2</v>
      </c>
    </row>
    <row r="293" spans="1:21" x14ac:dyDescent="0.15">
      <c r="A293">
        <v>14</v>
      </c>
      <c r="B293">
        <f t="shared" ref="B293:K293" si="263">IF(B271&lt;0.000001,7,IF(B271&lt;0.00001,6,IF(B271&lt;0.0001,5,IF(B271&lt;0.001,4,IF(B271&lt;0.01,3,2)))))</f>
        <v>2</v>
      </c>
      <c r="C293">
        <f t="shared" si="263"/>
        <v>2</v>
      </c>
      <c r="D293">
        <f t="shared" si="263"/>
        <v>2</v>
      </c>
      <c r="E293">
        <f t="shared" si="263"/>
        <v>2</v>
      </c>
      <c r="F293">
        <f t="shared" si="263"/>
        <v>2</v>
      </c>
      <c r="G293">
        <f t="shared" si="263"/>
        <v>2</v>
      </c>
      <c r="H293">
        <f t="shared" si="263"/>
        <v>2</v>
      </c>
      <c r="I293">
        <f t="shared" si="263"/>
        <v>2</v>
      </c>
      <c r="J293">
        <f t="shared" si="263"/>
        <v>2</v>
      </c>
      <c r="K293">
        <f t="shared" si="263"/>
        <v>2</v>
      </c>
      <c r="L293">
        <f t="shared" ref="L293:U293" si="264">IF(L271&lt;0.000001,7,IF(L271&lt;0.00001,6,IF(L271&lt;0.0001,5,IF(L271&lt;0.001,4,IF(L271&lt;0.01,3,2)))))</f>
        <v>2</v>
      </c>
      <c r="M293">
        <f t="shared" si="264"/>
        <v>2</v>
      </c>
      <c r="N293">
        <f t="shared" si="264"/>
        <v>2</v>
      </c>
      <c r="O293">
        <f t="shared" si="264"/>
        <v>2</v>
      </c>
      <c r="P293">
        <f t="shared" si="264"/>
        <v>2</v>
      </c>
      <c r="Q293">
        <f t="shared" si="264"/>
        <v>2</v>
      </c>
      <c r="R293">
        <f t="shared" si="264"/>
        <v>2</v>
      </c>
      <c r="S293">
        <f t="shared" si="264"/>
        <v>2</v>
      </c>
      <c r="T293">
        <f t="shared" si="264"/>
        <v>2</v>
      </c>
      <c r="U293">
        <f t="shared" si="264"/>
        <v>2</v>
      </c>
    </row>
    <row r="294" spans="1:21" x14ac:dyDescent="0.15">
      <c r="A294">
        <v>15</v>
      </c>
      <c r="B294">
        <f t="shared" ref="B294:K294" si="265">IF(B272&lt;0.000001,7,IF(B272&lt;0.00001,6,IF(B272&lt;0.0001,5,IF(B272&lt;0.001,4,IF(B272&lt;0.01,3,2)))))</f>
        <v>2</v>
      </c>
      <c r="C294">
        <f t="shared" si="265"/>
        <v>2</v>
      </c>
      <c r="D294">
        <f t="shared" si="265"/>
        <v>2</v>
      </c>
      <c r="E294">
        <f t="shared" si="265"/>
        <v>2</v>
      </c>
      <c r="F294">
        <f t="shared" si="265"/>
        <v>2</v>
      </c>
      <c r="G294">
        <f t="shared" si="265"/>
        <v>2</v>
      </c>
      <c r="H294">
        <f t="shared" si="265"/>
        <v>2</v>
      </c>
      <c r="I294">
        <f t="shared" si="265"/>
        <v>2</v>
      </c>
      <c r="J294">
        <f t="shared" si="265"/>
        <v>2</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2</v>
      </c>
      <c r="R294">
        <f t="shared" si="266"/>
        <v>2</v>
      </c>
      <c r="S294">
        <f t="shared" si="266"/>
        <v>2</v>
      </c>
      <c r="T294">
        <f t="shared" si="266"/>
        <v>2</v>
      </c>
      <c r="U294">
        <f t="shared" si="266"/>
        <v>2</v>
      </c>
    </row>
    <row r="295" spans="1:21" x14ac:dyDescent="0.15">
      <c r="A295">
        <v>16</v>
      </c>
      <c r="B295">
        <f t="shared" ref="B295:K295" si="267">IF(B273&lt;0.000001,7,IF(B273&lt;0.00001,6,IF(B273&lt;0.0001,5,IF(B273&lt;0.001,4,IF(B273&lt;0.01,3,2)))))</f>
        <v>2</v>
      </c>
      <c r="C295">
        <f t="shared" si="267"/>
        <v>2</v>
      </c>
      <c r="D295">
        <f t="shared" si="267"/>
        <v>2</v>
      </c>
      <c r="E295">
        <f t="shared" si="267"/>
        <v>2</v>
      </c>
      <c r="F295">
        <f t="shared" si="267"/>
        <v>2</v>
      </c>
      <c r="G295">
        <f t="shared" si="267"/>
        <v>2</v>
      </c>
      <c r="H295">
        <f t="shared" si="267"/>
        <v>2</v>
      </c>
      <c r="I295">
        <f t="shared" si="267"/>
        <v>2</v>
      </c>
      <c r="J295">
        <f t="shared" si="267"/>
        <v>2</v>
      </c>
      <c r="K295">
        <f t="shared" si="267"/>
        <v>2</v>
      </c>
      <c r="L295">
        <f t="shared" ref="L295:U295" si="268">IF(L273&lt;0.000001,7,IF(L273&lt;0.00001,6,IF(L273&lt;0.0001,5,IF(L273&lt;0.001,4,IF(L273&lt;0.01,3,2)))))</f>
        <v>2</v>
      </c>
      <c r="M295">
        <f t="shared" si="268"/>
        <v>2</v>
      </c>
      <c r="N295">
        <f t="shared" si="268"/>
        <v>2</v>
      </c>
      <c r="O295">
        <f t="shared" si="268"/>
        <v>2</v>
      </c>
      <c r="P295">
        <f t="shared" si="268"/>
        <v>2</v>
      </c>
      <c r="Q295">
        <f t="shared" si="268"/>
        <v>2</v>
      </c>
      <c r="R295">
        <f t="shared" si="268"/>
        <v>2</v>
      </c>
      <c r="S295">
        <f t="shared" si="268"/>
        <v>2</v>
      </c>
      <c r="T295">
        <f t="shared" si="268"/>
        <v>2</v>
      </c>
      <c r="U295">
        <f t="shared" si="268"/>
        <v>2</v>
      </c>
    </row>
    <row r="296" spans="1:21" x14ac:dyDescent="0.15">
      <c r="A296">
        <v>17</v>
      </c>
      <c r="B296">
        <f t="shared" ref="B296:K296" si="269">IF(B274&lt;0.000001,7,IF(B274&lt;0.00001,6,IF(B274&lt;0.0001,5,IF(B274&lt;0.001,4,IF(B274&lt;0.01,3,2)))))</f>
        <v>2</v>
      </c>
      <c r="C296">
        <f t="shared" si="269"/>
        <v>2</v>
      </c>
      <c r="D296">
        <f t="shared" si="269"/>
        <v>2</v>
      </c>
      <c r="E296">
        <f t="shared" si="269"/>
        <v>2</v>
      </c>
      <c r="F296">
        <f t="shared" si="269"/>
        <v>2</v>
      </c>
      <c r="G296">
        <f t="shared" si="269"/>
        <v>2</v>
      </c>
      <c r="H296">
        <f t="shared" si="269"/>
        <v>2</v>
      </c>
      <c r="I296">
        <f t="shared" si="269"/>
        <v>4</v>
      </c>
      <c r="J296">
        <f t="shared" si="269"/>
        <v>2</v>
      </c>
      <c r="K296">
        <f t="shared" si="269"/>
        <v>3</v>
      </c>
      <c r="L296">
        <f t="shared" ref="L296:U296" si="270">IF(L274&lt;0.000001,7,IF(L274&lt;0.00001,6,IF(L274&lt;0.0001,5,IF(L274&lt;0.001,4,IF(L274&lt;0.01,3,2)))))</f>
        <v>4</v>
      </c>
      <c r="M296">
        <f t="shared" si="270"/>
        <v>2</v>
      </c>
      <c r="N296">
        <f t="shared" si="270"/>
        <v>2</v>
      </c>
      <c r="O296">
        <f t="shared" si="270"/>
        <v>2</v>
      </c>
      <c r="P296">
        <f t="shared" si="270"/>
        <v>2</v>
      </c>
      <c r="Q296">
        <f t="shared" si="270"/>
        <v>2</v>
      </c>
      <c r="R296">
        <f t="shared" si="270"/>
        <v>2</v>
      </c>
      <c r="S296">
        <f t="shared" si="270"/>
        <v>2</v>
      </c>
      <c r="T296">
        <f t="shared" si="270"/>
        <v>2</v>
      </c>
      <c r="U296">
        <f t="shared" si="270"/>
        <v>4</v>
      </c>
    </row>
    <row r="297" spans="1:21" x14ac:dyDescent="0.15">
      <c r="A297">
        <v>18</v>
      </c>
      <c r="B297">
        <f t="shared" ref="B297:K297" si="271">IF(B275&lt;0.000001,7,IF(B275&lt;0.00001,6,IF(B275&lt;0.0001,5,IF(B275&lt;0.001,4,IF(B275&lt;0.01,3,2)))))</f>
        <v>2</v>
      </c>
      <c r="C297">
        <f t="shared" si="271"/>
        <v>2</v>
      </c>
      <c r="D297">
        <f t="shared" si="271"/>
        <v>2</v>
      </c>
      <c r="E297">
        <f t="shared" si="271"/>
        <v>2</v>
      </c>
      <c r="F297">
        <f t="shared" si="271"/>
        <v>2</v>
      </c>
      <c r="G297">
        <f t="shared" si="271"/>
        <v>2</v>
      </c>
      <c r="H297">
        <f t="shared" si="271"/>
        <v>2</v>
      </c>
      <c r="I297">
        <f t="shared" si="271"/>
        <v>3</v>
      </c>
      <c r="J297">
        <f t="shared" si="271"/>
        <v>2</v>
      </c>
      <c r="K297">
        <f t="shared" si="271"/>
        <v>2</v>
      </c>
      <c r="L297">
        <f t="shared" ref="L297:U297" si="272">IF(L275&lt;0.000001,7,IF(L275&lt;0.00001,6,IF(L275&lt;0.0001,5,IF(L275&lt;0.001,4,IF(L275&lt;0.01,3,2)))))</f>
        <v>3</v>
      </c>
      <c r="M297">
        <f t="shared" si="272"/>
        <v>2</v>
      </c>
      <c r="N297">
        <f t="shared" si="272"/>
        <v>2</v>
      </c>
      <c r="O297">
        <f t="shared" si="272"/>
        <v>2</v>
      </c>
      <c r="P297">
        <f t="shared" si="272"/>
        <v>2</v>
      </c>
      <c r="Q297">
        <f t="shared" si="272"/>
        <v>2</v>
      </c>
      <c r="R297">
        <f t="shared" si="272"/>
        <v>2</v>
      </c>
      <c r="S297">
        <f t="shared" si="272"/>
        <v>2</v>
      </c>
      <c r="T297">
        <f t="shared" si="272"/>
        <v>2</v>
      </c>
      <c r="U297">
        <f t="shared" si="272"/>
        <v>3</v>
      </c>
    </row>
    <row r="298" spans="1:21" x14ac:dyDescent="0.15">
      <c r="A298">
        <v>19</v>
      </c>
      <c r="B298">
        <f t="shared" ref="B298:K298" si="273">IF(B276&lt;0.000001,7,IF(B276&lt;0.00001,6,IF(B276&lt;0.0001,5,IF(B276&lt;0.001,4,IF(B276&lt;0.01,3,2)))))</f>
        <v>2</v>
      </c>
      <c r="C298">
        <f t="shared" si="273"/>
        <v>2</v>
      </c>
      <c r="D298">
        <f t="shared" si="273"/>
        <v>2</v>
      </c>
      <c r="E298">
        <f t="shared" si="273"/>
        <v>2</v>
      </c>
      <c r="F298">
        <f t="shared" si="273"/>
        <v>2</v>
      </c>
      <c r="G298">
        <f t="shared" si="273"/>
        <v>2</v>
      </c>
      <c r="H298">
        <f t="shared" si="273"/>
        <v>2</v>
      </c>
      <c r="I298">
        <f t="shared" si="273"/>
        <v>2</v>
      </c>
      <c r="J298">
        <f t="shared" si="273"/>
        <v>2</v>
      </c>
      <c r="K298">
        <f t="shared" si="273"/>
        <v>2</v>
      </c>
      <c r="L298">
        <f t="shared" ref="L298:U298" si="274">IF(L276&lt;0.000001,7,IF(L276&lt;0.00001,6,IF(L276&lt;0.0001,5,IF(L276&lt;0.001,4,IF(L276&lt;0.01,3,2)))))</f>
        <v>2</v>
      </c>
      <c r="M298">
        <f t="shared" si="274"/>
        <v>2</v>
      </c>
      <c r="N298">
        <f t="shared" si="274"/>
        <v>2</v>
      </c>
      <c r="O298">
        <f t="shared" si="274"/>
        <v>2</v>
      </c>
      <c r="P298">
        <f t="shared" si="274"/>
        <v>2</v>
      </c>
      <c r="Q298">
        <f t="shared" si="274"/>
        <v>2</v>
      </c>
      <c r="R298">
        <f t="shared" si="274"/>
        <v>2</v>
      </c>
      <c r="S298">
        <f t="shared" si="274"/>
        <v>2</v>
      </c>
      <c r="T298">
        <f t="shared" si="274"/>
        <v>2</v>
      </c>
      <c r="U298">
        <f t="shared" si="274"/>
        <v>2</v>
      </c>
    </row>
    <row r="299" spans="1:21" x14ac:dyDescent="0.15">
      <c r="A299">
        <v>20</v>
      </c>
      <c r="B299">
        <f t="shared" ref="B299:K299" si="275">IF(B277&lt;0.000001,7,IF(B277&lt;0.00001,6,IF(B277&lt;0.0001,5,IF(B277&lt;0.001,4,IF(B277&lt;0.01,3,2)))))</f>
        <v>2</v>
      </c>
      <c r="C299">
        <f t="shared" si="275"/>
        <v>3</v>
      </c>
      <c r="D299">
        <f t="shared" si="275"/>
        <v>4</v>
      </c>
      <c r="E299">
        <f t="shared" si="275"/>
        <v>2</v>
      </c>
      <c r="F299">
        <f t="shared" si="275"/>
        <v>3</v>
      </c>
      <c r="G299">
        <f t="shared" si="275"/>
        <v>2</v>
      </c>
      <c r="H299">
        <f t="shared" si="275"/>
        <v>2</v>
      </c>
      <c r="I299">
        <f t="shared" si="275"/>
        <v>2</v>
      </c>
      <c r="J299">
        <f t="shared" si="275"/>
        <v>2</v>
      </c>
      <c r="K299">
        <f t="shared" si="275"/>
        <v>2</v>
      </c>
      <c r="L299">
        <f t="shared" ref="L299:U299" si="276">IF(L277&lt;0.000001,7,IF(L277&lt;0.00001,6,IF(L277&lt;0.0001,5,IF(L277&lt;0.001,4,IF(L277&lt;0.01,3,2)))))</f>
        <v>2</v>
      </c>
      <c r="M299">
        <f t="shared" si="276"/>
        <v>2</v>
      </c>
      <c r="N299">
        <f t="shared" si="276"/>
        <v>2</v>
      </c>
      <c r="O299">
        <f t="shared" si="276"/>
        <v>2</v>
      </c>
      <c r="P299">
        <f t="shared" si="276"/>
        <v>2</v>
      </c>
      <c r="Q299">
        <f t="shared" si="276"/>
        <v>2</v>
      </c>
      <c r="R299">
        <f t="shared" si="276"/>
        <v>4</v>
      </c>
      <c r="S299">
        <f t="shared" si="276"/>
        <v>3</v>
      </c>
      <c r="T299">
        <f t="shared" si="276"/>
        <v>2</v>
      </c>
      <c r="U299">
        <f t="shared" si="276"/>
        <v>2</v>
      </c>
    </row>
    <row r="301" spans="1:21" x14ac:dyDescent="0.15">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15">
      <c r="A302">
        <v>1</v>
      </c>
      <c r="B302">
        <f t="shared" ref="B302:K302" si="277">B$38*$W38</f>
        <v>0</v>
      </c>
      <c r="C302">
        <f t="shared" si="277"/>
        <v>0</v>
      </c>
      <c r="D302">
        <f t="shared" si="277"/>
        <v>0</v>
      </c>
      <c r="E302">
        <f t="shared" si="277"/>
        <v>0</v>
      </c>
      <c r="F302">
        <f t="shared" si="277"/>
        <v>0</v>
      </c>
      <c r="G302">
        <f t="shared" si="277"/>
        <v>0</v>
      </c>
      <c r="H302">
        <f t="shared" si="277"/>
        <v>0</v>
      </c>
      <c r="I302">
        <f t="shared" si="277"/>
        <v>0</v>
      </c>
      <c r="J302">
        <f t="shared" si="277"/>
        <v>0</v>
      </c>
      <c r="K302">
        <f t="shared" si="277"/>
        <v>0</v>
      </c>
      <c r="L302">
        <f t="shared" ref="L302:U302" si="278">L$38*$W38</f>
        <v>0</v>
      </c>
      <c r="M302">
        <f t="shared" si="278"/>
        <v>0</v>
      </c>
      <c r="N302">
        <f t="shared" si="278"/>
        <v>0</v>
      </c>
      <c r="O302">
        <f t="shared" si="278"/>
        <v>0</v>
      </c>
      <c r="P302">
        <f t="shared" si="278"/>
        <v>0</v>
      </c>
      <c r="Q302">
        <f t="shared" si="278"/>
        <v>0</v>
      </c>
      <c r="R302">
        <f t="shared" si="278"/>
        <v>0</v>
      </c>
      <c r="S302">
        <f t="shared" si="278"/>
        <v>0</v>
      </c>
      <c r="T302">
        <f t="shared" si="278"/>
        <v>0</v>
      </c>
      <c r="U302">
        <f t="shared" si="278"/>
        <v>0</v>
      </c>
    </row>
    <row r="303" spans="1:21" x14ac:dyDescent="0.15">
      <c r="A303">
        <v>2</v>
      </c>
      <c r="B303">
        <f t="shared" ref="B303:K303" si="279">B$38*$W39</f>
        <v>0</v>
      </c>
      <c r="C303">
        <f t="shared" si="279"/>
        <v>1</v>
      </c>
      <c r="D303">
        <f t="shared" si="279"/>
        <v>1</v>
      </c>
      <c r="E303">
        <f t="shared" si="279"/>
        <v>1</v>
      </c>
      <c r="F303">
        <f t="shared" si="279"/>
        <v>1</v>
      </c>
      <c r="G303">
        <f t="shared" si="279"/>
        <v>1</v>
      </c>
      <c r="H303">
        <f t="shared" si="279"/>
        <v>1</v>
      </c>
      <c r="I303">
        <f t="shared" si="279"/>
        <v>1</v>
      </c>
      <c r="J303">
        <f t="shared" si="279"/>
        <v>1</v>
      </c>
      <c r="K303">
        <f t="shared" si="279"/>
        <v>1</v>
      </c>
      <c r="L303">
        <f t="shared" ref="L303:U303" si="280">L$38*$W39</f>
        <v>1</v>
      </c>
      <c r="M303">
        <f t="shared" si="280"/>
        <v>1</v>
      </c>
      <c r="N303">
        <f t="shared" si="280"/>
        <v>1</v>
      </c>
      <c r="O303">
        <f t="shared" si="280"/>
        <v>1</v>
      </c>
      <c r="P303">
        <f t="shared" si="280"/>
        <v>1</v>
      </c>
      <c r="Q303">
        <f t="shared" si="280"/>
        <v>1</v>
      </c>
      <c r="R303">
        <f t="shared" si="280"/>
        <v>1</v>
      </c>
      <c r="S303">
        <f t="shared" si="280"/>
        <v>1</v>
      </c>
      <c r="T303">
        <f t="shared" si="280"/>
        <v>1</v>
      </c>
      <c r="U303">
        <f t="shared" si="280"/>
        <v>1</v>
      </c>
    </row>
    <row r="304" spans="1:21" x14ac:dyDescent="0.15">
      <c r="A304">
        <v>3</v>
      </c>
      <c r="B304">
        <f t="shared" ref="B304:K304" si="281">B$38*$W40</f>
        <v>0</v>
      </c>
      <c r="C304">
        <f t="shared" si="281"/>
        <v>1</v>
      </c>
      <c r="D304">
        <f t="shared" si="281"/>
        <v>1</v>
      </c>
      <c r="E304">
        <f t="shared" si="281"/>
        <v>1</v>
      </c>
      <c r="F304">
        <f t="shared" si="281"/>
        <v>1</v>
      </c>
      <c r="G304">
        <f t="shared" si="281"/>
        <v>1</v>
      </c>
      <c r="H304">
        <f t="shared" si="281"/>
        <v>1</v>
      </c>
      <c r="I304">
        <f t="shared" si="281"/>
        <v>1</v>
      </c>
      <c r="J304">
        <f t="shared" si="281"/>
        <v>1</v>
      </c>
      <c r="K304">
        <f t="shared" si="281"/>
        <v>1</v>
      </c>
      <c r="L304">
        <f t="shared" ref="L304:U304" si="282">L$38*$W40</f>
        <v>1</v>
      </c>
      <c r="M304">
        <f t="shared" si="282"/>
        <v>1</v>
      </c>
      <c r="N304">
        <f t="shared" si="282"/>
        <v>1</v>
      </c>
      <c r="O304">
        <f t="shared" si="282"/>
        <v>1</v>
      </c>
      <c r="P304">
        <f t="shared" si="282"/>
        <v>1</v>
      </c>
      <c r="Q304">
        <f t="shared" si="282"/>
        <v>1</v>
      </c>
      <c r="R304">
        <f t="shared" si="282"/>
        <v>1</v>
      </c>
      <c r="S304">
        <f t="shared" si="282"/>
        <v>1</v>
      </c>
      <c r="T304">
        <f t="shared" si="282"/>
        <v>1</v>
      </c>
      <c r="U304">
        <f t="shared" si="282"/>
        <v>1</v>
      </c>
    </row>
    <row r="305" spans="1:21" x14ac:dyDescent="0.15">
      <c r="A305">
        <v>4</v>
      </c>
      <c r="B305">
        <f t="shared" ref="B305:K305" si="283">B$38*$W41</f>
        <v>0</v>
      </c>
      <c r="C305">
        <f t="shared" si="283"/>
        <v>1</v>
      </c>
      <c r="D305">
        <f t="shared" si="283"/>
        <v>1</v>
      </c>
      <c r="E305">
        <f t="shared" si="283"/>
        <v>1</v>
      </c>
      <c r="F305">
        <f t="shared" si="283"/>
        <v>1</v>
      </c>
      <c r="G305">
        <f t="shared" si="283"/>
        <v>1</v>
      </c>
      <c r="H305">
        <f t="shared" si="283"/>
        <v>1</v>
      </c>
      <c r="I305">
        <f t="shared" si="283"/>
        <v>1</v>
      </c>
      <c r="J305">
        <f t="shared" si="283"/>
        <v>1</v>
      </c>
      <c r="K305">
        <f t="shared" si="283"/>
        <v>1</v>
      </c>
      <c r="L305">
        <f t="shared" ref="L305:U305" si="284">L$38*$W41</f>
        <v>1</v>
      </c>
      <c r="M305">
        <f t="shared" si="284"/>
        <v>1</v>
      </c>
      <c r="N305">
        <f t="shared" si="284"/>
        <v>1</v>
      </c>
      <c r="O305">
        <f t="shared" si="284"/>
        <v>1</v>
      </c>
      <c r="P305">
        <f t="shared" si="284"/>
        <v>1</v>
      </c>
      <c r="Q305">
        <f t="shared" si="284"/>
        <v>1</v>
      </c>
      <c r="R305">
        <f t="shared" si="284"/>
        <v>1</v>
      </c>
      <c r="S305">
        <f t="shared" si="284"/>
        <v>1</v>
      </c>
      <c r="T305">
        <f t="shared" si="284"/>
        <v>1</v>
      </c>
      <c r="U305">
        <f t="shared" si="284"/>
        <v>1</v>
      </c>
    </row>
    <row r="306" spans="1:21" x14ac:dyDescent="0.15">
      <c r="A306">
        <v>5</v>
      </c>
      <c r="B306">
        <f t="shared" ref="B306:K306" si="285">B$38*$W42</f>
        <v>0</v>
      </c>
      <c r="C306">
        <f t="shared" si="285"/>
        <v>1</v>
      </c>
      <c r="D306">
        <f t="shared" si="285"/>
        <v>1</v>
      </c>
      <c r="E306">
        <f t="shared" si="285"/>
        <v>1</v>
      </c>
      <c r="F306">
        <f t="shared" si="285"/>
        <v>1</v>
      </c>
      <c r="G306">
        <f t="shared" si="285"/>
        <v>1</v>
      </c>
      <c r="H306">
        <f t="shared" si="285"/>
        <v>1</v>
      </c>
      <c r="I306">
        <f t="shared" si="285"/>
        <v>1</v>
      </c>
      <c r="J306">
        <f t="shared" si="285"/>
        <v>1</v>
      </c>
      <c r="K306">
        <f t="shared" si="285"/>
        <v>1</v>
      </c>
      <c r="L306">
        <f t="shared" ref="L306:U306" si="286">L$38*$W42</f>
        <v>1</v>
      </c>
      <c r="M306">
        <f t="shared" si="286"/>
        <v>1</v>
      </c>
      <c r="N306">
        <f t="shared" si="286"/>
        <v>1</v>
      </c>
      <c r="O306">
        <f t="shared" si="286"/>
        <v>1</v>
      </c>
      <c r="P306">
        <f t="shared" si="286"/>
        <v>1</v>
      </c>
      <c r="Q306">
        <f t="shared" si="286"/>
        <v>1</v>
      </c>
      <c r="R306">
        <f t="shared" si="286"/>
        <v>1</v>
      </c>
      <c r="S306">
        <f t="shared" si="286"/>
        <v>1</v>
      </c>
      <c r="T306">
        <f t="shared" si="286"/>
        <v>1</v>
      </c>
      <c r="U306">
        <f t="shared" si="286"/>
        <v>1</v>
      </c>
    </row>
    <row r="307" spans="1:21" x14ac:dyDescent="0.15">
      <c r="A307">
        <v>6</v>
      </c>
      <c r="B307">
        <f t="shared" ref="B307:K307" si="287">B$38*$W43</f>
        <v>0</v>
      </c>
      <c r="C307">
        <f t="shared" si="287"/>
        <v>1</v>
      </c>
      <c r="D307">
        <f t="shared" si="287"/>
        <v>1</v>
      </c>
      <c r="E307">
        <f t="shared" si="287"/>
        <v>1</v>
      </c>
      <c r="F307">
        <f t="shared" si="287"/>
        <v>1</v>
      </c>
      <c r="G307">
        <f t="shared" si="287"/>
        <v>1</v>
      </c>
      <c r="H307">
        <f t="shared" si="287"/>
        <v>1</v>
      </c>
      <c r="I307">
        <f t="shared" si="287"/>
        <v>1</v>
      </c>
      <c r="J307">
        <f t="shared" si="287"/>
        <v>1</v>
      </c>
      <c r="K307">
        <f t="shared" si="287"/>
        <v>1</v>
      </c>
      <c r="L307">
        <f t="shared" ref="L307:U307" si="288">L$38*$W43</f>
        <v>1</v>
      </c>
      <c r="M307">
        <f t="shared" si="288"/>
        <v>1</v>
      </c>
      <c r="N307">
        <f t="shared" si="288"/>
        <v>1</v>
      </c>
      <c r="O307">
        <f t="shared" si="288"/>
        <v>1</v>
      </c>
      <c r="P307">
        <f t="shared" si="288"/>
        <v>1</v>
      </c>
      <c r="Q307">
        <f t="shared" si="288"/>
        <v>1</v>
      </c>
      <c r="R307">
        <f t="shared" si="288"/>
        <v>1</v>
      </c>
      <c r="S307">
        <f t="shared" si="288"/>
        <v>1</v>
      </c>
      <c r="T307">
        <f t="shared" si="288"/>
        <v>1</v>
      </c>
      <c r="U307">
        <f t="shared" si="288"/>
        <v>1</v>
      </c>
    </row>
    <row r="308" spans="1:21" x14ac:dyDescent="0.15">
      <c r="A308">
        <v>7</v>
      </c>
      <c r="B308">
        <f t="shared" ref="B308:K308" si="289">B$38*$W44</f>
        <v>0</v>
      </c>
      <c r="C308">
        <f t="shared" si="289"/>
        <v>1</v>
      </c>
      <c r="D308">
        <f t="shared" si="289"/>
        <v>1</v>
      </c>
      <c r="E308">
        <f t="shared" si="289"/>
        <v>1</v>
      </c>
      <c r="F308">
        <f t="shared" si="289"/>
        <v>1</v>
      </c>
      <c r="G308">
        <f t="shared" si="289"/>
        <v>1</v>
      </c>
      <c r="H308">
        <f t="shared" si="289"/>
        <v>1</v>
      </c>
      <c r="I308">
        <f t="shared" si="289"/>
        <v>1</v>
      </c>
      <c r="J308">
        <f t="shared" si="289"/>
        <v>1</v>
      </c>
      <c r="K308">
        <f t="shared" si="289"/>
        <v>1</v>
      </c>
      <c r="L308">
        <f t="shared" ref="L308:U308" si="290">L$38*$W44</f>
        <v>1</v>
      </c>
      <c r="M308">
        <f t="shared" si="290"/>
        <v>1</v>
      </c>
      <c r="N308">
        <f t="shared" si="290"/>
        <v>1</v>
      </c>
      <c r="O308">
        <f t="shared" si="290"/>
        <v>1</v>
      </c>
      <c r="P308">
        <f t="shared" si="290"/>
        <v>1</v>
      </c>
      <c r="Q308">
        <f t="shared" si="290"/>
        <v>1</v>
      </c>
      <c r="R308">
        <f t="shared" si="290"/>
        <v>1</v>
      </c>
      <c r="S308">
        <f t="shared" si="290"/>
        <v>1</v>
      </c>
      <c r="T308">
        <f t="shared" si="290"/>
        <v>1</v>
      </c>
      <c r="U308">
        <f t="shared" si="290"/>
        <v>1</v>
      </c>
    </row>
    <row r="309" spans="1:21" x14ac:dyDescent="0.15">
      <c r="A309">
        <v>8</v>
      </c>
      <c r="B309">
        <f t="shared" ref="B309:K309" si="291">B$38*$W45</f>
        <v>0</v>
      </c>
      <c r="C309">
        <f t="shared" si="291"/>
        <v>1</v>
      </c>
      <c r="D309">
        <f t="shared" si="291"/>
        <v>1</v>
      </c>
      <c r="E309">
        <f t="shared" si="291"/>
        <v>1</v>
      </c>
      <c r="F309">
        <f t="shared" si="291"/>
        <v>1</v>
      </c>
      <c r="G309">
        <f t="shared" si="291"/>
        <v>1</v>
      </c>
      <c r="H309">
        <f t="shared" si="291"/>
        <v>1</v>
      </c>
      <c r="I309">
        <f t="shared" si="291"/>
        <v>1</v>
      </c>
      <c r="J309">
        <f t="shared" si="291"/>
        <v>1</v>
      </c>
      <c r="K309">
        <f t="shared" si="291"/>
        <v>1</v>
      </c>
      <c r="L309">
        <f t="shared" ref="L309:U309" si="292">L$38*$W45</f>
        <v>1</v>
      </c>
      <c r="M309">
        <f t="shared" si="292"/>
        <v>1</v>
      </c>
      <c r="N309">
        <f t="shared" si="292"/>
        <v>1</v>
      </c>
      <c r="O309">
        <f t="shared" si="292"/>
        <v>1</v>
      </c>
      <c r="P309">
        <f t="shared" si="292"/>
        <v>1</v>
      </c>
      <c r="Q309">
        <f t="shared" si="292"/>
        <v>1</v>
      </c>
      <c r="R309">
        <f t="shared" si="292"/>
        <v>1</v>
      </c>
      <c r="S309">
        <f t="shared" si="292"/>
        <v>1</v>
      </c>
      <c r="T309">
        <f t="shared" si="292"/>
        <v>1</v>
      </c>
      <c r="U309">
        <f t="shared" si="292"/>
        <v>1</v>
      </c>
    </row>
    <row r="310" spans="1:21" x14ac:dyDescent="0.15">
      <c r="A310">
        <v>9</v>
      </c>
      <c r="B310">
        <f t="shared" ref="B310:K310" si="293">B$38*$W46</f>
        <v>0</v>
      </c>
      <c r="C310">
        <f t="shared" si="293"/>
        <v>1</v>
      </c>
      <c r="D310">
        <f t="shared" si="293"/>
        <v>1</v>
      </c>
      <c r="E310">
        <f t="shared" si="293"/>
        <v>1</v>
      </c>
      <c r="F310">
        <f t="shared" si="293"/>
        <v>1</v>
      </c>
      <c r="G310">
        <f t="shared" si="293"/>
        <v>1</v>
      </c>
      <c r="H310">
        <f t="shared" si="293"/>
        <v>1</v>
      </c>
      <c r="I310">
        <f t="shared" si="293"/>
        <v>1</v>
      </c>
      <c r="J310">
        <f t="shared" si="293"/>
        <v>1</v>
      </c>
      <c r="K310">
        <f t="shared" si="293"/>
        <v>1</v>
      </c>
      <c r="L310">
        <f t="shared" ref="L310:U310" si="294">L$38*$W46</f>
        <v>1</v>
      </c>
      <c r="M310">
        <f t="shared" si="294"/>
        <v>1</v>
      </c>
      <c r="N310">
        <f t="shared" si="294"/>
        <v>1</v>
      </c>
      <c r="O310">
        <f t="shared" si="294"/>
        <v>1</v>
      </c>
      <c r="P310">
        <f t="shared" si="294"/>
        <v>1</v>
      </c>
      <c r="Q310">
        <f t="shared" si="294"/>
        <v>1</v>
      </c>
      <c r="R310">
        <f t="shared" si="294"/>
        <v>1</v>
      </c>
      <c r="S310">
        <f t="shared" si="294"/>
        <v>1</v>
      </c>
      <c r="T310">
        <f t="shared" si="294"/>
        <v>1</v>
      </c>
      <c r="U310">
        <f t="shared" si="294"/>
        <v>1</v>
      </c>
    </row>
    <row r="311" spans="1:21" x14ac:dyDescent="0.15">
      <c r="A311">
        <v>10</v>
      </c>
      <c r="B311">
        <f t="shared" ref="B311:K311" si="295">B$38*$W47</f>
        <v>0</v>
      </c>
      <c r="C311">
        <f t="shared" si="295"/>
        <v>1</v>
      </c>
      <c r="D311">
        <f t="shared" si="295"/>
        <v>1</v>
      </c>
      <c r="E311">
        <f t="shared" si="295"/>
        <v>1</v>
      </c>
      <c r="F311">
        <f t="shared" si="295"/>
        <v>1</v>
      </c>
      <c r="G311">
        <f t="shared" si="295"/>
        <v>1</v>
      </c>
      <c r="H311">
        <f t="shared" si="295"/>
        <v>1</v>
      </c>
      <c r="I311">
        <f t="shared" si="295"/>
        <v>1</v>
      </c>
      <c r="J311">
        <f t="shared" si="295"/>
        <v>1</v>
      </c>
      <c r="K311">
        <f t="shared" si="295"/>
        <v>1</v>
      </c>
      <c r="L311">
        <f t="shared" ref="L311:U311" si="296">L$38*$W47</f>
        <v>1</v>
      </c>
      <c r="M311">
        <f t="shared" si="296"/>
        <v>1</v>
      </c>
      <c r="N311">
        <f t="shared" si="296"/>
        <v>1</v>
      </c>
      <c r="O311">
        <f t="shared" si="296"/>
        <v>1</v>
      </c>
      <c r="P311">
        <f t="shared" si="296"/>
        <v>1</v>
      </c>
      <c r="Q311">
        <f t="shared" si="296"/>
        <v>1</v>
      </c>
      <c r="R311">
        <f t="shared" si="296"/>
        <v>1</v>
      </c>
      <c r="S311">
        <f t="shared" si="296"/>
        <v>1</v>
      </c>
      <c r="T311">
        <f t="shared" si="296"/>
        <v>1</v>
      </c>
      <c r="U311">
        <f t="shared" si="296"/>
        <v>1</v>
      </c>
    </row>
    <row r="312" spans="1:21" x14ac:dyDescent="0.15">
      <c r="A312">
        <v>11</v>
      </c>
      <c r="B312">
        <f t="shared" ref="B312:K321" si="297">B$38*$W48</f>
        <v>0</v>
      </c>
      <c r="C312">
        <f t="shared" si="297"/>
        <v>1</v>
      </c>
      <c r="D312">
        <f t="shared" si="297"/>
        <v>1</v>
      </c>
      <c r="E312">
        <f t="shared" si="297"/>
        <v>1</v>
      </c>
      <c r="F312">
        <f t="shared" si="297"/>
        <v>1</v>
      </c>
      <c r="G312">
        <f t="shared" si="297"/>
        <v>1</v>
      </c>
      <c r="H312">
        <f t="shared" si="297"/>
        <v>1</v>
      </c>
      <c r="I312">
        <f t="shared" si="297"/>
        <v>1</v>
      </c>
      <c r="J312">
        <f t="shared" si="297"/>
        <v>1</v>
      </c>
      <c r="K312">
        <f t="shared" si="297"/>
        <v>1</v>
      </c>
      <c r="L312">
        <f t="shared" ref="L312:U312" si="298">L$38*$W48</f>
        <v>1</v>
      </c>
      <c r="M312">
        <f t="shared" si="298"/>
        <v>1</v>
      </c>
      <c r="N312">
        <f t="shared" si="298"/>
        <v>1</v>
      </c>
      <c r="O312">
        <f t="shared" si="298"/>
        <v>1</v>
      </c>
      <c r="P312">
        <f t="shared" si="298"/>
        <v>1</v>
      </c>
      <c r="Q312">
        <f t="shared" si="298"/>
        <v>1</v>
      </c>
      <c r="R312">
        <f t="shared" si="298"/>
        <v>1</v>
      </c>
      <c r="S312">
        <f t="shared" si="298"/>
        <v>1</v>
      </c>
      <c r="T312">
        <f t="shared" si="298"/>
        <v>1</v>
      </c>
      <c r="U312">
        <f t="shared" si="298"/>
        <v>1</v>
      </c>
    </row>
    <row r="313" spans="1:21" x14ac:dyDescent="0.15">
      <c r="A313">
        <v>12</v>
      </c>
      <c r="B313">
        <f t="shared" si="297"/>
        <v>0</v>
      </c>
      <c r="C313">
        <f t="shared" si="297"/>
        <v>1</v>
      </c>
      <c r="D313">
        <f t="shared" si="297"/>
        <v>1</v>
      </c>
      <c r="E313">
        <f t="shared" si="297"/>
        <v>1</v>
      </c>
      <c r="F313">
        <f t="shared" si="297"/>
        <v>1</v>
      </c>
      <c r="G313">
        <f t="shared" si="297"/>
        <v>1</v>
      </c>
      <c r="H313">
        <f t="shared" si="297"/>
        <v>1</v>
      </c>
      <c r="I313">
        <f t="shared" si="297"/>
        <v>1</v>
      </c>
      <c r="J313">
        <f t="shared" si="297"/>
        <v>1</v>
      </c>
      <c r="K313">
        <f t="shared" si="297"/>
        <v>1</v>
      </c>
      <c r="L313">
        <f t="shared" ref="L313:U313" si="299">L$38*$W49</f>
        <v>1</v>
      </c>
      <c r="M313">
        <f t="shared" si="299"/>
        <v>1</v>
      </c>
      <c r="N313">
        <f t="shared" si="299"/>
        <v>1</v>
      </c>
      <c r="O313">
        <f t="shared" si="299"/>
        <v>1</v>
      </c>
      <c r="P313">
        <f t="shared" si="299"/>
        <v>1</v>
      </c>
      <c r="Q313">
        <f t="shared" si="299"/>
        <v>1</v>
      </c>
      <c r="R313">
        <f t="shared" si="299"/>
        <v>1</v>
      </c>
      <c r="S313">
        <f t="shared" si="299"/>
        <v>1</v>
      </c>
      <c r="T313">
        <f t="shared" si="299"/>
        <v>1</v>
      </c>
      <c r="U313">
        <f t="shared" si="299"/>
        <v>1</v>
      </c>
    </row>
    <row r="314" spans="1:21" x14ac:dyDescent="0.15">
      <c r="A314">
        <v>13</v>
      </c>
      <c r="B314">
        <f t="shared" si="297"/>
        <v>0</v>
      </c>
      <c r="C314">
        <f t="shared" si="297"/>
        <v>1</v>
      </c>
      <c r="D314">
        <f t="shared" si="297"/>
        <v>1</v>
      </c>
      <c r="E314">
        <f t="shared" si="297"/>
        <v>1</v>
      </c>
      <c r="F314">
        <f t="shared" si="297"/>
        <v>1</v>
      </c>
      <c r="G314">
        <f t="shared" si="297"/>
        <v>1</v>
      </c>
      <c r="H314">
        <f t="shared" si="297"/>
        <v>1</v>
      </c>
      <c r="I314">
        <f t="shared" si="297"/>
        <v>1</v>
      </c>
      <c r="J314">
        <f t="shared" si="297"/>
        <v>1</v>
      </c>
      <c r="K314">
        <f t="shared" si="297"/>
        <v>1</v>
      </c>
      <c r="L314">
        <f t="shared" ref="L314:U314" si="300">L$38*$W50</f>
        <v>1</v>
      </c>
      <c r="M314">
        <f t="shared" si="300"/>
        <v>1</v>
      </c>
      <c r="N314">
        <f t="shared" si="300"/>
        <v>1</v>
      </c>
      <c r="O314">
        <f t="shared" si="300"/>
        <v>1</v>
      </c>
      <c r="P314">
        <f t="shared" si="300"/>
        <v>1</v>
      </c>
      <c r="Q314">
        <f t="shared" si="300"/>
        <v>1</v>
      </c>
      <c r="R314">
        <f t="shared" si="300"/>
        <v>1</v>
      </c>
      <c r="S314">
        <f t="shared" si="300"/>
        <v>1</v>
      </c>
      <c r="T314">
        <f t="shared" si="300"/>
        <v>1</v>
      </c>
      <c r="U314">
        <f t="shared" si="300"/>
        <v>1</v>
      </c>
    </row>
    <row r="315" spans="1:21" x14ac:dyDescent="0.15">
      <c r="A315">
        <v>14</v>
      </c>
      <c r="B315">
        <f t="shared" si="297"/>
        <v>0</v>
      </c>
      <c r="C315">
        <f t="shared" si="297"/>
        <v>1</v>
      </c>
      <c r="D315">
        <f t="shared" si="297"/>
        <v>1</v>
      </c>
      <c r="E315">
        <f t="shared" si="297"/>
        <v>1</v>
      </c>
      <c r="F315">
        <f t="shared" si="297"/>
        <v>1</v>
      </c>
      <c r="G315">
        <f t="shared" si="297"/>
        <v>1</v>
      </c>
      <c r="H315">
        <f t="shared" si="297"/>
        <v>1</v>
      </c>
      <c r="I315">
        <f t="shared" si="297"/>
        <v>1</v>
      </c>
      <c r="J315">
        <f t="shared" si="297"/>
        <v>1</v>
      </c>
      <c r="K315">
        <f t="shared" si="297"/>
        <v>1</v>
      </c>
      <c r="L315">
        <f t="shared" ref="L315:U315" si="301">L$38*$W51</f>
        <v>1</v>
      </c>
      <c r="M315">
        <f t="shared" si="301"/>
        <v>1</v>
      </c>
      <c r="N315">
        <f t="shared" si="301"/>
        <v>1</v>
      </c>
      <c r="O315">
        <f t="shared" si="301"/>
        <v>1</v>
      </c>
      <c r="P315">
        <f t="shared" si="301"/>
        <v>1</v>
      </c>
      <c r="Q315">
        <f t="shared" si="301"/>
        <v>1</v>
      </c>
      <c r="R315">
        <f t="shared" si="301"/>
        <v>1</v>
      </c>
      <c r="S315">
        <f t="shared" si="301"/>
        <v>1</v>
      </c>
      <c r="T315">
        <f t="shared" si="301"/>
        <v>1</v>
      </c>
      <c r="U315">
        <f t="shared" si="301"/>
        <v>1</v>
      </c>
    </row>
    <row r="316" spans="1:21" x14ac:dyDescent="0.15">
      <c r="A316">
        <v>15</v>
      </c>
      <c r="B316">
        <f t="shared" si="297"/>
        <v>0</v>
      </c>
      <c r="C316">
        <f t="shared" si="297"/>
        <v>1</v>
      </c>
      <c r="D316">
        <f t="shared" si="297"/>
        <v>1</v>
      </c>
      <c r="E316">
        <f t="shared" si="297"/>
        <v>1</v>
      </c>
      <c r="F316">
        <f t="shared" si="297"/>
        <v>1</v>
      </c>
      <c r="G316">
        <f t="shared" si="297"/>
        <v>1</v>
      </c>
      <c r="H316">
        <f t="shared" si="297"/>
        <v>1</v>
      </c>
      <c r="I316">
        <f t="shared" si="297"/>
        <v>1</v>
      </c>
      <c r="J316">
        <f t="shared" si="297"/>
        <v>1</v>
      </c>
      <c r="K316">
        <f t="shared" si="297"/>
        <v>1</v>
      </c>
      <c r="L316">
        <f t="shared" ref="L316:U316" si="302">L$38*$W52</f>
        <v>1</v>
      </c>
      <c r="M316">
        <f t="shared" si="302"/>
        <v>1</v>
      </c>
      <c r="N316">
        <f t="shared" si="302"/>
        <v>1</v>
      </c>
      <c r="O316">
        <f t="shared" si="302"/>
        <v>1</v>
      </c>
      <c r="P316">
        <f t="shared" si="302"/>
        <v>1</v>
      </c>
      <c r="Q316">
        <f t="shared" si="302"/>
        <v>1</v>
      </c>
      <c r="R316">
        <f t="shared" si="302"/>
        <v>1</v>
      </c>
      <c r="S316">
        <f t="shared" si="302"/>
        <v>1</v>
      </c>
      <c r="T316">
        <f t="shared" si="302"/>
        <v>1</v>
      </c>
      <c r="U316">
        <f t="shared" si="302"/>
        <v>1</v>
      </c>
    </row>
    <row r="317" spans="1:21" x14ac:dyDescent="0.15">
      <c r="A317">
        <v>16</v>
      </c>
      <c r="B317">
        <f t="shared" si="297"/>
        <v>0</v>
      </c>
      <c r="C317">
        <f t="shared" si="297"/>
        <v>1</v>
      </c>
      <c r="D317">
        <f t="shared" si="297"/>
        <v>1</v>
      </c>
      <c r="E317">
        <f t="shared" si="297"/>
        <v>1</v>
      </c>
      <c r="F317">
        <f t="shared" si="297"/>
        <v>1</v>
      </c>
      <c r="G317">
        <f t="shared" si="297"/>
        <v>1</v>
      </c>
      <c r="H317">
        <f t="shared" si="297"/>
        <v>1</v>
      </c>
      <c r="I317">
        <f t="shared" si="297"/>
        <v>1</v>
      </c>
      <c r="J317">
        <f t="shared" si="297"/>
        <v>1</v>
      </c>
      <c r="K317">
        <f t="shared" si="297"/>
        <v>1</v>
      </c>
      <c r="L317">
        <f t="shared" ref="L317:U317" si="303">L$38*$W53</f>
        <v>1</v>
      </c>
      <c r="M317">
        <f t="shared" si="303"/>
        <v>1</v>
      </c>
      <c r="N317">
        <f t="shared" si="303"/>
        <v>1</v>
      </c>
      <c r="O317">
        <f t="shared" si="303"/>
        <v>1</v>
      </c>
      <c r="P317">
        <f t="shared" si="303"/>
        <v>1</v>
      </c>
      <c r="Q317">
        <f t="shared" si="303"/>
        <v>1</v>
      </c>
      <c r="R317">
        <f t="shared" si="303"/>
        <v>1</v>
      </c>
      <c r="S317">
        <f t="shared" si="303"/>
        <v>1</v>
      </c>
      <c r="T317">
        <f t="shared" si="303"/>
        <v>1</v>
      </c>
      <c r="U317">
        <f t="shared" si="303"/>
        <v>1</v>
      </c>
    </row>
    <row r="318" spans="1:21" x14ac:dyDescent="0.15">
      <c r="A318">
        <v>17</v>
      </c>
      <c r="B318">
        <f t="shared" si="297"/>
        <v>0</v>
      </c>
      <c r="C318">
        <f t="shared" si="297"/>
        <v>1</v>
      </c>
      <c r="D318">
        <f t="shared" si="297"/>
        <v>1</v>
      </c>
      <c r="E318">
        <f t="shared" si="297"/>
        <v>1</v>
      </c>
      <c r="F318">
        <f t="shared" si="297"/>
        <v>1</v>
      </c>
      <c r="G318">
        <f t="shared" si="297"/>
        <v>1</v>
      </c>
      <c r="H318">
        <f t="shared" si="297"/>
        <v>1</v>
      </c>
      <c r="I318">
        <f t="shared" si="297"/>
        <v>1</v>
      </c>
      <c r="J318">
        <f t="shared" si="297"/>
        <v>1</v>
      </c>
      <c r="K318">
        <f t="shared" si="297"/>
        <v>1</v>
      </c>
      <c r="L318">
        <f t="shared" ref="L318:U318" si="304">L$38*$W54</f>
        <v>1</v>
      </c>
      <c r="M318">
        <f t="shared" si="304"/>
        <v>1</v>
      </c>
      <c r="N318">
        <f t="shared" si="304"/>
        <v>1</v>
      </c>
      <c r="O318">
        <f t="shared" si="304"/>
        <v>1</v>
      </c>
      <c r="P318">
        <f t="shared" si="304"/>
        <v>1</v>
      </c>
      <c r="Q318">
        <f t="shared" si="304"/>
        <v>1</v>
      </c>
      <c r="R318">
        <f t="shared" si="304"/>
        <v>1</v>
      </c>
      <c r="S318">
        <f t="shared" si="304"/>
        <v>1</v>
      </c>
      <c r="T318">
        <f t="shared" si="304"/>
        <v>1</v>
      </c>
      <c r="U318">
        <f t="shared" si="304"/>
        <v>1</v>
      </c>
    </row>
    <row r="319" spans="1:21" x14ac:dyDescent="0.15">
      <c r="A319">
        <v>18</v>
      </c>
      <c r="B319">
        <f t="shared" si="297"/>
        <v>0</v>
      </c>
      <c r="C319">
        <f t="shared" si="297"/>
        <v>1</v>
      </c>
      <c r="D319">
        <f t="shared" si="297"/>
        <v>1</v>
      </c>
      <c r="E319">
        <f t="shared" si="297"/>
        <v>1</v>
      </c>
      <c r="F319">
        <f t="shared" si="297"/>
        <v>1</v>
      </c>
      <c r="G319">
        <f t="shared" si="297"/>
        <v>1</v>
      </c>
      <c r="H319">
        <f t="shared" si="297"/>
        <v>1</v>
      </c>
      <c r="I319">
        <f t="shared" si="297"/>
        <v>1</v>
      </c>
      <c r="J319">
        <f t="shared" si="297"/>
        <v>1</v>
      </c>
      <c r="K319">
        <f t="shared" si="297"/>
        <v>1</v>
      </c>
      <c r="L319">
        <f t="shared" ref="L319:U319" si="305">L$38*$W55</f>
        <v>1</v>
      </c>
      <c r="M319">
        <f t="shared" si="305"/>
        <v>1</v>
      </c>
      <c r="N319">
        <f t="shared" si="305"/>
        <v>1</v>
      </c>
      <c r="O319">
        <f t="shared" si="305"/>
        <v>1</v>
      </c>
      <c r="P319">
        <f t="shared" si="305"/>
        <v>1</v>
      </c>
      <c r="Q319">
        <f t="shared" si="305"/>
        <v>1</v>
      </c>
      <c r="R319">
        <f t="shared" si="305"/>
        <v>1</v>
      </c>
      <c r="S319">
        <f t="shared" si="305"/>
        <v>1</v>
      </c>
      <c r="T319">
        <f t="shared" si="305"/>
        <v>1</v>
      </c>
      <c r="U319">
        <f t="shared" si="305"/>
        <v>1</v>
      </c>
    </row>
    <row r="320" spans="1:21" x14ac:dyDescent="0.15">
      <c r="A320">
        <v>19</v>
      </c>
      <c r="B320">
        <f t="shared" si="297"/>
        <v>0</v>
      </c>
      <c r="C320">
        <f t="shared" si="297"/>
        <v>1</v>
      </c>
      <c r="D320">
        <f t="shared" si="297"/>
        <v>1</v>
      </c>
      <c r="E320">
        <f t="shared" si="297"/>
        <v>1</v>
      </c>
      <c r="F320">
        <f t="shared" si="297"/>
        <v>1</v>
      </c>
      <c r="G320">
        <f t="shared" si="297"/>
        <v>1</v>
      </c>
      <c r="H320">
        <f t="shared" si="297"/>
        <v>1</v>
      </c>
      <c r="I320">
        <f t="shared" si="297"/>
        <v>1</v>
      </c>
      <c r="J320">
        <f t="shared" si="297"/>
        <v>1</v>
      </c>
      <c r="K320">
        <f t="shared" si="297"/>
        <v>1</v>
      </c>
      <c r="L320">
        <f t="shared" ref="L320:U320" si="306">L$38*$W56</f>
        <v>1</v>
      </c>
      <c r="M320">
        <f t="shared" si="306"/>
        <v>1</v>
      </c>
      <c r="N320">
        <f t="shared" si="306"/>
        <v>1</v>
      </c>
      <c r="O320">
        <f t="shared" si="306"/>
        <v>1</v>
      </c>
      <c r="P320">
        <f t="shared" si="306"/>
        <v>1</v>
      </c>
      <c r="Q320">
        <f t="shared" si="306"/>
        <v>1</v>
      </c>
      <c r="R320">
        <f t="shared" si="306"/>
        <v>1</v>
      </c>
      <c r="S320">
        <f t="shared" si="306"/>
        <v>1</v>
      </c>
      <c r="T320">
        <f t="shared" si="306"/>
        <v>1</v>
      </c>
      <c r="U320">
        <f t="shared" si="306"/>
        <v>1</v>
      </c>
    </row>
    <row r="321" spans="1:21" x14ac:dyDescent="0.15">
      <c r="A321">
        <v>20</v>
      </c>
      <c r="B321">
        <f t="shared" si="297"/>
        <v>0</v>
      </c>
      <c r="C321">
        <f t="shared" si="297"/>
        <v>1</v>
      </c>
      <c r="D321">
        <f t="shared" si="297"/>
        <v>1</v>
      </c>
      <c r="E321">
        <f t="shared" si="297"/>
        <v>1</v>
      </c>
      <c r="F321">
        <f t="shared" si="297"/>
        <v>1</v>
      </c>
      <c r="G321">
        <f t="shared" si="297"/>
        <v>1</v>
      </c>
      <c r="H321">
        <f t="shared" si="297"/>
        <v>1</v>
      </c>
      <c r="I321">
        <f t="shared" si="297"/>
        <v>1</v>
      </c>
      <c r="J321">
        <f t="shared" si="297"/>
        <v>1</v>
      </c>
      <c r="K321">
        <f t="shared" si="297"/>
        <v>1</v>
      </c>
      <c r="L321">
        <f t="shared" ref="L321:U321" si="307">L$38*$W57</f>
        <v>1</v>
      </c>
      <c r="M321">
        <f t="shared" si="307"/>
        <v>1</v>
      </c>
      <c r="N321">
        <f t="shared" si="307"/>
        <v>1</v>
      </c>
      <c r="O321">
        <f t="shared" si="307"/>
        <v>1</v>
      </c>
      <c r="P321">
        <f t="shared" si="307"/>
        <v>1</v>
      </c>
      <c r="Q321">
        <f t="shared" si="307"/>
        <v>1</v>
      </c>
      <c r="R321">
        <f t="shared" si="307"/>
        <v>1</v>
      </c>
      <c r="S321">
        <f t="shared" si="307"/>
        <v>1</v>
      </c>
      <c r="T321">
        <f t="shared" si="307"/>
        <v>1</v>
      </c>
      <c r="U321">
        <f t="shared" si="307"/>
        <v>1</v>
      </c>
    </row>
    <row r="323" spans="1:21" x14ac:dyDescent="0.15">
      <c r="A323" s="15"/>
      <c r="B323" s="7"/>
    </row>
    <row r="324" spans="1:21" x14ac:dyDescent="0.15">
      <c r="A324" s="15"/>
      <c r="B324" s="7"/>
    </row>
    <row r="325" spans="1:21" x14ac:dyDescent="0.15">
      <c r="A325" s="15"/>
      <c r="B325" s="7"/>
    </row>
    <row r="326" spans="1:21" x14ac:dyDescent="0.15">
      <c r="A326" s="15"/>
      <c r="B326" s="17"/>
    </row>
    <row r="327" spans="1:21" x14ac:dyDescent="0.15">
      <c r="A327" s="15"/>
      <c r="B327" s="17"/>
    </row>
    <row r="328" spans="1:21" x14ac:dyDescent="0.15">
      <c r="A328" s="3" t="str">
        <f>"Proportion with this discrepancy or more"</f>
        <v>Proportion with this discrepancy or more</v>
      </c>
      <c r="B328">
        <v>1</v>
      </c>
      <c r="C328">
        <v>2</v>
      </c>
      <c r="D328">
        <v>3</v>
      </c>
      <c r="E328">
        <v>4</v>
      </c>
      <c r="F328">
        <v>5</v>
      </c>
      <c r="G328">
        <v>6</v>
      </c>
      <c r="H328">
        <v>7</v>
      </c>
      <c r="I328">
        <v>8</v>
      </c>
      <c r="J328">
        <v>9</v>
      </c>
      <c r="K328">
        <v>10</v>
      </c>
    </row>
    <row r="329" spans="1:21" x14ac:dyDescent="0.15">
      <c r="B329" t="s">
        <v>128</v>
      </c>
    </row>
    <row r="330" spans="1:21" x14ac:dyDescent="0.15">
      <c r="A330" s="3"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15">
      <c r="A331">
        <v>1</v>
      </c>
      <c r="B331" t="str">
        <f t="shared" ref="B331:K331" si="308">IF(B302,(B$46-100)*B115+100,"")</f>
        <v/>
      </c>
      <c r="C331" t="str">
        <f t="shared" si="308"/>
        <v/>
      </c>
      <c r="D331" t="str">
        <f t="shared" si="308"/>
        <v/>
      </c>
      <c r="E331" t="str">
        <f t="shared" si="308"/>
        <v/>
      </c>
      <c r="F331" t="str">
        <f t="shared" si="308"/>
        <v/>
      </c>
      <c r="G331" t="str">
        <f t="shared" si="308"/>
        <v/>
      </c>
      <c r="H331" t="str">
        <f t="shared" si="308"/>
        <v/>
      </c>
      <c r="I331" t="str">
        <f t="shared" si="308"/>
        <v/>
      </c>
      <c r="J331" t="str">
        <f t="shared" si="308"/>
        <v/>
      </c>
      <c r="K331" t="str">
        <f t="shared" si="308"/>
        <v/>
      </c>
      <c r="L331" t="str">
        <f t="shared" ref="L331:U331" si="309">IF(L302,(L$46-100)*L115+100,"")</f>
        <v/>
      </c>
      <c r="M331" t="str">
        <f t="shared" si="309"/>
        <v/>
      </c>
      <c r="N331" t="str">
        <f t="shared" si="309"/>
        <v/>
      </c>
      <c r="O331" t="str">
        <f t="shared" si="309"/>
        <v/>
      </c>
      <c r="P331" t="str">
        <f t="shared" si="309"/>
        <v/>
      </c>
      <c r="Q331" t="str">
        <f t="shared" si="309"/>
        <v/>
      </c>
      <c r="R331" t="str">
        <f t="shared" si="309"/>
        <v/>
      </c>
      <c r="S331" t="str">
        <f t="shared" si="309"/>
        <v/>
      </c>
      <c r="T331" t="str">
        <f t="shared" si="309"/>
        <v/>
      </c>
      <c r="U331" t="str">
        <f t="shared" si="309"/>
        <v/>
      </c>
    </row>
    <row r="332" spans="1:21" x14ac:dyDescent="0.15">
      <c r="A332">
        <v>2</v>
      </c>
      <c r="B332" t="str">
        <f t="shared" ref="B332:K332" si="310">IF(B303,(B$46-100)*B116+100,"")</f>
        <v/>
      </c>
      <c r="C332">
        <f t="shared" si="310"/>
        <v>123</v>
      </c>
      <c r="D332">
        <f t="shared" si="310"/>
        <v>102.71529003975634</v>
      </c>
      <c r="E332">
        <f t="shared" si="310"/>
        <v>108.12047089348843</v>
      </c>
      <c r="F332">
        <f t="shared" si="310"/>
        <v>103.21726113810632</v>
      </c>
      <c r="G332">
        <f t="shared" si="310"/>
        <v>101.31587856960904</v>
      </c>
      <c r="H332">
        <f t="shared" si="310"/>
        <v>101.63579398352583</v>
      </c>
      <c r="I332">
        <f t="shared" si="310"/>
        <v>100.24525573579399</v>
      </c>
      <c r="J332">
        <f t="shared" si="310"/>
        <v>100.85994098372299</v>
      </c>
      <c r="K332">
        <f t="shared" si="310"/>
        <v>100.40416580755922</v>
      </c>
      <c r="L332">
        <f t="shared" ref="L332:U332" si="311">IF(L303,(L$46-100)*L116+100,"")</f>
        <v>99.909773368286167</v>
      </c>
      <c r="M332">
        <f t="shared" si="311"/>
        <v>102.27659007327003</v>
      </c>
      <c r="N332">
        <f t="shared" si="311"/>
        <v>101.11788735172536</v>
      </c>
      <c r="O332">
        <f t="shared" si="311"/>
        <v>101.09580539955058</v>
      </c>
      <c r="P332">
        <f t="shared" si="311"/>
        <v>101.2803573934391</v>
      </c>
      <c r="Q332">
        <f t="shared" si="311"/>
        <v>100.97499999999999</v>
      </c>
      <c r="R332">
        <f t="shared" si="311"/>
        <v>106.96985608765496</v>
      </c>
      <c r="S332">
        <f t="shared" si="311"/>
        <v>106.83108843464555</v>
      </c>
      <c r="T332">
        <f t="shared" si="311"/>
        <v>101.09255856160038</v>
      </c>
      <c r="U332">
        <f t="shared" si="311"/>
        <v>99.665503195997161</v>
      </c>
    </row>
    <row r="333" spans="1:21" x14ac:dyDescent="0.15">
      <c r="A333">
        <v>3</v>
      </c>
      <c r="B333" t="str">
        <f t="shared" ref="B333:K333" si="312">IF(B304,(B$46-100)*B117+100,"")</f>
        <v/>
      </c>
      <c r="C333">
        <f t="shared" si="312"/>
        <v>102.6021529547665</v>
      </c>
      <c r="D333">
        <f t="shared" si="312"/>
        <v>124</v>
      </c>
      <c r="E333">
        <f t="shared" si="312"/>
        <v>101.36594784978651</v>
      </c>
      <c r="F333">
        <f t="shared" si="312"/>
        <v>118.35647024893402</v>
      </c>
      <c r="G333">
        <f t="shared" si="312"/>
        <v>103.94032402884392</v>
      </c>
      <c r="H333">
        <f t="shared" si="312"/>
        <v>102.75823935151026</v>
      </c>
      <c r="I333">
        <f t="shared" si="312"/>
        <v>100.58529922942878</v>
      </c>
      <c r="J333">
        <f t="shared" si="312"/>
        <v>103.21137022096305</v>
      </c>
      <c r="K333">
        <f t="shared" si="312"/>
        <v>100.72746133917893</v>
      </c>
      <c r="L333">
        <f t="shared" ref="L333:U333" si="313">IF(L304,(L$46-100)*L117+100,"")</f>
        <v>99.69601241685848</v>
      </c>
      <c r="M333">
        <f t="shared" si="313"/>
        <v>104.92998885379808</v>
      </c>
      <c r="N333">
        <f t="shared" si="313"/>
        <v>103.85822557229936</v>
      </c>
      <c r="O333">
        <f t="shared" si="313"/>
        <v>102.02653450630952</v>
      </c>
      <c r="P333">
        <f t="shared" si="313"/>
        <v>101.94998331283134</v>
      </c>
      <c r="Q333">
        <f t="shared" si="313"/>
        <v>102.75771644662754</v>
      </c>
      <c r="R333">
        <f t="shared" si="313"/>
        <v>108.47162680807682</v>
      </c>
      <c r="S333">
        <f t="shared" si="313"/>
        <v>102.02561343275153</v>
      </c>
      <c r="T333">
        <f t="shared" si="313"/>
        <v>103.86277783875528</v>
      </c>
      <c r="U333">
        <f t="shared" si="313"/>
        <v>98.746417720503146</v>
      </c>
    </row>
    <row r="334" spans="1:21" x14ac:dyDescent="0.15">
      <c r="A334">
        <v>4</v>
      </c>
      <c r="B334" t="str">
        <f t="shared" ref="B334:K334" si="314">IF(B305,(B$46-100)*B118+100,"")</f>
        <v/>
      </c>
      <c r="C334">
        <f t="shared" si="314"/>
        <v>113.34077361073098</v>
      </c>
      <c r="D334">
        <f t="shared" si="314"/>
        <v>102.3416248853483</v>
      </c>
      <c r="E334">
        <f t="shared" si="314"/>
        <v>114</v>
      </c>
      <c r="F334">
        <f t="shared" si="314"/>
        <v>105.55612116060176</v>
      </c>
      <c r="G334">
        <f t="shared" si="314"/>
        <v>104.28363603424079</v>
      </c>
      <c r="H334">
        <f t="shared" si="314"/>
        <v>104.91770028577744</v>
      </c>
      <c r="I334">
        <f t="shared" si="314"/>
        <v>100.73133667044058</v>
      </c>
      <c r="J334">
        <f t="shared" si="314"/>
        <v>102.6697601510557</v>
      </c>
      <c r="K334">
        <f t="shared" si="314"/>
        <v>101.0953199427406</v>
      </c>
      <c r="L334">
        <f t="shared" ref="L334:U334" si="315">IF(L305,(L$46-100)*L118+100,"")</f>
        <v>99.67804597475174</v>
      </c>
      <c r="M334">
        <f t="shared" si="315"/>
        <v>106.97606581367867</v>
      </c>
      <c r="N334">
        <f t="shared" si="315"/>
        <v>103.24274142726678</v>
      </c>
      <c r="O334">
        <f t="shared" si="315"/>
        <v>103.05848073529765</v>
      </c>
      <c r="P334">
        <f t="shared" si="315"/>
        <v>104.12471680486436</v>
      </c>
      <c r="Q334">
        <f t="shared" si="315"/>
        <v>103.71208750488209</v>
      </c>
      <c r="R334">
        <f t="shared" si="315"/>
        <v>112.9552867995921</v>
      </c>
      <c r="S334">
        <f t="shared" si="315"/>
        <v>114.3524277894777</v>
      </c>
      <c r="T334">
        <f t="shared" si="315"/>
        <v>103.07089332875969</v>
      </c>
      <c r="U334">
        <f t="shared" si="315"/>
        <v>98.919645294858526</v>
      </c>
    </row>
    <row r="335" spans="1:21" x14ac:dyDescent="0.15">
      <c r="A335">
        <v>5</v>
      </c>
      <c r="B335" t="str">
        <f t="shared" ref="B335:K335" si="316">IF(B306,(B$46-100)*B119+100,"")</f>
        <v/>
      </c>
      <c r="C335">
        <f t="shared" si="316"/>
        <v>103.08320859068523</v>
      </c>
      <c r="D335">
        <f t="shared" si="316"/>
        <v>118.35647024893402</v>
      </c>
      <c r="E335">
        <f t="shared" si="316"/>
        <v>103.2410706770177</v>
      </c>
      <c r="F335">
        <f t="shared" si="316"/>
        <v>124</v>
      </c>
      <c r="G335">
        <f t="shared" si="316"/>
        <v>103.96165693824101</v>
      </c>
      <c r="H335">
        <f t="shared" si="316"/>
        <v>102.70467620702121</v>
      </c>
      <c r="I335">
        <f t="shared" si="316"/>
        <v>100.60936108386692</v>
      </c>
      <c r="J335">
        <f t="shared" si="316"/>
        <v>103.31670620974843</v>
      </c>
      <c r="K335">
        <f t="shared" si="316"/>
        <v>100.73598007219398</v>
      </c>
      <c r="L335">
        <f t="shared" ref="L335:U335" si="317">IF(L306,(L$46-100)*L119+100,"")</f>
        <v>99.683515381822758</v>
      </c>
      <c r="M335">
        <f t="shared" si="317"/>
        <v>104.63693540134864</v>
      </c>
      <c r="N335">
        <f t="shared" si="317"/>
        <v>103.90018392212389</v>
      </c>
      <c r="O335">
        <f t="shared" si="317"/>
        <v>102.02614490051791</v>
      </c>
      <c r="P335">
        <f t="shared" si="317"/>
        <v>101.86658938413737</v>
      </c>
      <c r="Q335">
        <f t="shared" si="317"/>
        <v>102.22342328653613</v>
      </c>
      <c r="R335">
        <f t="shared" si="317"/>
        <v>109.85025921388564</v>
      </c>
      <c r="S335">
        <f t="shared" si="317"/>
        <v>104.22720572440554</v>
      </c>
      <c r="T335">
        <f t="shared" si="317"/>
        <v>104.15251307310551</v>
      </c>
      <c r="U335">
        <f t="shared" si="317"/>
        <v>98.716644020515162</v>
      </c>
    </row>
    <row r="336" spans="1:21" x14ac:dyDescent="0.15">
      <c r="A336">
        <v>6</v>
      </c>
      <c r="B336" t="str">
        <f t="shared" ref="B336:K336" si="318">IF(B307,(B$46-100)*B120+100,"")</f>
        <v/>
      </c>
      <c r="C336">
        <f t="shared" si="318"/>
        <v>102.75138246372798</v>
      </c>
      <c r="D336">
        <f t="shared" si="318"/>
        <v>108.59707060838672</v>
      </c>
      <c r="E336">
        <f t="shared" si="318"/>
        <v>105.45190040721553</v>
      </c>
      <c r="F336">
        <f t="shared" si="318"/>
        <v>108.64361513798038</v>
      </c>
      <c r="G336">
        <f t="shared" si="318"/>
        <v>111</v>
      </c>
      <c r="H336">
        <f t="shared" si="318"/>
        <v>104.39265726081513</v>
      </c>
      <c r="I336">
        <f t="shared" si="318"/>
        <v>101.61989958058052</v>
      </c>
      <c r="J336">
        <f t="shared" si="318"/>
        <v>110.22764172016423</v>
      </c>
      <c r="K336">
        <f t="shared" si="318"/>
        <v>101.93531965614164</v>
      </c>
      <c r="L336">
        <f t="shared" ref="L336:U336" si="319">IF(L307,(L$46-100)*L120+100,"")</f>
        <v>99.168620770641382</v>
      </c>
      <c r="M336">
        <f t="shared" si="319"/>
        <v>112.08983095846605</v>
      </c>
      <c r="N336">
        <f t="shared" si="319"/>
        <v>109.83366041831043</v>
      </c>
      <c r="O336">
        <f t="shared" si="319"/>
        <v>102.658022290071</v>
      </c>
      <c r="P336">
        <f t="shared" si="319"/>
        <v>103.77070304739642</v>
      </c>
      <c r="Q336">
        <f t="shared" si="319"/>
        <v>107.14023381727532</v>
      </c>
      <c r="R336">
        <f t="shared" si="319"/>
        <v>117.74164952616908</v>
      </c>
      <c r="S336">
        <f t="shared" si="319"/>
        <v>109.9441594151693</v>
      </c>
      <c r="T336">
        <f t="shared" si="319"/>
        <v>110.91041439812423</v>
      </c>
      <c r="U336">
        <f t="shared" si="319"/>
        <v>96.883060883384317</v>
      </c>
    </row>
    <row r="337" spans="1:21" x14ac:dyDescent="0.15">
      <c r="A337">
        <v>7</v>
      </c>
      <c r="B337" t="str">
        <f t="shared" ref="B337:K337" si="320">IF(B308,(B$46-100)*B121+100,"")</f>
        <v/>
      </c>
      <c r="C337">
        <f t="shared" si="320"/>
        <v>102.68737583007815</v>
      </c>
      <c r="D337">
        <f t="shared" si="320"/>
        <v>104.72841031687473</v>
      </c>
      <c r="E337">
        <f t="shared" si="320"/>
        <v>104.91770028577744</v>
      </c>
      <c r="F337">
        <f t="shared" si="320"/>
        <v>104.63658778346493</v>
      </c>
      <c r="G337">
        <f t="shared" si="320"/>
        <v>103.45137356206902</v>
      </c>
      <c r="H337">
        <f t="shared" si="320"/>
        <v>114</v>
      </c>
      <c r="I337">
        <f t="shared" si="320"/>
        <v>100.74914668232785</v>
      </c>
      <c r="J337">
        <f t="shared" si="320"/>
        <v>101.79531235816567</v>
      </c>
      <c r="K337">
        <f t="shared" si="320"/>
        <v>100.99192915956205</v>
      </c>
      <c r="L337">
        <f t="shared" ref="L337:U337" si="321">IF(L308,(L$46-100)*L121+100,"")</f>
        <v>99.75312417067218</v>
      </c>
      <c r="M337">
        <f t="shared" si="321"/>
        <v>106.35483355982529</v>
      </c>
      <c r="N337">
        <f t="shared" si="321"/>
        <v>101.90973056852749</v>
      </c>
      <c r="O337">
        <f t="shared" si="321"/>
        <v>107.71060425006185</v>
      </c>
      <c r="P337">
        <f t="shared" si="321"/>
        <v>112.9067678055447</v>
      </c>
      <c r="Q337">
        <f t="shared" si="321"/>
        <v>103.77722357160224</v>
      </c>
      <c r="R337">
        <f t="shared" si="321"/>
        <v>112.33966630710025</v>
      </c>
      <c r="S337">
        <f t="shared" si="321"/>
        <v>107.27603922187973</v>
      </c>
      <c r="T337">
        <f t="shared" si="321"/>
        <v>100.65465227901669</v>
      </c>
      <c r="U337">
        <f t="shared" si="321"/>
        <v>99.331072259681534</v>
      </c>
    </row>
    <row r="338" spans="1:21" x14ac:dyDescent="0.15">
      <c r="A338">
        <v>8</v>
      </c>
      <c r="B338" t="str">
        <f t="shared" ref="B338:K338" si="322">IF(B309,(B$46-100)*B122+100,"")</f>
        <v/>
      </c>
      <c r="C338">
        <f t="shared" si="322"/>
        <v>102.82044096163084</v>
      </c>
      <c r="D338">
        <f t="shared" si="322"/>
        <v>107.02359075314537</v>
      </c>
      <c r="E338">
        <f t="shared" si="322"/>
        <v>105.11935669308407</v>
      </c>
      <c r="F338">
        <f t="shared" si="322"/>
        <v>107.31233300640294</v>
      </c>
      <c r="G338">
        <f t="shared" si="322"/>
        <v>108.90944769319292</v>
      </c>
      <c r="H338">
        <f t="shared" si="322"/>
        <v>105.24402677629493</v>
      </c>
      <c r="I338">
        <f t="shared" si="322"/>
        <v>102</v>
      </c>
      <c r="J338">
        <f t="shared" si="322"/>
        <v>106.73084999061911</v>
      </c>
      <c r="K338">
        <f t="shared" si="322"/>
        <v>102.74843769702646</v>
      </c>
      <c r="L338">
        <f t="shared" ref="L338:U338" si="323">IF(L309,(L$46-100)*L122+100,"")</f>
        <v>99.264061374653124</v>
      </c>
      <c r="M338">
        <f t="shared" si="323"/>
        <v>112.82697022144748</v>
      </c>
      <c r="N338">
        <f t="shared" si="323"/>
        <v>106.36462090137236</v>
      </c>
      <c r="O338">
        <f t="shared" si="323"/>
        <v>102.68752559553801</v>
      </c>
      <c r="P338">
        <f t="shared" si="323"/>
        <v>105.06898705044637</v>
      </c>
      <c r="Q338">
        <f t="shared" si="323"/>
        <v>104.82281915373406</v>
      </c>
      <c r="R338">
        <f t="shared" si="323"/>
        <v>115.38370851025203</v>
      </c>
      <c r="S338">
        <f t="shared" si="323"/>
        <v>108.86659174056666</v>
      </c>
      <c r="T338">
        <f t="shared" si="323"/>
        <v>106.45700139662452</v>
      </c>
      <c r="U338">
        <f t="shared" si="323"/>
        <v>97.792172245997094</v>
      </c>
    </row>
    <row r="339" spans="1:21" x14ac:dyDescent="0.15">
      <c r="A339">
        <v>9</v>
      </c>
      <c r="B339" t="str">
        <f t="shared" ref="B339:K339" si="324">IF(B310,(B$46-100)*B123+100,"")</f>
        <v/>
      </c>
      <c r="C339">
        <f t="shared" si="324"/>
        <v>101.64822021880239</v>
      </c>
      <c r="D339">
        <f t="shared" si="324"/>
        <v>106.42274044192609</v>
      </c>
      <c r="E339">
        <f t="shared" si="324"/>
        <v>103.11472017623164</v>
      </c>
      <c r="F339">
        <f t="shared" si="324"/>
        <v>106.63341241949686</v>
      </c>
      <c r="G339">
        <f t="shared" si="324"/>
        <v>109.37533824348387</v>
      </c>
      <c r="H339">
        <f t="shared" si="324"/>
        <v>102.09453108452662</v>
      </c>
      <c r="I339">
        <f t="shared" si="324"/>
        <v>101.12180833176986</v>
      </c>
      <c r="J339">
        <f t="shared" si="324"/>
        <v>112</v>
      </c>
      <c r="K339">
        <f t="shared" si="324"/>
        <v>100.99286825011492</v>
      </c>
      <c r="L339">
        <f t="shared" ref="L339:U339" si="325">IF(L310,(L$46-100)*L123+100,"")</f>
        <v>99.452308858112943</v>
      </c>
      <c r="M339">
        <f t="shared" si="325"/>
        <v>107.05105746441855</v>
      </c>
      <c r="N339">
        <f t="shared" si="325"/>
        <v>110.27002385673123</v>
      </c>
      <c r="O339">
        <f t="shared" si="325"/>
        <v>101.30249659765296</v>
      </c>
      <c r="P339">
        <f t="shared" si="325"/>
        <v>101.75697501810288</v>
      </c>
      <c r="Q339">
        <f t="shared" si="325"/>
        <v>105.10838535776131</v>
      </c>
      <c r="R339">
        <f t="shared" si="325"/>
        <v>113.76371465089085</v>
      </c>
      <c r="S339">
        <f t="shared" si="325"/>
        <v>105.63795812149957</v>
      </c>
      <c r="T339">
        <f t="shared" si="325"/>
        <v>113.30737312888633</v>
      </c>
      <c r="U339">
        <f t="shared" si="325"/>
        <v>97.574472292701699</v>
      </c>
    </row>
    <row r="340" spans="1:21" x14ac:dyDescent="0.15">
      <c r="A340">
        <v>10</v>
      </c>
      <c r="B340" t="str">
        <f t="shared" ref="B340:K340" si="326">IF(B311,(B$46-100)*B124+100,"")</f>
        <v/>
      </c>
      <c r="C340">
        <f t="shared" si="326"/>
        <v>103.09860452462073</v>
      </c>
      <c r="D340">
        <f t="shared" si="326"/>
        <v>105.81969071343143</v>
      </c>
      <c r="E340">
        <f t="shared" si="326"/>
        <v>105.11149306612279</v>
      </c>
      <c r="F340">
        <f t="shared" si="326"/>
        <v>105.8878405775519</v>
      </c>
      <c r="G340">
        <f t="shared" si="326"/>
        <v>107.09617207251937</v>
      </c>
      <c r="H340">
        <f t="shared" si="326"/>
        <v>104.62900274462288</v>
      </c>
      <c r="I340">
        <f t="shared" si="326"/>
        <v>101.83229179801764</v>
      </c>
      <c r="J340">
        <f t="shared" si="326"/>
        <v>103.97147300045967</v>
      </c>
      <c r="K340">
        <f t="shared" si="326"/>
        <v>103</v>
      </c>
      <c r="L340">
        <f t="shared" ref="L340:U340" si="327">IF(L311,(L$46-100)*L124+100,"")</f>
        <v>99.339139130223401</v>
      </c>
      <c r="M340">
        <f t="shared" si="327"/>
        <v>112.30143333491449</v>
      </c>
      <c r="N340">
        <f t="shared" si="327"/>
        <v>103.97698737380804</v>
      </c>
      <c r="O340">
        <f t="shared" si="327"/>
        <v>102.47768992580207</v>
      </c>
      <c r="P340">
        <f t="shared" si="327"/>
        <v>104.35138782054219</v>
      </c>
      <c r="Q340">
        <f t="shared" si="327"/>
        <v>103.16002956240391</v>
      </c>
      <c r="R340">
        <f t="shared" si="327"/>
        <v>112.837239160663</v>
      </c>
      <c r="S340">
        <f t="shared" si="327"/>
        <v>108.00649792307047</v>
      </c>
      <c r="T340">
        <f t="shared" si="327"/>
        <v>104.3612327244935</v>
      </c>
      <c r="U340">
        <f t="shared" si="327"/>
        <v>98.293028145002708</v>
      </c>
    </row>
    <row r="341" spans="1:21" x14ac:dyDescent="0.15">
      <c r="A341">
        <v>11</v>
      </c>
      <c r="B341" t="str">
        <f t="shared" ref="B341:K341" si="328">IF(B312,(B$46-100)*B125+100,"")</f>
        <v/>
      </c>
      <c r="C341">
        <f t="shared" si="328"/>
        <v>102.07521252941801</v>
      </c>
      <c r="D341">
        <f t="shared" si="328"/>
        <v>107.2957019953966</v>
      </c>
      <c r="E341">
        <f t="shared" si="328"/>
        <v>104.50735635347557</v>
      </c>
      <c r="F341">
        <f t="shared" si="328"/>
        <v>107.59563083625383</v>
      </c>
      <c r="G341">
        <f t="shared" si="328"/>
        <v>109.14517152294478</v>
      </c>
      <c r="H341">
        <f t="shared" si="328"/>
        <v>103.45626161058941</v>
      </c>
      <c r="I341">
        <f t="shared" si="328"/>
        <v>101.47187725069375</v>
      </c>
      <c r="J341">
        <f t="shared" si="328"/>
        <v>106.5722937026447</v>
      </c>
      <c r="K341">
        <f t="shared" si="328"/>
        <v>101.98258260932978</v>
      </c>
      <c r="L341">
        <f t="shared" ref="L341:U341" si="329">IF(L312,(L$46-100)*L125+100,"")</f>
        <v>99</v>
      </c>
      <c r="M341">
        <f t="shared" si="329"/>
        <v>109.57327020981339</v>
      </c>
      <c r="N341">
        <f t="shared" si="329"/>
        <v>106.67900922527356</v>
      </c>
      <c r="O341">
        <f t="shared" si="329"/>
        <v>102.4605862723258</v>
      </c>
      <c r="P341">
        <f t="shared" si="329"/>
        <v>102.53553229932372</v>
      </c>
      <c r="Q341">
        <f t="shared" si="329"/>
        <v>103.3488304328947</v>
      </c>
      <c r="R341">
        <f t="shared" si="329"/>
        <v>114.70692092217904</v>
      </c>
      <c r="S341">
        <f t="shared" si="329"/>
        <v>107.8183561312263</v>
      </c>
      <c r="T341">
        <f t="shared" si="329"/>
        <v>106.781256052868</v>
      </c>
      <c r="U341">
        <f t="shared" si="329"/>
        <v>96.58249994749319</v>
      </c>
    </row>
    <row r="342" spans="1:21" x14ac:dyDescent="0.15">
      <c r="A342">
        <v>12</v>
      </c>
      <c r="B342" t="str">
        <f t="shared" ref="B342:K342" si="330">IF(B313,(B$46-100)*B126+100,"")</f>
        <v/>
      </c>
      <c r="C342">
        <f t="shared" si="330"/>
        <v>103.49077144568071</v>
      </c>
      <c r="D342">
        <f t="shared" si="330"/>
        <v>107.88798216607694</v>
      </c>
      <c r="E342">
        <f t="shared" si="330"/>
        <v>106.51099475943343</v>
      </c>
      <c r="F342">
        <f t="shared" si="330"/>
        <v>107.41909664215783</v>
      </c>
      <c r="G342">
        <f t="shared" si="330"/>
        <v>108.86587603620843</v>
      </c>
      <c r="H342">
        <f t="shared" si="330"/>
        <v>105.93117798917028</v>
      </c>
      <c r="I342">
        <f t="shared" si="330"/>
        <v>101.710262696193</v>
      </c>
      <c r="J342">
        <f t="shared" si="330"/>
        <v>105.64084597153484</v>
      </c>
      <c r="K342">
        <f t="shared" si="330"/>
        <v>102.4602866669829</v>
      </c>
      <c r="L342">
        <f t="shared" ref="L342:U342" si="331">IF(L313,(L$46-100)*L126+100,"")</f>
        <v>99.361781986012446</v>
      </c>
      <c r="M342">
        <f t="shared" si="331"/>
        <v>115</v>
      </c>
      <c r="N342">
        <f t="shared" si="331"/>
        <v>106.48323851101695</v>
      </c>
      <c r="O342">
        <f t="shared" si="331"/>
        <v>103.20113148344301</v>
      </c>
      <c r="P342">
        <f t="shared" si="331"/>
        <v>105.5445658469463</v>
      </c>
      <c r="Q342">
        <f t="shared" si="331"/>
        <v>108.64877991704077</v>
      </c>
      <c r="R342">
        <f t="shared" si="331"/>
        <v>116.15532493746402</v>
      </c>
      <c r="S342">
        <f t="shared" si="331"/>
        <v>111.90799107134468</v>
      </c>
      <c r="T342">
        <f t="shared" si="331"/>
        <v>105.55613934410285</v>
      </c>
      <c r="U342">
        <f t="shared" si="331"/>
        <v>98.048625234695649</v>
      </c>
    </row>
    <row r="343" spans="1:21" x14ac:dyDescent="0.15">
      <c r="A343">
        <v>13</v>
      </c>
      <c r="B343" t="str">
        <f t="shared" ref="B343:K343" si="332">IF(B314,(B$46-100)*B127+100,"")</f>
        <v/>
      </c>
      <c r="C343">
        <f t="shared" si="332"/>
        <v>102.33740082633484</v>
      </c>
      <c r="D343">
        <f t="shared" si="332"/>
        <v>108.41794670319861</v>
      </c>
      <c r="E343">
        <f t="shared" si="332"/>
        <v>104.12712545288498</v>
      </c>
      <c r="F343">
        <f t="shared" si="332"/>
        <v>108.50949219372484</v>
      </c>
      <c r="G343">
        <f t="shared" si="332"/>
        <v>109.83366041831043</v>
      </c>
      <c r="H343">
        <f t="shared" si="332"/>
        <v>102.4305661781259</v>
      </c>
      <c r="I343">
        <f t="shared" si="332"/>
        <v>101.15720380024952</v>
      </c>
      <c r="J343">
        <f t="shared" si="332"/>
        <v>111.20366238916134</v>
      </c>
      <c r="K343">
        <f t="shared" si="332"/>
        <v>101.08463292012947</v>
      </c>
      <c r="L343">
        <f t="shared" ref="L343:U343" si="333">IF(L314,(L$46-100)*L127+100,"")</f>
        <v>99.392817343156949</v>
      </c>
      <c r="M343">
        <f t="shared" si="333"/>
        <v>108.84077978775038</v>
      </c>
      <c r="N343">
        <f t="shared" si="333"/>
        <v>111</v>
      </c>
      <c r="O343">
        <f t="shared" si="333"/>
        <v>101.52970404109634</v>
      </c>
      <c r="P343">
        <f t="shared" si="333"/>
        <v>102.01754017865437</v>
      </c>
      <c r="Q343">
        <f t="shared" si="333"/>
        <v>107.53269760504273</v>
      </c>
      <c r="R343">
        <f t="shared" si="333"/>
        <v>115.04238857940419</v>
      </c>
      <c r="S343">
        <f t="shared" si="333"/>
        <v>106.86485737012629</v>
      </c>
      <c r="T343">
        <f t="shared" si="333"/>
        <v>112.73348801379306</v>
      </c>
      <c r="U343">
        <f t="shared" si="333"/>
        <v>97.411629158124086</v>
      </c>
    </row>
    <row r="344" spans="1:21" x14ac:dyDescent="0.15">
      <c r="A344">
        <v>14</v>
      </c>
      <c r="B344" t="str">
        <f t="shared" ref="B344:K344" si="334">IF(B315,(B$46-100)*B128+100,"")</f>
        <v/>
      </c>
      <c r="C344">
        <f t="shared" si="334"/>
        <v>102.80039157662927</v>
      </c>
      <c r="D344">
        <f t="shared" si="334"/>
        <v>105.40409201682537</v>
      </c>
      <c r="E344">
        <f t="shared" si="334"/>
        <v>104.75763669935189</v>
      </c>
      <c r="F344">
        <f t="shared" si="334"/>
        <v>105.40305306804777</v>
      </c>
      <c r="G344">
        <f t="shared" si="334"/>
        <v>103.24869391008679</v>
      </c>
      <c r="H344">
        <f t="shared" si="334"/>
        <v>111.99427327787399</v>
      </c>
      <c r="I344">
        <f t="shared" si="334"/>
        <v>100.59722791011956</v>
      </c>
      <c r="J344">
        <f t="shared" si="334"/>
        <v>101.73666213020394</v>
      </c>
      <c r="K344">
        <f t="shared" si="334"/>
        <v>100.82589664193402</v>
      </c>
      <c r="L344">
        <f t="shared" ref="L344:U344" si="335">IF(L315,(L$46-100)*L128+100,"")</f>
        <v>99.726601525297127</v>
      </c>
      <c r="M344">
        <f t="shared" si="335"/>
        <v>105.33521913907167</v>
      </c>
      <c r="N344">
        <f t="shared" si="335"/>
        <v>101.86963827245108</v>
      </c>
      <c r="O344">
        <f t="shared" si="335"/>
        <v>109</v>
      </c>
      <c r="P344">
        <f t="shared" si="335"/>
        <v>108.26039900804528</v>
      </c>
      <c r="Q344">
        <f t="shared" si="335"/>
        <v>102.68715835200904</v>
      </c>
      <c r="R344">
        <f t="shared" si="335"/>
        <v>111.2863473233199</v>
      </c>
      <c r="S344">
        <f t="shared" si="335"/>
        <v>106.91386022373825</v>
      </c>
      <c r="T344">
        <f t="shared" si="335"/>
        <v>101.25066925758748</v>
      </c>
      <c r="U344">
        <f t="shared" si="335"/>
        <v>99.075809366086986</v>
      </c>
    </row>
    <row r="345" spans="1:21" x14ac:dyDescent="0.15">
      <c r="A345">
        <v>15</v>
      </c>
      <c r="B345" t="str">
        <f t="shared" ref="B345:K345" si="336">IF(B316,(B$46-100)*B129+100,"")</f>
        <v/>
      </c>
      <c r="C345">
        <f t="shared" si="336"/>
        <v>102.10344428922139</v>
      </c>
      <c r="D345">
        <f t="shared" si="336"/>
        <v>103.3428285362823</v>
      </c>
      <c r="E345">
        <f t="shared" si="336"/>
        <v>104.12471680486436</v>
      </c>
      <c r="F345">
        <f t="shared" si="336"/>
        <v>103.19986751566405</v>
      </c>
      <c r="G345">
        <f t="shared" si="336"/>
        <v>102.96269525152576</v>
      </c>
      <c r="H345">
        <f t="shared" si="336"/>
        <v>112.9067678055447</v>
      </c>
      <c r="I345">
        <f t="shared" si="336"/>
        <v>100.72414100720663</v>
      </c>
      <c r="J345">
        <f t="shared" si="336"/>
        <v>101.50597858694532</v>
      </c>
      <c r="K345">
        <f t="shared" si="336"/>
        <v>100.93244024725904</v>
      </c>
      <c r="L345">
        <f t="shared" ref="L345:U345" si="337">IF(L316,(L$46-100)*L129+100,"")</f>
        <v>99.818890550048309</v>
      </c>
      <c r="M345">
        <f t="shared" si="337"/>
        <v>105.94060626458533</v>
      </c>
      <c r="N345">
        <f t="shared" si="337"/>
        <v>101.58521014037129</v>
      </c>
      <c r="O345">
        <f t="shared" si="337"/>
        <v>105.31025650517198</v>
      </c>
      <c r="P345">
        <f t="shared" si="337"/>
        <v>114</v>
      </c>
      <c r="Q345">
        <f t="shared" si="337"/>
        <v>103.89457282854316</v>
      </c>
      <c r="R345">
        <f t="shared" si="337"/>
        <v>110.83937883889868</v>
      </c>
      <c r="S345">
        <f t="shared" si="337"/>
        <v>106.1969288804826</v>
      </c>
      <c r="T345">
        <f t="shared" si="337"/>
        <v>100.08540082003115</v>
      </c>
      <c r="U345">
        <f t="shared" si="337"/>
        <v>99.647025723005399</v>
      </c>
    </row>
    <row r="346" spans="1:21" x14ac:dyDescent="0.15">
      <c r="A346">
        <v>16</v>
      </c>
      <c r="B346" t="str">
        <f t="shared" ref="B346:K346" si="338">IF(B317,(B$46-100)*B130+100,"")</f>
        <v/>
      </c>
      <c r="C346">
        <f t="shared" si="338"/>
        <v>101.72499999999999</v>
      </c>
      <c r="D346">
        <f t="shared" si="338"/>
        <v>105.09116882454315</v>
      </c>
      <c r="E346">
        <f t="shared" si="338"/>
        <v>103.99763269756534</v>
      </c>
      <c r="F346">
        <f t="shared" si="338"/>
        <v>104.1047814520667</v>
      </c>
      <c r="G346">
        <f t="shared" si="338"/>
        <v>106.04173630692527</v>
      </c>
      <c r="H346">
        <f t="shared" si="338"/>
        <v>104.06777923095625</v>
      </c>
      <c r="I346">
        <f t="shared" si="338"/>
        <v>100.74197217749754</v>
      </c>
      <c r="J346">
        <f t="shared" si="338"/>
        <v>104.71543263793352</v>
      </c>
      <c r="K346">
        <f t="shared" si="338"/>
        <v>100.72923759132398</v>
      </c>
      <c r="L346">
        <f t="shared" ref="L346:U346" si="339">IF(L317,(L$46-100)*L130+100,"")</f>
        <v>99.742397659008105</v>
      </c>
      <c r="M346">
        <f t="shared" si="339"/>
        <v>109.97936144273935</v>
      </c>
      <c r="N346">
        <f t="shared" si="339"/>
        <v>106.37382105042077</v>
      </c>
      <c r="O346">
        <f t="shared" si="339"/>
        <v>101.86034039754472</v>
      </c>
      <c r="P346">
        <f t="shared" si="339"/>
        <v>104.19415535381572</v>
      </c>
      <c r="Q346">
        <f t="shared" si="339"/>
        <v>113</v>
      </c>
      <c r="R346">
        <f t="shared" si="339"/>
        <v>110.74226737340003</v>
      </c>
      <c r="S346">
        <f t="shared" si="339"/>
        <v>106.04606415888992</v>
      </c>
      <c r="T346">
        <f t="shared" si="339"/>
        <v>104.67372273573501</v>
      </c>
      <c r="U346">
        <f t="shared" si="339"/>
        <v>98.879435706590499</v>
      </c>
    </row>
    <row r="347" spans="1:21" x14ac:dyDescent="0.15">
      <c r="A347">
        <v>17</v>
      </c>
      <c r="B347" t="str">
        <f t="shared" ref="B347:K347" si="340">IF(B318,(B$46-100)*B131+100,"")</f>
        <v/>
      </c>
      <c r="C347">
        <f t="shared" si="340"/>
        <v>108.01533450080321</v>
      </c>
      <c r="D347">
        <f t="shared" si="340"/>
        <v>110.16595216969218</v>
      </c>
      <c r="E347">
        <f t="shared" si="340"/>
        <v>109.06870075971446</v>
      </c>
      <c r="F347">
        <f t="shared" si="340"/>
        <v>111.82031105666276</v>
      </c>
      <c r="G347">
        <f t="shared" si="340"/>
        <v>109.75790723939299</v>
      </c>
      <c r="H347">
        <f t="shared" si="340"/>
        <v>108.63776641497017</v>
      </c>
      <c r="I347">
        <f t="shared" si="340"/>
        <v>101.53837085102521</v>
      </c>
      <c r="J347">
        <f t="shared" si="340"/>
        <v>108.2582287905345</v>
      </c>
      <c r="K347">
        <f t="shared" si="340"/>
        <v>101.92558587409945</v>
      </c>
      <c r="L347">
        <f t="shared" ref="L347:U347" si="341">IF(L318,(L$46-100)*L131+100,"")</f>
        <v>99.264653953891042</v>
      </c>
      <c r="M347">
        <f t="shared" si="341"/>
        <v>112.11649370309802</v>
      </c>
      <c r="N347">
        <f t="shared" si="341"/>
        <v>108.2733137186723</v>
      </c>
      <c r="O347">
        <f t="shared" si="341"/>
        <v>105.07885629549395</v>
      </c>
      <c r="P347">
        <f t="shared" si="341"/>
        <v>107.58756518722907</v>
      </c>
      <c r="Q347">
        <f t="shared" si="341"/>
        <v>106.98247379271001</v>
      </c>
      <c r="R347">
        <f t="shared" si="341"/>
        <v>120</v>
      </c>
      <c r="S347">
        <f t="shared" si="341"/>
        <v>112.87972486655335</v>
      </c>
      <c r="T347">
        <f t="shared" si="341"/>
        <v>108.58241924169656</v>
      </c>
      <c r="U347">
        <f t="shared" si="341"/>
        <v>97.338287366903046</v>
      </c>
    </row>
    <row r="348" spans="1:21" x14ac:dyDescent="0.15">
      <c r="A348">
        <v>18</v>
      </c>
      <c r="B348" t="str">
        <f t="shared" ref="B348:K348" si="342">IF(B319,(B$46-100)*B132+100,"")</f>
        <v/>
      </c>
      <c r="C348">
        <f t="shared" si="342"/>
        <v>108.72861299982488</v>
      </c>
      <c r="D348">
        <f t="shared" si="342"/>
        <v>102.70081791033537</v>
      </c>
      <c r="E348">
        <f t="shared" si="342"/>
        <v>111.16299939181599</v>
      </c>
      <c r="F348">
        <f t="shared" si="342"/>
        <v>105.63627429920739</v>
      </c>
      <c r="G348">
        <f t="shared" si="342"/>
        <v>106.07698630927013</v>
      </c>
      <c r="H348">
        <f t="shared" si="342"/>
        <v>105.65914161701757</v>
      </c>
      <c r="I348">
        <f t="shared" si="342"/>
        <v>100.98517686006296</v>
      </c>
      <c r="J348">
        <f t="shared" si="342"/>
        <v>103.75863874766638</v>
      </c>
      <c r="K348">
        <f t="shared" si="342"/>
        <v>101.33441632051175</v>
      </c>
      <c r="L348">
        <f t="shared" ref="L348:U348" si="343">IF(L319,(L$46-100)*L132+100,"")</f>
        <v>99.565646881598539</v>
      </c>
      <c r="M348">
        <f t="shared" si="343"/>
        <v>109.92332589278723</v>
      </c>
      <c r="N348">
        <f t="shared" si="343"/>
        <v>104.19519061507718</v>
      </c>
      <c r="O348">
        <f t="shared" si="343"/>
        <v>103.45693011186913</v>
      </c>
      <c r="P348">
        <f t="shared" si="343"/>
        <v>104.81983357370869</v>
      </c>
      <c r="Q348">
        <f t="shared" si="343"/>
        <v>104.36660189253161</v>
      </c>
      <c r="R348">
        <f t="shared" si="343"/>
        <v>114.31080540728149</v>
      </c>
      <c r="S348">
        <f t="shared" si="343"/>
        <v>118</v>
      </c>
      <c r="T348">
        <f t="shared" si="343"/>
        <v>103.49241452860521</v>
      </c>
      <c r="U348">
        <f t="shared" si="343"/>
        <v>98.562675601278428</v>
      </c>
    </row>
    <row r="349" spans="1:21" x14ac:dyDescent="0.15">
      <c r="A349">
        <v>19</v>
      </c>
      <c r="B349" t="str">
        <f t="shared" ref="B349:K349" si="344">IF(B320,(B$46-100)*B133+100,"")</f>
        <v/>
      </c>
      <c r="C349">
        <f t="shared" si="344"/>
        <v>101.79491763691493</v>
      </c>
      <c r="D349">
        <f t="shared" si="344"/>
        <v>106.62190486643763</v>
      </c>
      <c r="E349">
        <f t="shared" si="344"/>
        <v>103.07089332875969</v>
      </c>
      <c r="F349">
        <f t="shared" si="344"/>
        <v>107.11859383960945</v>
      </c>
      <c r="G349">
        <f t="shared" si="344"/>
        <v>108.57246845566904</v>
      </c>
      <c r="H349">
        <f t="shared" si="344"/>
        <v>100.65465227901669</v>
      </c>
      <c r="I349">
        <f t="shared" si="344"/>
        <v>100.92242877094635</v>
      </c>
      <c r="J349">
        <f t="shared" si="344"/>
        <v>111.40631982475971</v>
      </c>
      <c r="K349">
        <f t="shared" si="344"/>
        <v>100.93454986953432</v>
      </c>
      <c r="L349">
        <f t="shared" ref="L349:U349" si="345">IF(L320,(L$46-100)*L133+100,"")</f>
        <v>99.515624567652281</v>
      </c>
      <c r="M349">
        <f t="shared" si="345"/>
        <v>105.95300644011019</v>
      </c>
      <c r="N349">
        <f t="shared" si="345"/>
        <v>110.00488343940883</v>
      </c>
      <c r="O349">
        <f t="shared" si="345"/>
        <v>100.80400166559195</v>
      </c>
      <c r="P349">
        <f t="shared" si="345"/>
        <v>100.08540082003115</v>
      </c>
      <c r="Q349">
        <f t="shared" si="345"/>
        <v>104.33988539746822</v>
      </c>
      <c r="R349">
        <f t="shared" si="345"/>
        <v>112.26059891670936</v>
      </c>
      <c r="S349">
        <f t="shared" si="345"/>
        <v>104.49024725106383</v>
      </c>
      <c r="T349">
        <f t="shared" si="345"/>
        <v>114</v>
      </c>
      <c r="U349">
        <f t="shared" si="345"/>
        <v>97.744896132344564</v>
      </c>
    </row>
    <row r="350" spans="1:21" x14ac:dyDescent="0.15">
      <c r="A350">
        <v>20</v>
      </c>
      <c r="B350" t="str">
        <f t="shared" ref="B350:K350" si="346">IF(B321,(B$46-100)*B134+100,"")</f>
        <v/>
      </c>
      <c r="C350">
        <f t="shared" si="346"/>
        <v>101.9233566230163</v>
      </c>
      <c r="D350">
        <f t="shared" si="346"/>
        <v>107.52149367698114</v>
      </c>
      <c r="E350">
        <f t="shared" si="346"/>
        <v>103.78124146799516</v>
      </c>
      <c r="F350">
        <f t="shared" si="346"/>
        <v>107.70013587690904</v>
      </c>
      <c r="G350">
        <f t="shared" si="346"/>
        <v>108.57158257069311</v>
      </c>
      <c r="H350">
        <f t="shared" si="346"/>
        <v>102.34124709111465</v>
      </c>
      <c r="I350">
        <f t="shared" si="346"/>
        <v>101.10391387700145</v>
      </c>
      <c r="J350">
        <f t="shared" si="346"/>
        <v>107.27658312189489</v>
      </c>
      <c r="K350">
        <f t="shared" si="346"/>
        <v>101.28022889124797</v>
      </c>
      <c r="L350">
        <f t="shared" ref="L350:U350" si="347">IF(L321,(L$46-100)*L134+100,"")</f>
        <v>99.145624986873301</v>
      </c>
      <c r="M350">
        <f t="shared" si="347"/>
        <v>107.31765536989131</v>
      </c>
      <c r="N350">
        <f t="shared" si="347"/>
        <v>107.11801981515877</v>
      </c>
      <c r="O350">
        <f t="shared" si="347"/>
        <v>102.07942892630427</v>
      </c>
      <c r="P350">
        <f t="shared" si="347"/>
        <v>101.2354099694811</v>
      </c>
      <c r="Q350">
        <f t="shared" si="347"/>
        <v>103.64183395358089</v>
      </c>
      <c r="R350">
        <f t="shared" si="347"/>
        <v>113.30856316548477</v>
      </c>
      <c r="S350">
        <f t="shared" si="347"/>
        <v>106.46795979424707</v>
      </c>
      <c r="T350">
        <f t="shared" si="347"/>
        <v>107.89286353679402</v>
      </c>
      <c r="U350">
        <f t="shared" si="347"/>
        <v>96</v>
      </c>
    </row>
    <row r="352" spans="1:21" x14ac:dyDescent="0.15">
      <c r="U352" t="s">
        <v>169</v>
      </c>
    </row>
    <row r="353" spans="1:21" x14ac:dyDescent="0.15">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15">
      <c r="A354">
        <v>1</v>
      </c>
      <c r="B354" t="str">
        <f t="shared" ref="B354:K354" si="348">IF(B302,$X38-B331,"")</f>
        <v/>
      </c>
      <c r="C354" t="str">
        <f t="shared" si="348"/>
        <v/>
      </c>
      <c r="D354" t="str">
        <f t="shared" si="348"/>
        <v/>
      </c>
      <c r="E354" t="str">
        <f t="shared" si="348"/>
        <v/>
      </c>
      <c r="F354" t="str">
        <f t="shared" si="348"/>
        <v/>
      </c>
      <c r="G354" t="str">
        <f t="shared" si="348"/>
        <v/>
      </c>
      <c r="H354" t="str">
        <f t="shared" si="348"/>
        <v/>
      </c>
      <c r="I354" t="str">
        <f t="shared" si="348"/>
        <v/>
      </c>
      <c r="J354" t="str">
        <f t="shared" si="348"/>
        <v/>
      </c>
      <c r="K354" t="str">
        <f t="shared" si="348"/>
        <v/>
      </c>
      <c r="L354" t="str">
        <f t="shared" ref="L354:U354" si="349">IF(L302,$X38-L331,"")</f>
        <v/>
      </c>
      <c r="M354" t="str">
        <f t="shared" si="349"/>
        <v/>
      </c>
      <c r="N354" t="str">
        <f t="shared" si="349"/>
        <v/>
      </c>
      <c r="O354" t="str">
        <f t="shared" si="349"/>
        <v/>
      </c>
      <c r="P354" t="str">
        <f t="shared" si="349"/>
        <v/>
      </c>
      <c r="Q354" t="str">
        <f t="shared" si="349"/>
        <v/>
      </c>
      <c r="R354" t="str">
        <f t="shared" si="349"/>
        <v/>
      </c>
      <c r="S354" t="str">
        <f t="shared" si="349"/>
        <v/>
      </c>
      <c r="T354" t="str">
        <f t="shared" si="349"/>
        <v/>
      </c>
      <c r="U354" t="str">
        <f t="shared" si="349"/>
        <v/>
      </c>
    </row>
    <row r="355" spans="1:21" x14ac:dyDescent="0.15">
      <c r="A355">
        <v>2</v>
      </c>
      <c r="B355" t="str">
        <f t="shared" ref="B355:K355" si="350">IF(B303,$X39-B332,"")</f>
        <v/>
      </c>
      <c r="C355">
        <f t="shared" si="350"/>
        <v>0</v>
      </c>
      <c r="D355">
        <f t="shared" si="350"/>
        <v>20.28470996024366</v>
      </c>
      <c r="E355">
        <f t="shared" si="350"/>
        <v>14.879529106511569</v>
      </c>
      <c r="F355">
        <f t="shared" si="350"/>
        <v>19.782738861893677</v>
      </c>
      <c r="G355">
        <f t="shared" si="350"/>
        <v>21.68412143039096</v>
      </c>
      <c r="H355">
        <f t="shared" si="350"/>
        <v>21.364206016474171</v>
      </c>
      <c r="I355">
        <f t="shared" si="350"/>
        <v>22.75474426420601</v>
      </c>
      <c r="J355">
        <f t="shared" si="350"/>
        <v>22.140059016277007</v>
      </c>
      <c r="K355">
        <f t="shared" si="350"/>
        <v>22.595834192440776</v>
      </c>
      <c r="L355">
        <f t="shared" ref="L355:U355" si="351">IF(L303,$X39-L332,"")</f>
        <v>23.090226631713833</v>
      </c>
      <c r="M355">
        <f t="shared" si="351"/>
        <v>20.723409926729971</v>
      </c>
      <c r="N355">
        <f t="shared" si="351"/>
        <v>21.882112648274642</v>
      </c>
      <c r="O355">
        <f t="shared" si="351"/>
        <v>21.904194600449415</v>
      </c>
      <c r="P355">
        <f t="shared" si="351"/>
        <v>21.719642606560896</v>
      </c>
      <c r="Q355">
        <f t="shared" si="351"/>
        <v>22.025000000000006</v>
      </c>
      <c r="R355">
        <f t="shared" si="351"/>
        <v>16.030143912345039</v>
      </c>
      <c r="S355">
        <f t="shared" si="351"/>
        <v>16.168911565354449</v>
      </c>
      <c r="T355">
        <f t="shared" si="351"/>
        <v>21.907441438399616</v>
      </c>
      <c r="U355">
        <f t="shared" si="351"/>
        <v>23.334496804002839</v>
      </c>
    </row>
    <row r="356" spans="1:21" x14ac:dyDescent="0.15">
      <c r="A356">
        <v>3</v>
      </c>
      <c r="B356" t="str">
        <f t="shared" ref="B356:K356" si="352">IF(B304,$X40-B333,"")</f>
        <v/>
      </c>
      <c r="C356">
        <f t="shared" si="352"/>
        <v>21.397847045233505</v>
      </c>
      <c r="D356">
        <f t="shared" si="352"/>
        <v>0</v>
      </c>
      <c r="E356">
        <f t="shared" si="352"/>
        <v>22.634052150213492</v>
      </c>
      <c r="F356">
        <f t="shared" si="352"/>
        <v>5.6435297510659836</v>
      </c>
      <c r="G356">
        <f t="shared" si="352"/>
        <v>20.059675971156082</v>
      </c>
      <c r="H356">
        <f t="shared" si="352"/>
        <v>21.241760648489745</v>
      </c>
      <c r="I356">
        <f t="shared" si="352"/>
        <v>23.414700770571216</v>
      </c>
      <c r="J356">
        <f t="shared" si="352"/>
        <v>20.788629779036953</v>
      </c>
      <c r="K356">
        <f t="shared" si="352"/>
        <v>23.27253866082107</v>
      </c>
      <c r="L356">
        <f t="shared" ref="L356:U356" si="353">IF(L304,$X40-L333,"")</f>
        <v>24.30398758314152</v>
      </c>
      <c r="M356">
        <f t="shared" si="353"/>
        <v>19.070011146201921</v>
      </c>
      <c r="N356">
        <f t="shared" si="353"/>
        <v>20.141774427700639</v>
      </c>
      <c r="O356">
        <f t="shared" si="353"/>
        <v>21.973465493690483</v>
      </c>
      <c r="P356">
        <f t="shared" si="353"/>
        <v>22.050016687168664</v>
      </c>
      <c r="Q356">
        <f t="shared" si="353"/>
        <v>21.242283553372459</v>
      </c>
      <c r="R356">
        <f t="shared" si="353"/>
        <v>15.52837319192318</v>
      </c>
      <c r="S356">
        <f t="shared" si="353"/>
        <v>21.974386567248473</v>
      </c>
      <c r="T356">
        <f t="shared" si="353"/>
        <v>20.137222161244722</v>
      </c>
      <c r="U356">
        <f t="shared" si="353"/>
        <v>25.253582279496854</v>
      </c>
    </row>
    <row r="357" spans="1:21" x14ac:dyDescent="0.15">
      <c r="A357">
        <v>4</v>
      </c>
      <c r="B357" t="str">
        <f t="shared" ref="B357:K357" si="354">IF(B305,$X41-B334,"")</f>
        <v/>
      </c>
      <c r="C357">
        <f t="shared" si="354"/>
        <v>0.65922638926902266</v>
      </c>
      <c r="D357">
        <f t="shared" si="354"/>
        <v>11.658375114651705</v>
      </c>
      <c r="E357">
        <f t="shared" si="354"/>
        <v>0</v>
      </c>
      <c r="F357">
        <f t="shared" si="354"/>
        <v>8.4438788393982378</v>
      </c>
      <c r="G357">
        <f t="shared" si="354"/>
        <v>9.7163639657592142</v>
      </c>
      <c r="H357">
        <f t="shared" si="354"/>
        <v>9.0822997142225574</v>
      </c>
      <c r="I357">
        <f t="shared" si="354"/>
        <v>13.268663329559416</v>
      </c>
      <c r="J357">
        <f t="shared" si="354"/>
        <v>11.330239848944302</v>
      </c>
      <c r="K357">
        <f t="shared" si="354"/>
        <v>12.904680057259398</v>
      </c>
      <c r="L357">
        <f t="shared" ref="L357:U357" si="355">IF(L305,$X41-L334,"")</f>
        <v>14.32195402524826</v>
      </c>
      <c r="M357">
        <f t="shared" si="355"/>
        <v>7.0239341863213269</v>
      </c>
      <c r="N357">
        <f t="shared" si="355"/>
        <v>10.757258572733221</v>
      </c>
      <c r="O357">
        <f t="shared" si="355"/>
        <v>10.94151926470235</v>
      </c>
      <c r="P357">
        <f t="shared" si="355"/>
        <v>9.875283195135637</v>
      </c>
      <c r="Q357">
        <f t="shared" si="355"/>
        <v>10.287912495117908</v>
      </c>
      <c r="R357">
        <f t="shared" si="355"/>
        <v>1.0447132004078981</v>
      </c>
      <c r="S357">
        <f t="shared" si="355"/>
        <v>-0.35242778947770148</v>
      </c>
      <c r="T357">
        <f t="shared" si="355"/>
        <v>10.929106671240305</v>
      </c>
      <c r="U357">
        <f t="shared" si="355"/>
        <v>15.080354705141474</v>
      </c>
    </row>
    <row r="358" spans="1:21" x14ac:dyDescent="0.15">
      <c r="A358">
        <v>5</v>
      </c>
      <c r="B358" t="str">
        <f t="shared" ref="B358:K358" si="356">IF(B306,$X42-B335,"")</f>
        <v/>
      </c>
      <c r="C358">
        <f t="shared" si="356"/>
        <v>20.916791409314769</v>
      </c>
      <c r="D358">
        <f t="shared" si="356"/>
        <v>5.6435297510659836</v>
      </c>
      <c r="E358">
        <f t="shared" si="356"/>
        <v>20.758929322982297</v>
      </c>
      <c r="F358">
        <f t="shared" si="356"/>
        <v>0</v>
      </c>
      <c r="G358">
        <f t="shared" si="356"/>
        <v>20.038343061758994</v>
      </c>
      <c r="H358">
        <f t="shared" si="356"/>
        <v>21.295323792978792</v>
      </c>
      <c r="I358">
        <f t="shared" si="356"/>
        <v>23.390638916133085</v>
      </c>
      <c r="J358">
        <f t="shared" si="356"/>
        <v>20.683293790251568</v>
      </c>
      <c r="K358">
        <f t="shared" si="356"/>
        <v>23.264019927806018</v>
      </c>
      <c r="L358">
        <f t="shared" ref="L358:U358" si="357">IF(L306,$X42-L335,"")</f>
        <v>24.316484618177242</v>
      </c>
      <c r="M358">
        <f t="shared" si="357"/>
        <v>19.363064598651363</v>
      </c>
      <c r="N358">
        <f t="shared" si="357"/>
        <v>20.099816077876113</v>
      </c>
      <c r="O358">
        <f t="shared" si="357"/>
        <v>21.973855099482094</v>
      </c>
      <c r="P358">
        <f t="shared" si="357"/>
        <v>22.13341061586263</v>
      </c>
      <c r="Q358">
        <f t="shared" si="357"/>
        <v>21.776576713463868</v>
      </c>
      <c r="R358">
        <f t="shared" si="357"/>
        <v>14.149740786114364</v>
      </c>
      <c r="S358">
        <f t="shared" si="357"/>
        <v>19.772794275594464</v>
      </c>
      <c r="T358">
        <f t="shared" si="357"/>
        <v>19.84748692689449</v>
      </c>
      <c r="U358">
        <f t="shared" si="357"/>
        <v>25.283355979484838</v>
      </c>
    </row>
    <row r="359" spans="1:21" x14ac:dyDescent="0.15">
      <c r="A359">
        <v>6</v>
      </c>
      <c r="B359" t="str">
        <f t="shared" ref="B359:K359" si="358">IF(B307,$X43-B336,"")</f>
        <v/>
      </c>
      <c r="C359">
        <f t="shared" si="358"/>
        <v>8.2486175362720218</v>
      </c>
      <c r="D359">
        <f t="shared" si="358"/>
        <v>2.4029293916132843</v>
      </c>
      <c r="E359">
        <f t="shared" si="358"/>
        <v>5.5480995927844674</v>
      </c>
      <c r="F359">
        <f t="shared" si="358"/>
        <v>2.3563848620196239</v>
      </c>
      <c r="G359">
        <f t="shared" si="358"/>
        <v>0</v>
      </c>
      <c r="H359">
        <f t="shared" si="358"/>
        <v>6.6073427391848725</v>
      </c>
      <c r="I359">
        <f t="shared" si="358"/>
        <v>9.3801004194194775</v>
      </c>
      <c r="J359">
        <f t="shared" si="358"/>
        <v>0.7723582798357711</v>
      </c>
      <c r="K359">
        <f t="shared" si="358"/>
        <v>9.0646803438583561</v>
      </c>
      <c r="L359">
        <f t="shared" ref="L359:U359" si="359">IF(L307,$X43-L336,"")</f>
        <v>11.831379229358618</v>
      </c>
      <c r="M359">
        <f t="shared" si="359"/>
        <v>-1.0898309584660524</v>
      </c>
      <c r="N359">
        <f t="shared" si="359"/>
        <v>1.1663395816895701</v>
      </c>
      <c r="O359">
        <f t="shared" si="359"/>
        <v>8.3419777099289973</v>
      </c>
      <c r="P359">
        <f t="shared" si="359"/>
        <v>7.2292969526035762</v>
      </c>
      <c r="Q359">
        <f t="shared" si="359"/>
        <v>3.8597661827246839</v>
      </c>
      <c r="R359">
        <f t="shared" si="359"/>
        <v>-6.7416495261690841</v>
      </c>
      <c r="S359">
        <f t="shared" si="359"/>
        <v>1.0558405848307046</v>
      </c>
      <c r="T359">
        <f t="shared" si="359"/>
        <v>8.9585601875768361E-2</v>
      </c>
      <c r="U359">
        <f t="shared" si="359"/>
        <v>14.116939116615683</v>
      </c>
    </row>
    <row r="360" spans="1:21" x14ac:dyDescent="0.15">
      <c r="A360">
        <v>7</v>
      </c>
      <c r="B360" t="str">
        <f t="shared" ref="B360:K360" si="360">IF(B308,$X44-B337,"")</f>
        <v/>
      </c>
      <c r="C360">
        <f t="shared" si="360"/>
        <v>11.312624169921847</v>
      </c>
      <c r="D360">
        <f t="shared" si="360"/>
        <v>9.2715896831252707</v>
      </c>
      <c r="E360">
        <f t="shared" si="360"/>
        <v>9.0822997142225574</v>
      </c>
      <c r="F360">
        <f t="shared" si="360"/>
        <v>9.3634122165350675</v>
      </c>
      <c r="G360">
        <f t="shared" si="360"/>
        <v>10.548626437930977</v>
      </c>
      <c r="H360">
        <f t="shared" si="360"/>
        <v>0</v>
      </c>
      <c r="I360">
        <f t="shared" si="360"/>
        <v>13.250853317672153</v>
      </c>
      <c r="J360">
        <f t="shared" si="360"/>
        <v>12.204687641834326</v>
      </c>
      <c r="K360">
        <f t="shared" si="360"/>
        <v>13.008070840437952</v>
      </c>
      <c r="L360">
        <f t="shared" ref="L360:U360" si="361">IF(L308,$X44-L337,"")</f>
        <v>14.24687582932782</v>
      </c>
      <c r="M360">
        <f t="shared" si="361"/>
        <v>7.6451664401747053</v>
      </c>
      <c r="N360">
        <f t="shared" si="361"/>
        <v>12.090269431472507</v>
      </c>
      <c r="O360">
        <f t="shared" si="361"/>
        <v>6.2893957499381514</v>
      </c>
      <c r="P360">
        <f t="shared" si="361"/>
        <v>1.0932321944552967</v>
      </c>
      <c r="Q360">
        <f t="shared" si="361"/>
        <v>10.222776428397765</v>
      </c>
      <c r="R360">
        <f t="shared" si="361"/>
        <v>1.660333692899755</v>
      </c>
      <c r="S360">
        <f t="shared" si="361"/>
        <v>6.7239607781202722</v>
      </c>
      <c r="T360">
        <f t="shared" si="361"/>
        <v>13.345347720983312</v>
      </c>
      <c r="U360">
        <f t="shared" si="361"/>
        <v>14.668927740318466</v>
      </c>
    </row>
    <row r="361" spans="1:21" x14ac:dyDescent="0.15">
      <c r="A361">
        <v>8</v>
      </c>
      <c r="B361" t="str">
        <f t="shared" ref="B361:K361" si="362">IF(B309,$X45-B338,"")</f>
        <v/>
      </c>
      <c r="C361">
        <f t="shared" si="362"/>
        <v>-0.8204409616308368</v>
      </c>
      <c r="D361">
        <f t="shared" si="362"/>
        <v>-5.0235907531453705</v>
      </c>
      <c r="E361">
        <f t="shared" si="362"/>
        <v>-3.1193566930840717</v>
      </c>
      <c r="F361">
        <f t="shared" si="362"/>
        <v>-5.3123330064029375</v>
      </c>
      <c r="G361">
        <f t="shared" si="362"/>
        <v>-6.9094476931929165</v>
      </c>
      <c r="H361">
        <f t="shared" si="362"/>
        <v>-3.2440267762949304</v>
      </c>
      <c r="I361">
        <f t="shared" si="362"/>
        <v>0</v>
      </c>
      <c r="J361">
        <f t="shared" si="362"/>
        <v>-4.7308499906191059</v>
      </c>
      <c r="K361">
        <f t="shared" si="362"/>
        <v>-0.74843769702646057</v>
      </c>
      <c r="L361">
        <f t="shared" ref="L361:U361" si="363">IF(L309,$X45-L338,"")</f>
        <v>2.7359386253468756</v>
      </c>
      <c r="M361">
        <f t="shared" si="363"/>
        <v>-10.826970221447482</v>
      </c>
      <c r="N361">
        <f t="shared" si="363"/>
        <v>-4.364620901372362</v>
      </c>
      <c r="O361">
        <f t="shared" si="363"/>
        <v>-0.68752559553800552</v>
      </c>
      <c r="P361">
        <f t="shared" si="363"/>
        <v>-3.068987050446367</v>
      </c>
      <c r="Q361">
        <f t="shared" si="363"/>
        <v>-2.8228191537340592</v>
      </c>
      <c r="R361">
        <f t="shared" si="363"/>
        <v>-13.383708510252035</v>
      </c>
      <c r="S361">
        <f t="shared" si="363"/>
        <v>-6.8665917405666619</v>
      </c>
      <c r="T361">
        <f t="shared" si="363"/>
        <v>-4.4570013966245199</v>
      </c>
      <c r="U361">
        <f t="shared" si="363"/>
        <v>4.2078277540029063</v>
      </c>
    </row>
    <row r="362" spans="1:21" x14ac:dyDescent="0.15">
      <c r="A362">
        <v>9</v>
      </c>
      <c r="B362" t="str">
        <f t="shared" ref="B362:K362" si="364">IF(B310,$X46-B339,"")</f>
        <v/>
      </c>
      <c r="C362">
        <f t="shared" si="364"/>
        <v>10.351779781197607</v>
      </c>
      <c r="D362">
        <f t="shared" si="364"/>
        <v>5.5772595580739051</v>
      </c>
      <c r="E362">
        <f t="shared" si="364"/>
        <v>8.8852798237683572</v>
      </c>
      <c r="F362">
        <f t="shared" si="364"/>
        <v>5.3665875805031362</v>
      </c>
      <c r="G362">
        <f t="shared" si="364"/>
        <v>2.624661756516133</v>
      </c>
      <c r="H362">
        <f t="shared" si="364"/>
        <v>9.9054689154733779</v>
      </c>
      <c r="I362">
        <f t="shared" si="364"/>
        <v>10.878191668230144</v>
      </c>
      <c r="J362">
        <f t="shared" si="364"/>
        <v>0</v>
      </c>
      <c r="K362">
        <f t="shared" si="364"/>
        <v>11.007131749885076</v>
      </c>
      <c r="L362">
        <f t="shared" ref="L362:U362" si="365">IF(L310,$X46-L339,"")</f>
        <v>12.547691141887057</v>
      </c>
      <c r="M362">
        <f t="shared" si="365"/>
        <v>4.9489425355814518</v>
      </c>
      <c r="N362">
        <f t="shared" si="365"/>
        <v>1.7299761432687717</v>
      </c>
      <c r="O362">
        <f t="shared" si="365"/>
        <v>10.697503402347039</v>
      </c>
      <c r="P362">
        <f t="shared" si="365"/>
        <v>10.243024981897122</v>
      </c>
      <c r="Q362">
        <f t="shared" si="365"/>
        <v>6.891614642238693</v>
      </c>
      <c r="R362">
        <f t="shared" si="365"/>
        <v>-1.7637146508908472</v>
      </c>
      <c r="S362">
        <f t="shared" si="365"/>
        <v>6.3620418785004347</v>
      </c>
      <c r="T362">
        <f t="shared" si="365"/>
        <v>-1.3073731288863257</v>
      </c>
      <c r="U362">
        <f t="shared" si="365"/>
        <v>14.425527707298301</v>
      </c>
    </row>
    <row r="363" spans="1:21" x14ac:dyDescent="0.15">
      <c r="A363">
        <v>10</v>
      </c>
      <c r="B363" t="str">
        <f t="shared" ref="B363:K363" si="366">IF(B311,$X47-B340,"")</f>
        <v/>
      </c>
      <c r="C363">
        <f t="shared" si="366"/>
        <v>-9.8604524620725442E-2</v>
      </c>
      <c r="D363">
        <f t="shared" si="366"/>
        <v>-2.8196907134314273</v>
      </c>
      <c r="E363">
        <f t="shared" si="366"/>
        <v>-2.1114930661227902</v>
      </c>
      <c r="F363">
        <f t="shared" si="366"/>
        <v>-2.8878405775518985</v>
      </c>
      <c r="G363">
        <f t="shared" si="366"/>
        <v>-4.0961720725193658</v>
      </c>
      <c r="H363">
        <f t="shared" si="366"/>
        <v>-1.6290027446228805</v>
      </c>
      <c r="I363">
        <f t="shared" si="366"/>
        <v>1.1677082019823644</v>
      </c>
      <c r="J363">
        <f t="shared" si="366"/>
        <v>-0.97147300045966745</v>
      </c>
      <c r="K363">
        <f t="shared" si="366"/>
        <v>0</v>
      </c>
      <c r="L363">
        <f t="shared" ref="L363:U363" si="367">IF(L311,$X47-L340,"")</f>
        <v>3.6608608697765987</v>
      </c>
      <c r="M363">
        <f t="shared" si="367"/>
        <v>-9.301433334914492</v>
      </c>
      <c r="N363">
        <f t="shared" si="367"/>
        <v>-0.97698737380804346</v>
      </c>
      <c r="O363">
        <f t="shared" si="367"/>
        <v>0.52231007419793229</v>
      </c>
      <c r="P363">
        <f t="shared" si="367"/>
        <v>-1.3513878205421861</v>
      </c>
      <c r="Q363">
        <f t="shared" si="367"/>
        <v>-0.16002956240390631</v>
      </c>
      <c r="R363">
        <f t="shared" si="367"/>
        <v>-9.8372391606630032</v>
      </c>
      <c r="S363">
        <f t="shared" si="367"/>
        <v>-5.0064979230704694</v>
      </c>
      <c r="T363">
        <f t="shared" si="367"/>
        <v>-1.3612327244935045</v>
      </c>
      <c r="U363">
        <f t="shared" si="367"/>
        <v>4.7069718549972919</v>
      </c>
    </row>
    <row r="364" spans="1:21" x14ac:dyDescent="0.15">
      <c r="A364">
        <v>11</v>
      </c>
      <c r="B364" t="str">
        <f t="shared" ref="B364:K364" si="368">IF(B312,$X48-B341,"")</f>
        <v/>
      </c>
      <c r="C364">
        <f t="shared" si="368"/>
        <v>-3.0752125294180104</v>
      </c>
      <c r="D364">
        <f t="shared" si="368"/>
        <v>-8.2957019953965982</v>
      </c>
      <c r="E364">
        <f t="shared" si="368"/>
        <v>-5.5073563534755721</v>
      </c>
      <c r="F364">
        <f t="shared" si="368"/>
        <v>-8.5956308362538323</v>
      </c>
      <c r="G364">
        <f t="shared" si="368"/>
        <v>-10.145171522944779</v>
      </c>
      <c r="H364">
        <f t="shared" si="368"/>
        <v>-4.456261610589408</v>
      </c>
      <c r="I364">
        <f t="shared" si="368"/>
        <v>-2.4718772506937512</v>
      </c>
      <c r="J364">
        <f t="shared" si="368"/>
        <v>-7.5722937026446999</v>
      </c>
      <c r="K364">
        <f t="shared" si="368"/>
        <v>-2.982582609329782</v>
      </c>
      <c r="L364">
        <f t="shared" ref="L364:U364" si="369">IF(L312,$X48-L341,"")</f>
        <v>0</v>
      </c>
      <c r="M364">
        <f t="shared" si="369"/>
        <v>-10.573270209813387</v>
      </c>
      <c r="N364">
        <f t="shared" si="369"/>
        <v>-7.6790092252735604</v>
      </c>
      <c r="O364">
        <f t="shared" si="369"/>
        <v>-3.4605862723257985</v>
      </c>
      <c r="P364">
        <f t="shared" si="369"/>
        <v>-3.5355322993237195</v>
      </c>
      <c r="Q364">
        <f t="shared" si="369"/>
        <v>-4.3488304328947009</v>
      </c>
      <c r="R364">
        <f t="shared" si="369"/>
        <v>-15.706920922179037</v>
      </c>
      <c r="S364">
        <f t="shared" si="369"/>
        <v>-8.8183561312262952</v>
      </c>
      <c r="T364">
        <f t="shared" si="369"/>
        <v>-7.7812560528680024</v>
      </c>
      <c r="U364">
        <f t="shared" si="369"/>
        <v>2.41750005250681</v>
      </c>
    </row>
    <row r="365" spans="1:21" x14ac:dyDescent="0.15">
      <c r="A365">
        <v>12</v>
      </c>
      <c r="B365" t="str">
        <f t="shared" ref="B365:K365" si="370">IF(B313,$X49-B342,"")</f>
        <v/>
      </c>
      <c r="C365">
        <f t="shared" si="370"/>
        <v>11.509228554319293</v>
      </c>
      <c r="D365">
        <f t="shared" si="370"/>
        <v>7.112017833923062</v>
      </c>
      <c r="E365">
        <f t="shared" si="370"/>
        <v>8.4890052405665699</v>
      </c>
      <c r="F365">
        <f t="shared" si="370"/>
        <v>7.5809033578421747</v>
      </c>
      <c r="G365">
        <f t="shared" si="370"/>
        <v>6.1341239637915663</v>
      </c>
      <c r="H365">
        <f t="shared" si="370"/>
        <v>9.0688220108297202</v>
      </c>
      <c r="I365">
        <f t="shared" si="370"/>
        <v>13.289737303807001</v>
      </c>
      <c r="J365">
        <f t="shared" si="370"/>
        <v>9.3591540284651558</v>
      </c>
      <c r="K365">
        <f t="shared" si="370"/>
        <v>12.539713333017104</v>
      </c>
      <c r="L365">
        <f t="shared" ref="L365:U365" si="371">IF(L313,$X49-L342,"")</f>
        <v>15.638218013987554</v>
      </c>
      <c r="M365">
        <f t="shared" si="371"/>
        <v>0</v>
      </c>
      <c r="N365">
        <f t="shared" si="371"/>
        <v>8.5167614889830503</v>
      </c>
      <c r="O365">
        <f t="shared" si="371"/>
        <v>11.798868516556993</v>
      </c>
      <c r="P365">
        <f t="shared" si="371"/>
        <v>9.4554341530537016</v>
      </c>
      <c r="Q365">
        <f t="shared" si="371"/>
        <v>6.3512200829592302</v>
      </c>
      <c r="R365">
        <f t="shared" si="371"/>
        <v>-1.155324937464016</v>
      </c>
      <c r="S365">
        <f t="shared" si="371"/>
        <v>3.0920089286553178</v>
      </c>
      <c r="T365">
        <f t="shared" si="371"/>
        <v>9.4438606558971543</v>
      </c>
      <c r="U365">
        <f t="shared" si="371"/>
        <v>16.951374765304351</v>
      </c>
    </row>
    <row r="366" spans="1:21" x14ac:dyDescent="0.15">
      <c r="A366">
        <v>13</v>
      </c>
      <c r="B366" t="str">
        <f t="shared" ref="B366:K366" si="372">IF(B314,$X50-B343,"")</f>
        <v/>
      </c>
      <c r="C366">
        <f t="shared" si="372"/>
        <v>8.6625991736651571</v>
      </c>
      <c r="D366">
        <f t="shared" si="372"/>
        <v>2.5820532968013907</v>
      </c>
      <c r="E366">
        <f t="shared" si="372"/>
        <v>6.8728745471150177</v>
      </c>
      <c r="F366">
        <f t="shared" si="372"/>
        <v>2.4905078062751613</v>
      </c>
      <c r="G366">
        <f t="shared" si="372"/>
        <v>1.1663395816895701</v>
      </c>
      <c r="H366">
        <f t="shared" si="372"/>
        <v>8.5694338218740995</v>
      </c>
      <c r="I366">
        <f t="shared" si="372"/>
        <v>9.8427961997504809</v>
      </c>
      <c r="J366">
        <f t="shared" si="372"/>
        <v>-0.20366238916133739</v>
      </c>
      <c r="K366">
        <f t="shared" si="372"/>
        <v>9.9153670798705349</v>
      </c>
      <c r="L366">
        <f t="shared" ref="L366:U366" si="373">IF(L314,$X50-L343,"")</f>
        <v>11.607182656843051</v>
      </c>
      <c r="M366">
        <f t="shared" si="373"/>
        <v>2.1592202122496218</v>
      </c>
      <c r="N366">
        <f t="shared" si="373"/>
        <v>0</v>
      </c>
      <c r="O366">
        <f t="shared" si="373"/>
        <v>9.4702959589036624</v>
      </c>
      <c r="P366">
        <f t="shared" si="373"/>
        <v>8.9824598213456284</v>
      </c>
      <c r="Q366">
        <f t="shared" si="373"/>
        <v>3.4673023949572723</v>
      </c>
      <c r="R366">
        <f t="shared" si="373"/>
        <v>-4.0423885794041894</v>
      </c>
      <c r="S366">
        <f t="shared" si="373"/>
        <v>4.1351426298737124</v>
      </c>
      <c r="T366">
        <f t="shared" si="373"/>
        <v>-1.7334880137930639</v>
      </c>
      <c r="U366">
        <f t="shared" si="373"/>
        <v>13.588370841875914</v>
      </c>
    </row>
    <row r="367" spans="1:21" x14ac:dyDescent="0.15">
      <c r="A367">
        <v>14</v>
      </c>
      <c r="B367" t="str">
        <f t="shared" ref="B367:K367" si="374">IF(B315,$X51-B344,"")</f>
        <v/>
      </c>
      <c r="C367">
        <f t="shared" si="374"/>
        <v>6.1996084233707336</v>
      </c>
      <c r="D367">
        <f t="shared" si="374"/>
        <v>3.5959079831746266</v>
      </c>
      <c r="E367">
        <f t="shared" si="374"/>
        <v>4.2423633006481083</v>
      </c>
      <c r="F367">
        <f t="shared" si="374"/>
        <v>3.5969469319522318</v>
      </c>
      <c r="G367">
        <f t="shared" si="374"/>
        <v>5.7513060899132142</v>
      </c>
      <c r="H367">
        <f t="shared" si="374"/>
        <v>-2.9942732778739867</v>
      </c>
      <c r="I367">
        <f t="shared" si="374"/>
        <v>8.4027720898804432</v>
      </c>
      <c r="J367">
        <f t="shared" si="374"/>
        <v>7.2633378697960609</v>
      </c>
      <c r="K367">
        <f t="shared" si="374"/>
        <v>8.1741033580659774</v>
      </c>
      <c r="L367">
        <f t="shared" ref="L367:U367" si="375">IF(L315,$X51-L344,"")</f>
        <v>9.2733984747028728</v>
      </c>
      <c r="M367">
        <f t="shared" si="375"/>
        <v>3.6647808609283317</v>
      </c>
      <c r="N367">
        <f t="shared" si="375"/>
        <v>7.130361727548916</v>
      </c>
      <c r="O367">
        <f t="shared" si="375"/>
        <v>0</v>
      </c>
      <c r="P367">
        <f t="shared" si="375"/>
        <v>0.73960099195471685</v>
      </c>
      <c r="Q367">
        <f t="shared" si="375"/>
        <v>6.3128416479909646</v>
      </c>
      <c r="R367">
        <f t="shared" si="375"/>
        <v>-2.2863473233199016</v>
      </c>
      <c r="S367">
        <f t="shared" si="375"/>
        <v>2.0861397762617457</v>
      </c>
      <c r="T367">
        <f t="shared" si="375"/>
        <v>7.7493307424125248</v>
      </c>
      <c r="U367">
        <f t="shared" si="375"/>
        <v>9.9241906339130139</v>
      </c>
    </row>
    <row r="368" spans="1:21" x14ac:dyDescent="0.15">
      <c r="A368">
        <v>15</v>
      </c>
      <c r="B368" t="str">
        <f t="shared" ref="B368:K368" si="376">IF(B316,$X52-B345,"")</f>
        <v/>
      </c>
      <c r="C368">
        <f t="shared" si="376"/>
        <v>11.896555710778614</v>
      </c>
      <c r="D368">
        <f t="shared" si="376"/>
        <v>10.657171463717702</v>
      </c>
      <c r="E368">
        <f t="shared" si="376"/>
        <v>9.875283195135637</v>
      </c>
      <c r="F368">
        <f t="shared" si="376"/>
        <v>10.800132484335947</v>
      </c>
      <c r="G368">
        <f t="shared" si="376"/>
        <v>11.037304748474241</v>
      </c>
      <c r="H368">
        <f t="shared" si="376"/>
        <v>1.0932321944552967</v>
      </c>
      <c r="I368">
        <f t="shared" si="376"/>
        <v>13.275858992793374</v>
      </c>
      <c r="J368">
        <f t="shared" si="376"/>
        <v>12.494021413054682</v>
      </c>
      <c r="K368">
        <f t="shared" si="376"/>
        <v>13.067559752740962</v>
      </c>
      <c r="L368">
        <f t="shared" ref="L368:U368" si="377">IF(L316,$X52-L345,"")</f>
        <v>14.181109449951691</v>
      </c>
      <c r="M368">
        <f t="shared" si="377"/>
        <v>8.0593937354146732</v>
      </c>
      <c r="N368">
        <f t="shared" si="377"/>
        <v>12.414789859628712</v>
      </c>
      <c r="O368">
        <f t="shared" si="377"/>
        <v>8.6897434948280221</v>
      </c>
      <c r="P368">
        <f t="shared" si="377"/>
        <v>0</v>
      </c>
      <c r="Q368">
        <f t="shared" si="377"/>
        <v>10.105427171456839</v>
      </c>
      <c r="R368">
        <f t="shared" si="377"/>
        <v>3.160621161101318</v>
      </c>
      <c r="S368">
        <f t="shared" si="377"/>
        <v>7.8030711195173978</v>
      </c>
      <c r="T368">
        <f t="shared" si="377"/>
        <v>13.914599179968846</v>
      </c>
      <c r="U368">
        <f t="shared" si="377"/>
        <v>14.352974276994601</v>
      </c>
    </row>
    <row r="369" spans="1:21" x14ac:dyDescent="0.15">
      <c r="A369">
        <v>16</v>
      </c>
      <c r="B369" t="str">
        <f t="shared" ref="B369:K369" si="378">IF(B317,$X53-B346,"")</f>
        <v/>
      </c>
      <c r="C369">
        <f t="shared" si="378"/>
        <v>11.275000000000006</v>
      </c>
      <c r="D369">
        <f t="shared" si="378"/>
        <v>7.9088311754568537</v>
      </c>
      <c r="E369">
        <f t="shared" si="378"/>
        <v>9.0023673024346635</v>
      </c>
      <c r="F369">
        <f t="shared" si="378"/>
        <v>8.8952185479332968</v>
      </c>
      <c r="G369">
        <f t="shared" si="378"/>
        <v>6.958263693074727</v>
      </c>
      <c r="H369">
        <f t="shared" si="378"/>
        <v>8.9322207690437523</v>
      </c>
      <c r="I369">
        <f t="shared" si="378"/>
        <v>12.258027822502456</v>
      </c>
      <c r="J369">
        <f t="shared" si="378"/>
        <v>8.2845673620664826</v>
      </c>
      <c r="K369">
        <f t="shared" si="378"/>
        <v>12.270762408676021</v>
      </c>
      <c r="L369">
        <f t="shared" ref="L369:U369" si="379">IF(L317,$X53-L346,"")</f>
        <v>13.257602340991895</v>
      </c>
      <c r="M369">
        <f t="shared" si="379"/>
        <v>3.0206385572606536</v>
      </c>
      <c r="N369">
        <f t="shared" si="379"/>
        <v>6.6261789495792272</v>
      </c>
      <c r="O369">
        <f t="shared" si="379"/>
        <v>11.139659602455282</v>
      </c>
      <c r="P369">
        <f t="shared" si="379"/>
        <v>8.8058446461842834</v>
      </c>
      <c r="Q369">
        <f t="shared" si="379"/>
        <v>0</v>
      </c>
      <c r="R369">
        <f t="shared" si="379"/>
        <v>2.2577326265999744</v>
      </c>
      <c r="S369">
        <f t="shared" si="379"/>
        <v>6.9539358411100807</v>
      </c>
      <c r="T369">
        <f t="shared" si="379"/>
        <v>8.3262772642649878</v>
      </c>
      <c r="U369">
        <f t="shared" si="379"/>
        <v>14.120564293409501</v>
      </c>
    </row>
    <row r="370" spans="1:21" x14ac:dyDescent="0.15">
      <c r="A370">
        <v>17</v>
      </c>
      <c r="B370" t="str">
        <f t="shared" ref="B370:K370" si="380">IF(B318,$X54-B347,"")</f>
        <v/>
      </c>
      <c r="C370">
        <f t="shared" si="380"/>
        <v>11.984665499196794</v>
      </c>
      <c r="D370">
        <f t="shared" si="380"/>
        <v>9.8340478303078243</v>
      </c>
      <c r="E370">
        <f t="shared" si="380"/>
        <v>10.93129924028554</v>
      </c>
      <c r="F370">
        <f t="shared" si="380"/>
        <v>8.1796889433372399</v>
      </c>
      <c r="G370">
        <f t="shared" si="380"/>
        <v>10.242092760607008</v>
      </c>
      <c r="H370">
        <f t="shared" si="380"/>
        <v>11.362233585029827</v>
      </c>
      <c r="I370">
        <f t="shared" si="380"/>
        <v>18.461629148974794</v>
      </c>
      <c r="J370">
        <f t="shared" si="380"/>
        <v>11.741771209465497</v>
      </c>
      <c r="K370">
        <f t="shared" si="380"/>
        <v>18.074414125900546</v>
      </c>
      <c r="L370">
        <f t="shared" ref="L370:U370" si="381">IF(L318,$X54-L347,"")</f>
        <v>20.735346046108958</v>
      </c>
      <c r="M370">
        <f t="shared" si="381"/>
        <v>7.8835062969019845</v>
      </c>
      <c r="N370">
        <f t="shared" si="381"/>
        <v>11.726686281327702</v>
      </c>
      <c r="O370">
        <f t="shared" si="381"/>
        <v>14.921143704506051</v>
      </c>
      <c r="P370">
        <f t="shared" si="381"/>
        <v>12.412434812770925</v>
      </c>
      <c r="Q370">
        <f t="shared" si="381"/>
        <v>13.01752620728999</v>
      </c>
      <c r="R370">
        <f t="shared" si="381"/>
        <v>0</v>
      </c>
      <c r="S370">
        <f t="shared" si="381"/>
        <v>7.1202751334466541</v>
      </c>
      <c r="T370">
        <f t="shared" si="381"/>
        <v>11.417580758303444</v>
      </c>
      <c r="U370">
        <f t="shared" si="381"/>
        <v>22.661712633096954</v>
      </c>
    </row>
    <row r="371" spans="1:21" x14ac:dyDescent="0.15">
      <c r="A371">
        <v>18</v>
      </c>
      <c r="B371" t="str">
        <f t="shared" ref="B371:K371" si="382">IF(B319,$X55-B348,"")</f>
        <v/>
      </c>
      <c r="C371">
        <f t="shared" si="382"/>
        <v>9.2713870001751246</v>
      </c>
      <c r="D371">
        <f t="shared" si="382"/>
        <v>15.299182089664626</v>
      </c>
      <c r="E371">
        <f t="shared" si="382"/>
        <v>6.8370006081840131</v>
      </c>
      <c r="F371">
        <f t="shared" si="382"/>
        <v>12.363725700792614</v>
      </c>
      <c r="G371">
        <f t="shared" si="382"/>
        <v>11.923013690729874</v>
      </c>
      <c r="H371">
        <f t="shared" si="382"/>
        <v>12.340858382982432</v>
      </c>
      <c r="I371">
        <f t="shared" si="382"/>
        <v>17.014823139937036</v>
      </c>
      <c r="J371">
        <f t="shared" si="382"/>
        <v>14.241361252333618</v>
      </c>
      <c r="K371">
        <f t="shared" si="382"/>
        <v>16.66558367948825</v>
      </c>
      <c r="L371">
        <f t="shared" ref="L371:U371" si="383">IF(L319,$X55-L348,"")</f>
        <v>18.434353118401461</v>
      </c>
      <c r="M371">
        <f t="shared" si="383"/>
        <v>8.0766741072127672</v>
      </c>
      <c r="N371">
        <f t="shared" si="383"/>
        <v>13.80480938492282</v>
      </c>
      <c r="O371">
        <f t="shared" si="383"/>
        <v>14.543069888130873</v>
      </c>
      <c r="P371">
        <f t="shared" si="383"/>
        <v>13.180166426291308</v>
      </c>
      <c r="Q371">
        <f t="shared" si="383"/>
        <v>13.633398107468395</v>
      </c>
      <c r="R371">
        <f t="shared" si="383"/>
        <v>3.6891945927185077</v>
      </c>
      <c r="S371">
        <f t="shared" si="383"/>
        <v>0</v>
      </c>
      <c r="T371">
        <f t="shared" si="383"/>
        <v>14.50758547139479</v>
      </c>
      <c r="U371">
        <f t="shared" si="383"/>
        <v>19.437324398721572</v>
      </c>
    </row>
    <row r="372" spans="1:21" x14ac:dyDescent="0.15">
      <c r="A372">
        <v>19</v>
      </c>
      <c r="B372" t="str">
        <f t="shared" ref="B372:K372" si="384">IF(B320,$X56-B349,"")</f>
        <v/>
      </c>
      <c r="C372">
        <f t="shared" si="384"/>
        <v>12.205082363085069</v>
      </c>
      <c r="D372">
        <f t="shared" si="384"/>
        <v>7.3780951335623683</v>
      </c>
      <c r="E372">
        <f t="shared" si="384"/>
        <v>10.929106671240305</v>
      </c>
      <c r="F372">
        <f t="shared" si="384"/>
        <v>6.8814061603905543</v>
      </c>
      <c r="G372">
        <f t="shared" si="384"/>
        <v>5.4275315443309609</v>
      </c>
      <c r="H372">
        <f t="shared" si="384"/>
        <v>13.345347720983312</v>
      </c>
      <c r="I372">
        <f t="shared" si="384"/>
        <v>13.077571229053646</v>
      </c>
      <c r="J372">
        <f t="shared" si="384"/>
        <v>2.5936801752402943</v>
      </c>
      <c r="K372">
        <f t="shared" si="384"/>
        <v>13.065450130465678</v>
      </c>
      <c r="L372">
        <f t="shared" ref="L372:U372" si="385">IF(L320,$X56-L349,"")</f>
        <v>14.484375432347719</v>
      </c>
      <c r="M372">
        <f t="shared" si="385"/>
        <v>8.0469935598898132</v>
      </c>
      <c r="N372">
        <f t="shared" si="385"/>
        <v>3.9951165605911712</v>
      </c>
      <c r="O372">
        <f t="shared" si="385"/>
        <v>13.195998334408046</v>
      </c>
      <c r="P372">
        <f t="shared" si="385"/>
        <v>13.914599179968846</v>
      </c>
      <c r="Q372">
        <f t="shared" si="385"/>
        <v>9.6601146025317775</v>
      </c>
      <c r="R372">
        <f t="shared" si="385"/>
        <v>1.7394010832906446</v>
      </c>
      <c r="S372">
        <f t="shared" si="385"/>
        <v>9.5097527489361653</v>
      </c>
      <c r="T372">
        <f t="shared" si="385"/>
        <v>0</v>
      </c>
      <c r="U372">
        <f t="shared" si="385"/>
        <v>16.255103867655436</v>
      </c>
    </row>
    <row r="373" spans="1:21" x14ac:dyDescent="0.15">
      <c r="A373">
        <v>20</v>
      </c>
      <c r="B373" t="str">
        <f t="shared" ref="B373:K373" si="386">IF(B321,$X57-B350,"")</f>
        <v/>
      </c>
      <c r="C373">
        <f t="shared" si="386"/>
        <v>-5.9233566230163035</v>
      </c>
      <c r="D373">
        <f t="shared" si="386"/>
        <v>-11.521493676981137</v>
      </c>
      <c r="E373">
        <f t="shared" si="386"/>
        <v>-7.7812414679951587</v>
      </c>
      <c r="F373">
        <f t="shared" si="386"/>
        <v>-11.700135876909044</v>
      </c>
      <c r="G373">
        <f t="shared" si="386"/>
        <v>-12.57158257069311</v>
      </c>
      <c r="H373">
        <f t="shared" si="386"/>
        <v>-6.3412470911146528</v>
      </c>
      <c r="I373">
        <f t="shared" si="386"/>
        <v>-5.1039138770014461</v>
      </c>
      <c r="J373">
        <f t="shared" si="386"/>
        <v>-11.276583121894888</v>
      </c>
      <c r="K373">
        <f t="shared" si="386"/>
        <v>-5.2802288912479725</v>
      </c>
      <c r="L373">
        <f t="shared" ref="L373:U373" si="387">IF(L321,$X57-L350,"")</f>
        <v>-3.1456249868733011</v>
      </c>
      <c r="M373">
        <f t="shared" si="387"/>
        <v>-11.317655369891312</v>
      </c>
      <c r="N373">
        <f t="shared" si="387"/>
        <v>-11.118019815158775</v>
      </c>
      <c r="O373">
        <f t="shared" si="387"/>
        <v>-6.0794289263042742</v>
      </c>
      <c r="P373">
        <f t="shared" si="387"/>
        <v>-5.2354099694810969</v>
      </c>
      <c r="Q373">
        <f t="shared" si="387"/>
        <v>-7.6418339535808855</v>
      </c>
      <c r="R373">
        <f t="shared" si="387"/>
        <v>-17.30856316548477</v>
      </c>
      <c r="S373">
        <f t="shared" si="387"/>
        <v>-10.467959794247065</v>
      </c>
      <c r="T373">
        <f t="shared" si="387"/>
        <v>-11.892863536794025</v>
      </c>
      <c r="U373">
        <f t="shared" si="387"/>
        <v>0</v>
      </c>
    </row>
    <row r="374" spans="1:21" x14ac:dyDescent="0.15">
      <c r="A374" t="s">
        <v>168</v>
      </c>
    </row>
    <row r="376" spans="1:21" x14ac:dyDescent="0.15">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15">
      <c r="A377">
        <v>1</v>
      </c>
      <c r="B377" t="str">
        <f t="shared" ref="B377:B386" si="388">IF(B302,IF(B115=1,1,NORMSDIST(ABS((B354/15)/SQRT(1-B115^2))*-1)*$A$208),"")</f>
        <v/>
      </c>
      <c r="C377" t="str">
        <f t="shared" ref="C377:K377" si="389">IF(C302,IF(C115=1,1,NORMSDIST(ABS((C354/15)/SQRT(1-C115^2))*-1)*$A$208),"")</f>
        <v/>
      </c>
      <c r="D377" t="str">
        <f t="shared" si="389"/>
        <v/>
      </c>
      <c r="E377" t="str">
        <f t="shared" si="389"/>
        <v/>
      </c>
      <c r="F377" t="str">
        <f t="shared" si="389"/>
        <v/>
      </c>
      <c r="G377" t="str">
        <f t="shared" si="389"/>
        <v/>
      </c>
      <c r="H377" t="str">
        <f t="shared" si="389"/>
        <v/>
      </c>
      <c r="I377" t="str">
        <f t="shared" si="389"/>
        <v/>
      </c>
      <c r="J377" t="str">
        <f t="shared" si="389"/>
        <v/>
      </c>
      <c r="K377" t="str">
        <f t="shared" si="389"/>
        <v/>
      </c>
      <c r="L377" t="str">
        <f t="shared" ref="L377:U377" si="390">IF(L302,IF(L115=1,1,NORMSDIST(ABS((L354/15)/SQRT(1-L115^2))*-1)*$A$208),"")</f>
        <v/>
      </c>
      <c r="M377" t="str">
        <f t="shared" si="390"/>
        <v/>
      </c>
      <c r="N377" t="str">
        <f t="shared" si="390"/>
        <v/>
      </c>
      <c r="O377" t="str">
        <f t="shared" si="390"/>
        <v/>
      </c>
      <c r="P377" t="str">
        <f t="shared" si="390"/>
        <v/>
      </c>
      <c r="Q377" t="str">
        <f t="shared" si="390"/>
        <v/>
      </c>
      <c r="R377" t="str">
        <f t="shared" si="390"/>
        <v/>
      </c>
      <c r="S377" t="str">
        <f t="shared" si="390"/>
        <v/>
      </c>
      <c r="T377" t="str">
        <f t="shared" si="390"/>
        <v/>
      </c>
      <c r="U377" t="str">
        <f t="shared" si="390"/>
        <v/>
      </c>
    </row>
    <row r="378" spans="1:21" x14ac:dyDescent="0.15">
      <c r="A378">
        <v>2</v>
      </c>
      <c r="B378" t="str">
        <f t="shared" si="388"/>
        <v/>
      </c>
      <c r="C378">
        <f t="shared" ref="C378:K378" si="391">IF(C303,IF(C116=1,1,NORMSDIST(ABS((C355/15)/SQRT(1-C116^2))*-1)*$A$208),"")</f>
        <v>1</v>
      </c>
      <c r="D378">
        <f t="shared" si="391"/>
        <v>0.17349700758241093</v>
      </c>
      <c r="E378">
        <f t="shared" si="391"/>
        <v>0.22331966226584046</v>
      </c>
      <c r="F378">
        <f t="shared" si="391"/>
        <v>0.18323464913892487</v>
      </c>
      <c r="G378">
        <f t="shared" si="391"/>
        <v>0.1453749468061333</v>
      </c>
      <c r="H378">
        <f t="shared" si="391"/>
        <v>0.15154277452378723</v>
      </c>
      <c r="I378">
        <f t="shared" si="391"/>
        <v>0.12638370274676455</v>
      </c>
      <c r="J378">
        <f t="shared" si="391"/>
        <v>0.13892435049532603</v>
      </c>
      <c r="K378">
        <f t="shared" si="391"/>
        <v>0.12844856343727515</v>
      </c>
      <c r="L378">
        <f t="shared" ref="L378:U378" si="392">IF(L303,IF(L116=1,1,NORMSDIST(ABS((L355/15)/SQRT(1-L116^2))*-1)*$A$208),"")</f>
        <v>0.12218845214722338</v>
      </c>
      <c r="M378">
        <f t="shared" si="392"/>
        <v>0.16218724240698582</v>
      </c>
      <c r="N378">
        <f t="shared" si="392"/>
        <v>0.14253946769403492</v>
      </c>
      <c r="O378">
        <f t="shared" si="392"/>
        <v>0.14123014461123798</v>
      </c>
      <c r="P378">
        <f t="shared" si="392"/>
        <v>0.14592696805363065</v>
      </c>
      <c r="Q378">
        <f t="shared" si="392"/>
        <v>0.14089116224759121</v>
      </c>
      <c r="R378">
        <f t="shared" si="392"/>
        <v>0.25422354552546961</v>
      </c>
      <c r="S378">
        <f t="shared" si="392"/>
        <v>0.24398337579950163</v>
      </c>
      <c r="T378">
        <f t="shared" si="392"/>
        <v>0.14293077020070005</v>
      </c>
      <c r="U378">
        <f t="shared" si="392"/>
        <v>0.11849990052055853</v>
      </c>
    </row>
    <row r="379" spans="1:21" x14ac:dyDescent="0.15">
      <c r="A379">
        <v>3</v>
      </c>
      <c r="B379" t="str">
        <f t="shared" si="388"/>
        <v/>
      </c>
      <c r="C379">
        <f t="shared" ref="C379:K379" si="393">IF(C304,IF(C117=1,1,NORMSDIST(ABS((C356/15)/SQRT(1-C117^2))*-1)*$A$208),"")</f>
        <v>0.15107591858195632</v>
      </c>
      <c r="D379">
        <f t="shared" si="393"/>
        <v>1</v>
      </c>
      <c r="E379">
        <f t="shared" si="393"/>
        <v>0.12947621323024447</v>
      </c>
      <c r="F379">
        <f t="shared" si="393"/>
        <v>0.5591998070404125</v>
      </c>
      <c r="G379">
        <f t="shared" si="393"/>
        <v>0.15204010024432052</v>
      </c>
      <c r="H379">
        <f t="shared" si="393"/>
        <v>0.14861859372638511</v>
      </c>
      <c r="I379">
        <f t="shared" si="393"/>
        <v>0.1025849156334355</v>
      </c>
      <c r="J379">
        <f t="shared" si="393"/>
        <v>0.15032864705625762</v>
      </c>
      <c r="K379">
        <f t="shared" si="393"/>
        <v>0.1097690045404018</v>
      </c>
      <c r="L379">
        <f t="shared" ref="L379:U379" si="394">IF(L304,IF(L117=1,1,NORMSDIST(ABS((L356/15)/SQRT(1-L117^2))*-1)*$A$208),"")</f>
        <v>8.8989519370153328E-2</v>
      </c>
      <c r="M379">
        <f t="shared" si="394"/>
        <v>0.1782651523547924</v>
      </c>
      <c r="N379">
        <f t="shared" si="394"/>
        <v>0.15160669046598768</v>
      </c>
      <c r="O379">
        <f t="shared" si="394"/>
        <v>0.1327079040985982</v>
      </c>
      <c r="P379">
        <f t="shared" si="394"/>
        <v>0.1376839743347914</v>
      </c>
      <c r="Q379">
        <f t="shared" si="394"/>
        <v>0.14730043407333529</v>
      </c>
      <c r="R379">
        <f t="shared" si="394"/>
        <v>0.25311692884235026</v>
      </c>
      <c r="S379">
        <f t="shared" si="394"/>
        <v>0.14039431975575556</v>
      </c>
      <c r="T379">
        <f t="shared" si="394"/>
        <v>0.16250455474961348</v>
      </c>
      <c r="U379">
        <f t="shared" si="394"/>
        <v>7.6247701288981798E-2</v>
      </c>
    </row>
    <row r="380" spans="1:21" x14ac:dyDescent="0.15">
      <c r="A380">
        <v>4</v>
      </c>
      <c r="B380" t="str">
        <f t="shared" si="388"/>
        <v/>
      </c>
      <c r="C380">
        <f t="shared" ref="C380:K380" si="395">IF(C305,IF(C118=1,1,NORMSDIST(ABS((C357/15)/SQRT(1-C118^2))*-1)*$A$208),"")</f>
        <v>0.9569738666083546</v>
      </c>
      <c r="D380">
        <f t="shared" si="395"/>
        <v>0.43483130822368116</v>
      </c>
      <c r="E380">
        <f t="shared" si="395"/>
        <v>1</v>
      </c>
      <c r="F380">
        <f t="shared" si="395"/>
        <v>0.56282880493075549</v>
      </c>
      <c r="G380">
        <f t="shared" si="395"/>
        <v>0.48188482477878181</v>
      </c>
      <c r="H380">
        <f t="shared" si="395"/>
        <v>0.51782837861027409</v>
      </c>
      <c r="I380">
        <f t="shared" si="395"/>
        <v>0.34191051953768253</v>
      </c>
      <c r="J380">
        <f t="shared" si="395"/>
        <v>0.43847728332324803</v>
      </c>
      <c r="K380">
        <f t="shared" si="395"/>
        <v>0.35543056268665091</v>
      </c>
      <c r="L380">
        <f t="shared" ref="L380:U380" si="396">IF(L305,IF(L118=1,1,NORMSDIST(ABS((L357/15)/SQRT(1-L118^2))*-1)*$A$208),"")</f>
        <v>0.31321742169844674</v>
      </c>
      <c r="M380">
        <f t="shared" si="396"/>
        <v>0.5968425352978155</v>
      </c>
      <c r="N380">
        <f t="shared" si="396"/>
        <v>0.45295215841204056</v>
      </c>
      <c r="O380">
        <f t="shared" si="396"/>
        <v>0.43798939046104013</v>
      </c>
      <c r="P380">
        <f t="shared" si="396"/>
        <v>0.49086647644111081</v>
      </c>
      <c r="Q380">
        <f t="shared" si="396"/>
        <v>0.47420314454938023</v>
      </c>
      <c r="R380">
        <f t="shared" si="396"/>
        <v>0.92715880442610288</v>
      </c>
      <c r="S380">
        <f t="shared" si="396"/>
        <v>0.9689453690563784</v>
      </c>
      <c r="T380">
        <f t="shared" si="396"/>
        <v>0.45518774692067671</v>
      </c>
      <c r="U380">
        <f t="shared" si="396"/>
        <v>0.29641006549084975</v>
      </c>
    </row>
    <row r="381" spans="1:21" x14ac:dyDescent="0.15">
      <c r="A381">
        <v>5</v>
      </c>
      <c r="B381" t="str">
        <f t="shared" si="388"/>
        <v/>
      </c>
      <c r="C381">
        <f t="shared" ref="C381:K381" si="397">IF(C306,IF(C119=1,1,NORMSDIST(ABS((C358/15)/SQRT(1-C119^2))*-1)*$A$208),"")</f>
        <v>0.15938190320083481</v>
      </c>
      <c r="D381">
        <f t="shared" si="397"/>
        <v>0.5591998070404125</v>
      </c>
      <c r="E381">
        <f t="shared" si="397"/>
        <v>0.1548594797899219</v>
      </c>
      <c r="F381">
        <f t="shared" si="397"/>
        <v>1</v>
      </c>
      <c r="G381">
        <f t="shared" si="397"/>
        <v>0.15214839443491335</v>
      </c>
      <c r="H381">
        <f t="shared" si="397"/>
        <v>0.14791174265643506</v>
      </c>
      <c r="I381">
        <f t="shared" si="397"/>
        <v>0.10158490307923879</v>
      </c>
      <c r="J381">
        <f t="shared" si="397"/>
        <v>0.15135033104752799</v>
      </c>
      <c r="K381">
        <f t="shared" si="397"/>
        <v>0.10963750949920741</v>
      </c>
      <c r="L381">
        <f t="shared" ref="L381:U381" si="398">IF(L306,IF(L119=1,1,NORMSDIST(ABS((L358/15)/SQRT(1-L119^2))*-1)*$A$208),"")</f>
        <v>8.7461571957954454E-2</v>
      </c>
      <c r="M381">
        <f t="shared" si="398"/>
        <v>0.17466874811915239</v>
      </c>
      <c r="N381">
        <f t="shared" si="398"/>
        <v>0.15183147747541798</v>
      </c>
      <c r="O381">
        <f t="shared" si="398"/>
        <v>0.13270501262703902</v>
      </c>
      <c r="P381">
        <f t="shared" si="398"/>
        <v>0.13652602954221094</v>
      </c>
      <c r="Q381">
        <f t="shared" si="398"/>
        <v>0.14062084519819495</v>
      </c>
      <c r="R381">
        <f t="shared" si="398"/>
        <v>0.27841304034655528</v>
      </c>
      <c r="S381">
        <f t="shared" si="398"/>
        <v>0.17506326708714889</v>
      </c>
      <c r="T381">
        <f t="shared" si="398"/>
        <v>0.16589506501830453</v>
      </c>
      <c r="U381">
        <f t="shared" si="398"/>
        <v>7.5134902593878505E-2</v>
      </c>
    </row>
    <row r="382" spans="1:21" x14ac:dyDescent="0.15">
      <c r="A382">
        <v>6</v>
      </c>
      <c r="B382" t="str">
        <f t="shared" si="388"/>
        <v/>
      </c>
      <c r="C382">
        <f t="shared" ref="C382:K382" si="399">IF(C307,IF(C120=1,1,NORMSDIST(ABS((C359/15)/SQRT(1-C120^2))*-1)*$A$208),"")</f>
        <v>0.57965739696171015</v>
      </c>
      <c r="D382">
        <f t="shared" si="399"/>
        <v>0.86376668209611196</v>
      </c>
      <c r="E382">
        <f t="shared" si="399"/>
        <v>0.68799781745779831</v>
      </c>
      <c r="F382">
        <f t="shared" si="399"/>
        <v>0.86627455567721934</v>
      </c>
      <c r="G382">
        <f t="shared" si="399"/>
        <v>1</v>
      </c>
      <c r="H382">
        <f t="shared" si="399"/>
        <v>0.64270763851725965</v>
      </c>
      <c r="I382">
        <f t="shared" si="399"/>
        <v>0.28632202433566978</v>
      </c>
      <c r="J382">
        <f t="shared" si="399"/>
        <v>0.92158026138486859</v>
      </c>
      <c r="K382">
        <f t="shared" si="399"/>
        <v>0.4290090945221815</v>
      </c>
      <c r="L382">
        <f t="shared" ref="L382:U382" si="400">IF(L307,IF(L120=1,1,NORMSDIST(ABS((L359/15)/SQRT(1-L120^2))*-1)*$A$208),"")</f>
        <v>0.15578753876092608</v>
      </c>
      <c r="M382">
        <f t="shared" si="400"/>
        <v>0.90231057839902418</v>
      </c>
      <c r="N382">
        <f t="shared" si="400"/>
        <v>0.86224848539444388</v>
      </c>
      <c r="O382">
        <f t="shared" si="400"/>
        <v>0.56050123916590888</v>
      </c>
      <c r="P382">
        <f t="shared" si="400"/>
        <v>0.6167607290025019</v>
      </c>
      <c r="Q382">
        <f t="shared" si="400"/>
        <v>0.7581416993509682</v>
      </c>
      <c r="R382">
        <f t="shared" si="400"/>
        <v>0.33023488267274426</v>
      </c>
      <c r="S382">
        <f t="shared" si="400"/>
        <v>0.93270190351087223</v>
      </c>
      <c r="T382">
        <f t="shared" si="400"/>
        <v>0.99239554863885582</v>
      </c>
      <c r="U382">
        <f t="shared" si="400"/>
        <v>0.13318876991236547</v>
      </c>
    </row>
    <row r="383" spans="1:21" x14ac:dyDescent="0.15">
      <c r="A383">
        <v>7</v>
      </c>
      <c r="B383" t="str">
        <f t="shared" si="388"/>
        <v/>
      </c>
      <c r="C383">
        <f t="shared" ref="C383:K383" si="401">IF(C308,IF(C121=1,1,NORMSDIST(ABS((C360/15)/SQRT(1-C121^2))*-1)*$A$208),"")</f>
        <v>0.4476274753350365</v>
      </c>
      <c r="D383">
        <f t="shared" si="401"/>
        <v>0.52839168971083716</v>
      </c>
      <c r="E383">
        <f t="shared" si="401"/>
        <v>0.51782837861027409</v>
      </c>
      <c r="F383">
        <f t="shared" si="401"/>
        <v>0.524637593961365</v>
      </c>
      <c r="G383">
        <f t="shared" si="401"/>
        <v>0.45891004679869918</v>
      </c>
      <c r="H383">
        <f t="shared" si="401"/>
        <v>1</v>
      </c>
      <c r="I383">
        <f t="shared" si="401"/>
        <v>0.34071511107258329</v>
      </c>
      <c r="J383">
        <f t="shared" si="401"/>
        <v>0.4105605884603758</v>
      </c>
      <c r="K383">
        <f t="shared" si="401"/>
        <v>0.3581548419504697</v>
      </c>
      <c r="L383">
        <f t="shared" ref="L383:U383" si="402">IF(L308,IF(L121=1,1,NORMSDIST(ABS((L360/15)/SQRT(1-L121^2))*-1)*$A$208),"")</f>
        <v>0.32702217324481275</v>
      </c>
      <c r="M383">
        <f t="shared" si="402"/>
        <v>0.57366101968442829</v>
      </c>
      <c r="N383">
        <f t="shared" si="402"/>
        <v>0.41310212590332906</v>
      </c>
      <c r="O383">
        <f t="shared" si="402"/>
        <v>0.41623905872091815</v>
      </c>
      <c r="P383">
        <f t="shared" si="402"/>
        <v>0.85077333106899622</v>
      </c>
      <c r="Q383">
        <f t="shared" si="402"/>
        <v>0.47631240487520665</v>
      </c>
      <c r="R383">
        <f t="shared" si="402"/>
        <v>0.88814573785456097</v>
      </c>
      <c r="S383">
        <f t="shared" si="402"/>
        <v>0.62407144555840277</v>
      </c>
      <c r="T383">
        <f t="shared" si="402"/>
        <v>0.37310938100959007</v>
      </c>
      <c r="U383">
        <f t="shared" si="402"/>
        <v>0.32124786005538947</v>
      </c>
    </row>
    <row r="384" spans="1:21" x14ac:dyDescent="0.15">
      <c r="A384">
        <v>8</v>
      </c>
      <c r="B384" t="str">
        <f t="shared" si="388"/>
        <v/>
      </c>
      <c r="C384">
        <f t="shared" ref="C384:K384" si="403">IF(C309,IF(C122=1,1,NORMSDIST(ABS((C361/15)/SQRT(1-C122^2))*-1)*$A$208),"")</f>
        <v>0.95604922829005123</v>
      </c>
      <c r="D384">
        <f t="shared" si="403"/>
        <v>0.7261588674209758</v>
      </c>
      <c r="E384">
        <f t="shared" si="403"/>
        <v>0.82320026591163087</v>
      </c>
      <c r="F384">
        <f t="shared" si="403"/>
        <v>0.71001603346764697</v>
      </c>
      <c r="G384">
        <f t="shared" si="403"/>
        <v>0.43222571920207498</v>
      </c>
      <c r="H384">
        <f t="shared" si="403"/>
        <v>0.81556754648652974</v>
      </c>
      <c r="I384">
        <f t="shared" si="403"/>
        <v>1</v>
      </c>
      <c r="J384">
        <f t="shared" si="403"/>
        <v>0.70323243380784795</v>
      </c>
      <c r="K384">
        <f t="shared" si="403"/>
        <v>0.90093787303635753</v>
      </c>
      <c r="L384">
        <f t="shared" ref="L384:U384" si="404">IF(L309,IF(L122=1,1,NORMSDIST(ABS((L361/15)/SQRT(1-L122^2))*-1)*$A$208),"")</f>
        <v>0.7876228994046196</v>
      </c>
      <c r="M384">
        <f t="shared" si="404"/>
        <v>0.1638234992457353</v>
      </c>
      <c r="N384">
        <f t="shared" si="404"/>
        <v>0.7212736259850846</v>
      </c>
      <c r="O384">
        <f t="shared" si="404"/>
        <v>0.96169529217027661</v>
      </c>
      <c r="P384">
        <f t="shared" si="404"/>
        <v>0.82626721831809302</v>
      </c>
      <c r="Q384">
        <f t="shared" si="404"/>
        <v>0.8394091391917925</v>
      </c>
      <c r="R384">
        <f t="shared" si="404"/>
        <v>0.16263561143809419</v>
      </c>
      <c r="S384">
        <f t="shared" si="404"/>
        <v>0.59887642116478901</v>
      </c>
      <c r="T384">
        <f t="shared" si="404"/>
        <v>0.73771715993609543</v>
      </c>
      <c r="U384">
        <f t="shared" si="404"/>
        <v>0.73656282730153766</v>
      </c>
    </row>
    <row r="385" spans="1:21" x14ac:dyDescent="0.15">
      <c r="A385">
        <v>9</v>
      </c>
      <c r="B385" t="str">
        <f t="shared" si="388"/>
        <v/>
      </c>
      <c r="C385">
        <f t="shared" ref="C385:K385" si="405">IF(C310,IF(C123=1,1,NORMSDIST(ABS((C362/15)/SQRT(1-C123^2))*-1)*$A$208),"")</f>
        <v>0.48900168425091117</v>
      </c>
      <c r="D385">
        <f t="shared" si="405"/>
        <v>0.69957644849570477</v>
      </c>
      <c r="E385">
        <f t="shared" si="405"/>
        <v>0.54346633213815165</v>
      </c>
      <c r="F385">
        <f t="shared" si="405"/>
        <v>0.70968849487374452</v>
      </c>
      <c r="G385">
        <f t="shared" si="405"/>
        <v>0.73797628233965651</v>
      </c>
      <c r="H385">
        <f t="shared" si="405"/>
        <v>0.50420925159378172</v>
      </c>
      <c r="I385">
        <f t="shared" si="405"/>
        <v>0.38103709208575803</v>
      </c>
      <c r="J385">
        <f t="shared" si="405"/>
        <v>1</v>
      </c>
      <c r="K385">
        <f t="shared" si="405"/>
        <v>0.43678640642237565</v>
      </c>
      <c r="L385">
        <f t="shared" ref="L385:U385" si="406">IF(L310,IF(L123=1,1,NORMSDIST(ABS((L362/15)/SQRT(1-L123^2))*-1)*$A$208),"")</f>
        <v>0.31740760268890045</v>
      </c>
      <c r="M385">
        <f t="shared" si="406"/>
        <v>0.70855073411152825</v>
      </c>
      <c r="N385">
        <f t="shared" si="406"/>
        <v>0.74748226782044702</v>
      </c>
      <c r="O385">
        <f t="shared" si="406"/>
        <v>0.47106043486198185</v>
      </c>
      <c r="P385">
        <f t="shared" si="406"/>
        <v>0.49125744773008306</v>
      </c>
      <c r="Q385">
        <f t="shared" si="406"/>
        <v>0.61733419427916703</v>
      </c>
      <c r="R385">
        <f t="shared" si="406"/>
        <v>0.87125768693255812</v>
      </c>
      <c r="S385">
        <f t="shared" si="406"/>
        <v>0.65515723714100438</v>
      </c>
      <c r="T385">
        <f t="shared" si="406"/>
        <v>0.77903751864637227</v>
      </c>
      <c r="U385">
        <f t="shared" si="406"/>
        <v>0.2265000490073783</v>
      </c>
    </row>
    <row r="386" spans="1:21" x14ac:dyDescent="0.15">
      <c r="A386">
        <v>10</v>
      </c>
      <c r="B386" t="str">
        <f t="shared" si="388"/>
        <v/>
      </c>
      <c r="C386">
        <f t="shared" ref="C386:K386" si="407">IF(C311,IF(C124=1,1,NORMSDIST(ABS((C363/15)/SQRT(1-C124^2))*-1)*$A$208),"")</f>
        <v>0.99470678068927387</v>
      </c>
      <c r="D386">
        <f t="shared" si="407"/>
        <v>0.84636201660055665</v>
      </c>
      <c r="E386">
        <f t="shared" si="407"/>
        <v>0.87981439967843711</v>
      </c>
      <c r="F386">
        <f t="shared" si="407"/>
        <v>0.8425822474334701</v>
      </c>
      <c r="G386">
        <f t="shared" si="407"/>
        <v>0.72080076748085031</v>
      </c>
      <c r="H386">
        <f t="shared" si="407"/>
        <v>0.90838779645036316</v>
      </c>
      <c r="I386">
        <f t="shared" si="407"/>
        <v>0.84601318876623199</v>
      </c>
      <c r="J386">
        <f t="shared" si="407"/>
        <v>0.94528208804242775</v>
      </c>
      <c r="K386">
        <f t="shared" si="407"/>
        <v>1</v>
      </c>
      <c r="L386">
        <f t="shared" ref="L386:U386" si="408">IF(L311,IF(L124=1,1,NORMSDIST(ABS((L363/15)/SQRT(1-L124^2))*-1)*$A$208),"")</f>
        <v>0.74503772695184955</v>
      </c>
      <c r="M386">
        <f t="shared" si="408"/>
        <v>0.27851830531474575</v>
      </c>
      <c r="N386">
        <f t="shared" si="408"/>
        <v>0.94430664762001626</v>
      </c>
      <c r="O386">
        <f t="shared" si="408"/>
        <v>0.97110672315524738</v>
      </c>
      <c r="P386">
        <f t="shared" si="408"/>
        <v>0.92448381920845291</v>
      </c>
      <c r="Q386">
        <f t="shared" si="408"/>
        <v>0.991224625809624</v>
      </c>
      <c r="R386">
        <f t="shared" si="408"/>
        <v>0.39241784007605796</v>
      </c>
      <c r="S386">
        <f t="shared" si="408"/>
        <v>0.70939977554787714</v>
      </c>
      <c r="T386">
        <f t="shared" si="408"/>
        <v>0.92391697045556609</v>
      </c>
      <c r="U386">
        <f t="shared" si="408"/>
        <v>0.72860734471180033</v>
      </c>
    </row>
    <row r="387" spans="1:21" x14ac:dyDescent="0.15">
      <c r="A387">
        <v>11</v>
      </c>
      <c r="B387" t="str">
        <f t="shared" ref="B387:K387" si="409">IF(B312,IF(B125=1,1,NORMSDIST(ABS((B364/15)/SQRT(1-B125^2))*-1)*$A$208),"")</f>
        <v/>
      </c>
      <c r="C387">
        <f t="shared" si="409"/>
        <v>0.83690512031116038</v>
      </c>
      <c r="D387">
        <f t="shared" si="409"/>
        <v>0.56156447644339946</v>
      </c>
      <c r="E387">
        <f t="shared" si="409"/>
        <v>0.69815983731082054</v>
      </c>
      <c r="F387">
        <f t="shared" si="409"/>
        <v>0.54578121021275749</v>
      </c>
      <c r="G387">
        <f t="shared" si="409"/>
        <v>0.22356916077257763</v>
      </c>
      <c r="H387">
        <f t="shared" si="409"/>
        <v>0.75916807439832967</v>
      </c>
      <c r="I387">
        <f t="shared" si="409"/>
        <v>0.80769752143567708</v>
      </c>
      <c r="J387">
        <f t="shared" si="409"/>
        <v>0.54626924340261895</v>
      </c>
      <c r="K387">
        <f t="shared" si="409"/>
        <v>0.79105657045642663</v>
      </c>
      <c r="L387">
        <f t="shared" ref="L387:U387" si="410">IF(L312,IF(L125=1,1,NORMSDIST(ABS((L364/15)/SQRT(1-L125^2))*-1)*$A$208),"")</f>
        <v>1</v>
      </c>
      <c r="M387">
        <f t="shared" si="410"/>
        <v>0.35987344573323532</v>
      </c>
      <c r="N387">
        <f t="shared" si="410"/>
        <v>0.51938298039185682</v>
      </c>
      <c r="O387">
        <f t="shared" si="410"/>
        <v>0.81045151729242071</v>
      </c>
      <c r="P387">
        <f t="shared" si="410"/>
        <v>0.81058957110618268</v>
      </c>
      <c r="Q387">
        <f t="shared" si="410"/>
        <v>0.76414027207094892</v>
      </c>
      <c r="R387">
        <f t="shared" si="410"/>
        <v>0.12231264094289077</v>
      </c>
      <c r="S387">
        <f t="shared" si="410"/>
        <v>0.51396712388331256</v>
      </c>
      <c r="T387">
        <f t="shared" si="410"/>
        <v>0.55321306640063916</v>
      </c>
      <c r="U387">
        <f t="shared" si="410"/>
        <v>0.75645410560491855</v>
      </c>
    </row>
    <row r="388" spans="1:21" x14ac:dyDescent="0.15">
      <c r="A388">
        <v>12</v>
      </c>
      <c r="B388" t="str">
        <f t="shared" ref="B388:K388" si="411">IF(B313,IF(B126=1,1,NORMSDIST(ABS((B365/15)/SQRT(1-B126^2))*-1)*$A$208),"")</f>
        <v/>
      </c>
      <c r="C388">
        <f t="shared" si="411"/>
        <v>0.43758679927567445</v>
      </c>
      <c r="D388">
        <f t="shared" si="411"/>
        <v>0.61565075781177125</v>
      </c>
      <c r="E388">
        <f t="shared" si="411"/>
        <v>0.52264363889755749</v>
      </c>
      <c r="F388">
        <f t="shared" si="411"/>
        <v>0.59512597914769838</v>
      </c>
      <c r="G388">
        <f t="shared" si="411"/>
        <v>0.48965328106501449</v>
      </c>
      <c r="H388">
        <f t="shared" si="411"/>
        <v>0.50448732219098469</v>
      </c>
      <c r="I388">
        <f t="shared" si="411"/>
        <v>8.7444729619128733E-2</v>
      </c>
      <c r="J388">
        <f t="shared" si="411"/>
        <v>0.47961929317382967</v>
      </c>
      <c r="K388">
        <f t="shared" si="411"/>
        <v>0.14403566713424351</v>
      </c>
      <c r="L388">
        <f t="shared" ref="L388:U388" si="412">IF(L313,IF(L126=1,1,NORMSDIST(ABS((L365/15)/SQRT(1-L126^2))*-1)*$A$208),"")</f>
        <v>0.1756687231906697</v>
      </c>
      <c r="M388">
        <f t="shared" si="412"/>
        <v>1</v>
      </c>
      <c r="N388">
        <f t="shared" si="412"/>
        <v>0.48216058932275463</v>
      </c>
      <c r="O388">
        <f t="shared" si="412"/>
        <v>0.39999648055160369</v>
      </c>
      <c r="P388">
        <f t="shared" si="412"/>
        <v>0.49240111287517441</v>
      </c>
      <c r="Q388">
        <f t="shared" si="412"/>
        <v>0.57062196173260948</v>
      </c>
      <c r="R388">
        <f t="shared" si="412"/>
        <v>0.89604801886630814</v>
      </c>
      <c r="S388">
        <f t="shared" si="412"/>
        <v>0.78340602288715577</v>
      </c>
      <c r="T388">
        <f t="shared" si="412"/>
        <v>0.49276277019166481</v>
      </c>
      <c r="U388">
        <f t="shared" si="412"/>
        <v>0.19546015940180866</v>
      </c>
    </row>
    <row r="389" spans="1:21" x14ac:dyDescent="0.15">
      <c r="A389">
        <v>13</v>
      </c>
      <c r="B389" t="str">
        <f t="shared" ref="B389:K389" si="413">IF(B314,IF(B127=1,1,NORMSDIST(ABS((B366/15)/SQRT(1-B127^2))*-1)*$A$208),"")</f>
        <v/>
      </c>
      <c r="C389">
        <f t="shared" si="413"/>
        <v>0.56156931702327484</v>
      </c>
      <c r="D389">
        <f t="shared" si="413"/>
        <v>0.8541588733120371</v>
      </c>
      <c r="E389">
        <f t="shared" si="413"/>
        <v>0.63158273082275085</v>
      </c>
      <c r="F389">
        <f t="shared" si="413"/>
        <v>0.8590605661984726</v>
      </c>
      <c r="G389">
        <f t="shared" si="413"/>
        <v>0.86224848539444388</v>
      </c>
      <c r="H389">
        <f t="shared" si="413"/>
        <v>0.56184383057997067</v>
      </c>
      <c r="I389">
        <f t="shared" si="413"/>
        <v>0.42108839088413541</v>
      </c>
      <c r="J389">
        <f t="shared" si="413"/>
        <v>0.96976499656520332</v>
      </c>
      <c r="K389">
        <f t="shared" si="413"/>
        <v>0.47833457575423499</v>
      </c>
      <c r="L389">
        <f t="shared" ref="L389:U389" si="414">IF(L314,IF(L127=1,1,NORMSDIST(ABS((L366/15)/SQRT(1-L127^2))*-1)*$A$208),"")</f>
        <v>0.33011371212303564</v>
      </c>
      <c r="M389">
        <f t="shared" si="414"/>
        <v>0.8585768190320574</v>
      </c>
      <c r="N389">
        <f t="shared" si="414"/>
        <v>1</v>
      </c>
      <c r="O389">
        <f t="shared" si="414"/>
        <v>0.52173382376346322</v>
      </c>
      <c r="P389">
        <f t="shared" si="414"/>
        <v>0.54508107446907372</v>
      </c>
      <c r="Q389">
        <f t="shared" si="414"/>
        <v>0.77670290634623795</v>
      </c>
      <c r="R389">
        <f t="shared" si="414"/>
        <v>0.6825946740349389</v>
      </c>
      <c r="S389">
        <f t="shared" si="414"/>
        <v>0.76553835227368017</v>
      </c>
      <c r="T389">
        <f t="shared" si="414"/>
        <v>0.78097286876025096</v>
      </c>
      <c r="U389">
        <f t="shared" si="414"/>
        <v>0.23475759094868928</v>
      </c>
    </row>
    <row r="390" spans="1:21" x14ac:dyDescent="0.15">
      <c r="A390">
        <v>14</v>
      </c>
      <c r="B390" t="str">
        <f t="shared" ref="B390:K390" si="415">IF(B315,IF(B128=1,1,NORMSDIST(ABS((B367/15)/SQRT(1-B128^2))*-1)*$A$208),"")</f>
        <v/>
      </c>
      <c r="C390">
        <f t="shared" si="415"/>
        <v>0.67711347602788396</v>
      </c>
      <c r="D390">
        <f t="shared" si="415"/>
        <v>0.80564677186838851</v>
      </c>
      <c r="E390">
        <f t="shared" si="415"/>
        <v>0.76362709606135026</v>
      </c>
      <c r="F390">
        <f t="shared" si="415"/>
        <v>0.80559369882931608</v>
      </c>
      <c r="G390">
        <f t="shared" si="415"/>
        <v>0.68818309002416234</v>
      </c>
      <c r="H390">
        <f t="shared" si="415"/>
        <v>0.69872815274324607</v>
      </c>
      <c r="I390">
        <f t="shared" si="415"/>
        <v>0.55722673544864953</v>
      </c>
      <c r="J390">
        <f t="shared" si="415"/>
        <v>0.62457660440356333</v>
      </c>
      <c r="K390">
        <f t="shared" si="415"/>
        <v>0.57082030096523373</v>
      </c>
      <c r="L390">
        <f t="shared" ref="L390:U390" si="416">IF(L315,IF(L128=1,1,NORMSDIST(ABS((L367/15)/SQRT(1-L128^2))*-1)*$A$208),"")</f>
        <v>0.52041009149022277</v>
      </c>
      <c r="M390">
        <f t="shared" si="416"/>
        <v>0.79377384938445716</v>
      </c>
      <c r="N390">
        <f t="shared" si="416"/>
        <v>0.62953876093978367</v>
      </c>
      <c r="O390">
        <f t="shared" si="416"/>
        <v>1</v>
      </c>
      <c r="P390">
        <f t="shared" si="416"/>
        <v>0.95130357101218777</v>
      </c>
      <c r="Q390">
        <f t="shared" si="416"/>
        <v>0.66708959486214092</v>
      </c>
      <c r="R390">
        <f t="shared" si="416"/>
        <v>0.85351888078079774</v>
      </c>
      <c r="S390">
        <f t="shared" si="416"/>
        <v>0.88026691433518045</v>
      </c>
      <c r="T390">
        <f t="shared" si="416"/>
        <v>0.60397281015076887</v>
      </c>
      <c r="U390">
        <f t="shared" si="416"/>
        <v>0.49649674646027364</v>
      </c>
    </row>
    <row r="391" spans="1:21" x14ac:dyDescent="0.15">
      <c r="A391">
        <v>15</v>
      </c>
      <c r="B391" t="str">
        <f t="shared" ref="B391:K391" si="417">IF(B316,IF(B129=1,1,NORMSDIST(ABS((B368/15)/SQRT(1-B129^2))*-1)*$A$208),"")</f>
        <v/>
      </c>
      <c r="C391">
        <f t="shared" si="417"/>
        <v>0.42577554255660477</v>
      </c>
      <c r="D391">
        <f t="shared" si="417"/>
        <v>0.47308307829629798</v>
      </c>
      <c r="E391">
        <f t="shared" si="417"/>
        <v>0.49086647644111081</v>
      </c>
      <c r="F391">
        <f t="shared" si="417"/>
        <v>0.46753538077457174</v>
      </c>
      <c r="G391">
        <f t="shared" si="417"/>
        <v>0.44483447738404075</v>
      </c>
      <c r="H391">
        <f t="shared" si="417"/>
        <v>0.85077333106899622</v>
      </c>
      <c r="I391">
        <f t="shared" si="417"/>
        <v>0.34237718944551027</v>
      </c>
      <c r="J391">
        <f t="shared" si="417"/>
        <v>0.40114809471734042</v>
      </c>
      <c r="K391">
        <f t="shared" si="417"/>
        <v>0.35936939265857165</v>
      </c>
      <c r="L391">
        <f t="shared" ref="L391:U391" si="418">IF(L316,IF(L129=1,1,NORMSDIST(ABS((L368/15)/SQRT(1-L129^2))*-1)*$A$208),"")</f>
        <v>0.33639911631629771</v>
      </c>
      <c r="M391">
        <f t="shared" si="418"/>
        <v>0.55845504061231765</v>
      </c>
      <c r="N391">
        <f t="shared" si="418"/>
        <v>0.40293941818089068</v>
      </c>
      <c r="O391">
        <f t="shared" si="418"/>
        <v>0.47305085521181217</v>
      </c>
      <c r="P391">
        <f t="shared" si="418"/>
        <v>1</v>
      </c>
      <c r="Q391">
        <f t="shared" si="418"/>
        <v>0.48010897857349499</v>
      </c>
      <c r="R391">
        <f t="shared" si="418"/>
        <v>0.80202750406407786</v>
      </c>
      <c r="S391">
        <f t="shared" si="418"/>
        <v>0.57952697723286373</v>
      </c>
      <c r="T391">
        <f t="shared" si="418"/>
        <v>0.35358541395027943</v>
      </c>
      <c r="U391">
        <f t="shared" si="418"/>
        <v>0.33674710627055282</v>
      </c>
    </row>
    <row r="392" spans="1:21" x14ac:dyDescent="0.15">
      <c r="A392">
        <v>16</v>
      </c>
      <c r="B392" t="str">
        <f t="shared" ref="B392:K392" si="419">IF(B317,IF(B130=1,1,NORMSDIST(ABS((B369/15)/SQRT(1-B130^2))*-1)*$A$208),"")</f>
        <v/>
      </c>
      <c r="C392">
        <f t="shared" si="419"/>
        <v>0.4509755158208224</v>
      </c>
      <c r="D392">
        <f t="shared" si="419"/>
        <v>0.58951797856098997</v>
      </c>
      <c r="E392">
        <f t="shared" si="419"/>
        <v>0.53116357742296494</v>
      </c>
      <c r="F392">
        <f t="shared" si="419"/>
        <v>0.54725196094953588</v>
      </c>
      <c r="G392">
        <f t="shared" si="419"/>
        <v>0.57881808779881538</v>
      </c>
      <c r="H392">
        <f t="shared" si="419"/>
        <v>0.5337249754793375</v>
      </c>
      <c r="I392">
        <f t="shared" si="419"/>
        <v>0.37885928506081235</v>
      </c>
      <c r="J392">
        <f t="shared" si="419"/>
        <v>0.54809372360308495</v>
      </c>
      <c r="K392">
        <f t="shared" si="419"/>
        <v>0.39903509486584227</v>
      </c>
      <c r="L392">
        <f t="shared" ref="L392:U392" si="420">IF(L317,IF(L130=1,1,NORMSDIST(ABS((L369/15)/SQRT(1-L130^2))*-1)*$A$208),"")</f>
        <v>0.36034352069032582</v>
      </c>
      <c r="M392">
        <f t="shared" si="420"/>
        <v>0.78736828257523639</v>
      </c>
      <c r="N392">
        <f t="shared" si="420"/>
        <v>0.58781299153360922</v>
      </c>
      <c r="O392">
        <f t="shared" si="420"/>
        <v>0.4478306829832886</v>
      </c>
      <c r="P392">
        <f t="shared" si="420"/>
        <v>0.53834499206178466</v>
      </c>
      <c r="Q392">
        <f t="shared" si="420"/>
        <v>1</v>
      </c>
      <c r="R392">
        <f t="shared" si="420"/>
        <v>0.85837783588145167</v>
      </c>
      <c r="S392">
        <f t="shared" si="420"/>
        <v>0.62258368828247779</v>
      </c>
      <c r="T392">
        <f t="shared" si="420"/>
        <v>0.55594975615235709</v>
      </c>
      <c r="U392">
        <f t="shared" si="420"/>
        <v>0.32677188757594483</v>
      </c>
    </row>
    <row r="393" spans="1:21" x14ac:dyDescent="0.15">
      <c r="A393">
        <v>17</v>
      </c>
      <c r="B393" t="str">
        <f t="shared" ref="B393:K393" si="421">IF(B318,IF(B131=1,1,NORMSDIST(ABS((B370/15)/SQRT(1-B131^2))*-1)*$A$208),"")</f>
        <v/>
      </c>
      <c r="C393">
        <f t="shared" si="421"/>
        <v>0.39398417930904517</v>
      </c>
      <c r="D393">
        <f t="shared" si="421"/>
        <v>0.46922708806081959</v>
      </c>
      <c r="E393">
        <f t="shared" si="421"/>
        <v>0.33878482965482937</v>
      </c>
      <c r="F393">
        <f t="shared" si="421"/>
        <v>0.53093697691779207</v>
      </c>
      <c r="G393">
        <f t="shared" si="421"/>
        <v>0.13909193479828683</v>
      </c>
      <c r="H393">
        <f t="shared" si="421"/>
        <v>0.33578726427381389</v>
      </c>
      <c r="I393">
        <f t="shared" si="421"/>
        <v>5.4102053546145966E-2</v>
      </c>
      <c r="J393">
        <f t="shared" si="421"/>
        <v>0.28062892258922556</v>
      </c>
      <c r="K393">
        <f t="shared" si="421"/>
        <v>0.11609592000471419</v>
      </c>
      <c r="L393">
        <f t="shared" ref="L393:U393" si="422">IF(L318,IF(L131=1,1,NORMSDIST(ABS((L370/15)/SQRT(1-L131^2))*-1)*$A$208),"")</f>
        <v>4.1370155096656779E-2</v>
      </c>
      <c r="M393">
        <f t="shared" si="422"/>
        <v>0.37263803712587018</v>
      </c>
      <c r="N393">
        <f t="shared" si="422"/>
        <v>0.23551848993719471</v>
      </c>
      <c r="O393">
        <f t="shared" si="422"/>
        <v>0.22822874241254634</v>
      </c>
      <c r="P393">
        <f t="shared" si="422"/>
        <v>0.32479762542915691</v>
      </c>
      <c r="Q393">
        <f t="shared" si="422"/>
        <v>0.30355587779987414</v>
      </c>
      <c r="R393">
        <f t="shared" si="422"/>
        <v>1</v>
      </c>
      <c r="S393">
        <f t="shared" si="422"/>
        <v>0.49681595395610645</v>
      </c>
      <c r="T393">
        <f t="shared" si="422"/>
        <v>0.33532869100993623</v>
      </c>
      <c r="U393">
        <f t="shared" si="422"/>
        <v>4.2978152652796205E-2</v>
      </c>
    </row>
    <row r="394" spans="1:21" x14ac:dyDescent="0.15">
      <c r="A394">
        <v>18</v>
      </c>
      <c r="B394" t="str">
        <f t="shared" ref="B394:K394" si="423">IF(B319,IF(B132=1,1,NORMSDIST(ABS((B371/15)/SQRT(1-B132^2))*-1)*$A$208),"")</f>
        <v/>
      </c>
      <c r="C394">
        <f t="shared" si="423"/>
        <v>0.50408824181977763</v>
      </c>
      <c r="D394">
        <f t="shared" si="423"/>
        <v>0.30467211352400936</v>
      </c>
      <c r="E394">
        <f t="shared" si="423"/>
        <v>0.45009821776748693</v>
      </c>
      <c r="F394">
        <f t="shared" si="423"/>
        <v>0.39645831603415893</v>
      </c>
      <c r="G394">
        <f t="shared" si="423"/>
        <v>0.34028605629888042</v>
      </c>
      <c r="H394">
        <f t="shared" si="423"/>
        <v>0.36839375287202264</v>
      </c>
      <c r="I394">
        <f t="shared" si="423"/>
        <v>0.19242979286386666</v>
      </c>
      <c r="J394">
        <f t="shared" si="423"/>
        <v>0.31744125681241275</v>
      </c>
      <c r="K394">
        <f t="shared" si="423"/>
        <v>0.21478500714962004</v>
      </c>
      <c r="L394">
        <f t="shared" ref="L394:U394" si="424">IF(L319,IF(L132=1,1,NORMSDIST(ABS((L371/15)/SQRT(1-L132^2))*-1)*$A$208),"")</f>
        <v>0.17244744663073991</v>
      </c>
      <c r="M394">
        <f t="shared" si="424"/>
        <v>0.47274151224101579</v>
      </c>
      <c r="N394">
        <f t="shared" si="424"/>
        <v>0.31946025288448465</v>
      </c>
      <c r="O394">
        <f t="shared" si="424"/>
        <v>0.29367659393149359</v>
      </c>
      <c r="P394">
        <f t="shared" si="424"/>
        <v>0.34933016226122388</v>
      </c>
      <c r="Q394">
        <f t="shared" si="424"/>
        <v>0.33456641568940376</v>
      </c>
      <c r="R394">
        <f t="shared" si="424"/>
        <v>0.72478550547667253</v>
      </c>
      <c r="S394">
        <f t="shared" si="424"/>
        <v>1</v>
      </c>
      <c r="T394">
        <f t="shared" si="424"/>
        <v>0.31791717640524797</v>
      </c>
      <c r="U394">
        <f t="shared" si="424"/>
        <v>0.16496549296233895</v>
      </c>
    </row>
    <row r="395" spans="1:21" x14ac:dyDescent="0.15">
      <c r="A395">
        <v>19</v>
      </c>
      <c r="B395" t="str">
        <f t="shared" ref="B395:K395" si="425">IF(B320,IF(B133=1,1,NORMSDIST(ABS((B372/15)/SQRT(1-B133^2))*-1)*$A$208),"")</f>
        <v/>
      </c>
      <c r="C395">
        <f t="shared" si="425"/>
        <v>0.41440791274454575</v>
      </c>
      <c r="D395">
        <f t="shared" si="425"/>
        <v>0.60883489926489087</v>
      </c>
      <c r="E395">
        <f t="shared" si="425"/>
        <v>0.45518774692067671</v>
      </c>
      <c r="F395">
        <f t="shared" si="425"/>
        <v>0.63095881311309854</v>
      </c>
      <c r="G395">
        <f t="shared" si="425"/>
        <v>0.563649734364567</v>
      </c>
      <c r="H395">
        <f t="shared" si="425"/>
        <v>0.37310938100959007</v>
      </c>
      <c r="I395">
        <f t="shared" si="425"/>
        <v>0.325810905831457</v>
      </c>
      <c r="J395">
        <f t="shared" si="425"/>
        <v>0.57778291551465766</v>
      </c>
      <c r="K395">
        <f t="shared" si="425"/>
        <v>0.35933056032391508</v>
      </c>
      <c r="L395">
        <f t="shared" ref="L395:U395" si="426">IF(L320,IF(L133=1,1,NORMSDIST(ABS((L372/15)/SQRT(1-L133^2))*-1)*$A$208),"")</f>
        <v>0.26970257261295871</v>
      </c>
      <c r="M395">
        <f t="shared" si="426"/>
        <v>0.55890765942552312</v>
      </c>
      <c r="N395">
        <f t="shared" si="426"/>
        <v>0.52164183437475398</v>
      </c>
      <c r="O395">
        <f t="shared" si="426"/>
        <v>0.37709326113317992</v>
      </c>
      <c r="P395">
        <f t="shared" si="426"/>
        <v>0.35358541395027943</v>
      </c>
      <c r="Q395">
        <f t="shared" si="426"/>
        <v>0.49447889905901599</v>
      </c>
      <c r="R395">
        <f t="shared" si="426"/>
        <v>0.8833105533545822</v>
      </c>
      <c r="S395">
        <f t="shared" si="426"/>
        <v>0.51267323924560881</v>
      </c>
      <c r="T395">
        <f t="shared" si="426"/>
        <v>1</v>
      </c>
      <c r="U395">
        <f t="shared" si="426"/>
        <v>0.18949710549074356</v>
      </c>
    </row>
    <row r="396" spans="1:21" x14ac:dyDescent="0.15">
      <c r="A396">
        <v>20</v>
      </c>
      <c r="B396" t="str">
        <f t="shared" ref="B396:K396" si="427">IF(B321,IF(B134=1,1,NORMSDIST(ABS((B373/15)/SQRT(1-B134^2))*-1)*$A$208),"")</f>
        <v/>
      </c>
      <c r="C396">
        <f t="shared" si="427"/>
        <v>0.69189961471792127</v>
      </c>
      <c r="D396">
        <f t="shared" si="427"/>
        <v>0.41860307899713095</v>
      </c>
      <c r="E396">
        <f t="shared" si="427"/>
        <v>0.59004372074694134</v>
      </c>
      <c r="F396">
        <f t="shared" si="427"/>
        <v>0.41019706094855157</v>
      </c>
      <c r="G396">
        <f t="shared" si="427"/>
        <v>0.18113689743283864</v>
      </c>
      <c r="H396">
        <f t="shared" si="427"/>
        <v>0.66807738140045947</v>
      </c>
      <c r="I396">
        <f t="shared" si="427"/>
        <v>0.68323766738637415</v>
      </c>
      <c r="J396">
        <f t="shared" si="427"/>
        <v>0.34444498337805607</v>
      </c>
      <c r="K396">
        <f t="shared" si="427"/>
        <v>0.69710096344987282</v>
      </c>
      <c r="L396">
        <f t="shared" ref="L396:U396" si="428">IF(L321,IF(L134=1,1,NORMSDIST(ABS((L373/15)/SQRT(1-L134^2))*-1)*$A$208),"")</f>
        <v>0.68654256482364984</v>
      </c>
      <c r="M396">
        <f t="shared" si="428"/>
        <v>0.38740040257997632</v>
      </c>
      <c r="N396">
        <f t="shared" si="428"/>
        <v>0.33096082459787546</v>
      </c>
      <c r="O396">
        <f t="shared" si="428"/>
        <v>0.67699548882664562</v>
      </c>
      <c r="P396">
        <f t="shared" si="428"/>
        <v>0.72604284495294813</v>
      </c>
      <c r="Q396">
        <f t="shared" si="428"/>
        <v>0.595622758962843</v>
      </c>
      <c r="R396">
        <f t="shared" si="428"/>
        <v>0.12214530149477609</v>
      </c>
      <c r="S396">
        <f t="shared" si="428"/>
        <v>0.45457469619638496</v>
      </c>
      <c r="T396">
        <f t="shared" si="428"/>
        <v>0.33707537131041243</v>
      </c>
      <c r="U396">
        <f t="shared" si="428"/>
        <v>1</v>
      </c>
    </row>
    <row r="398" spans="1:21" x14ac:dyDescent="0.15">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15">
      <c r="A399">
        <v>1</v>
      </c>
      <c r="B399">
        <f t="shared" ref="B399:K399" si="429">IF(B377&lt;0.000001,7,IF(B377&lt;0.00001,6,IF(B377&lt;0.0001,5,IF(B377&lt;0.001,4,IF(B377&lt;0.01,3,2)))))</f>
        <v>2</v>
      </c>
      <c r="C399">
        <f t="shared" si="429"/>
        <v>2</v>
      </c>
      <c r="D399">
        <f t="shared" si="429"/>
        <v>2</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2</v>
      </c>
      <c r="S399">
        <f t="shared" si="430"/>
        <v>2</v>
      </c>
      <c r="T399">
        <f t="shared" si="430"/>
        <v>2</v>
      </c>
      <c r="U399">
        <f t="shared" si="430"/>
        <v>2</v>
      </c>
    </row>
    <row r="400" spans="1:21" x14ac:dyDescent="0.15">
      <c r="A400">
        <v>2</v>
      </c>
      <c r="B400">
        <f t="shared" ref="B400:K400" si="431">IF(B378&lt;0.000001,7,IF(B378&lt;0.00001,6,IF(B378&lt;0.0001,5,IF(B378&lt;0.001,4,IF(B378&lt;0.01,3,2)))))</f>
        <v>2</v>
      </c>
      <c r="C400">
        <f t="shared" si="431"/>
        <v>2</v>
      </c>
      <c r="D400">
        <f t="shared" si="431"/>
        <v>2</v>
      </c>
      <c r="E400">
        <f t="shared" si="431"/>
        <v>2</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15">
      <c r="A401">
        <v>3</v>
      </c>
      <c r="B401">
        <f t="shared" ref="B401:K401" si="433">IF(B379&lt;0.000001,7,IF(B379&lt;0.00001,6,IF(B379&lt;0.0001,5,IF(B379&lt;0.001,4,IF(B379&lt;0.01,3,2)))))</f>
        <v>2</v>
      </c>
      <c r="C401">
        <f t="shared" si="433"/>
        <v>2</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15">
      <c r="A402">
        <v>4</v>
      </c>
      <c r="B402">
        <f t="shared" ref="B402:K402" si="435">IF(B380&lt;0.000001,7,IF(B380&lt;0.00001,6,IF(B380&lt;0.0001,5,IF(B380&lt;0.001,4,IF(B380&lt;0.01,3,2)))))</f>
        <v>2</v>
      </c>
      <c r="C402">
        <f t="shared" si="435"/>
        <v>2</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15">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15">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15">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15">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2</v>
      </c>
      <c r="M406">
        <f t="shared" si="444"/>
        <v>2</v>
      </c>
      <c r="N406">
        <f t="shared" si="444"/>
        <v>2</v>
      </c>
      <c r="O406">
        <f t="shared" si="444"/>
        <v>2</v>
      </c>
      <c r="P406">
        <f t="shared" si="444"/>
        <v>2</v>
      </c>
      <c r="Q406">
        <f t="shared" si="444"/>
        <v>2</v>
      </c>
      <c r="R406">
        <f t="shared" si="444"/>
        <v>2</v>
      </c>
      <c r="S406">
        <f t="shared" si="444"/>
        <v>2</v>
      </c>
      <c r="T406">
        <f t="shared" si="444"/>
        <v>2</v>
      </c>
      <c r="U406">
        <f t="shared" si="444"/>
        <v>2</v>
      </c>
    </row>
    <row r="407" spans="1:21" x14ac:dyDescent="0.15">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15">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2</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15">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15">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15">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15">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15">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15">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15">
      <c r="A415">
        <v>17</v>
      </c>
      <c r="B415">
        <f t="shared" ref="B415:K415" si="461">IF(B393&lt;0.000001,7,IF(B393&lt;0.00001,6,IF(B393&lt;0.0001,5,IF(B393&lt;0.001,4,IF(B393&lt;0.01,3,2)))))</f>
        <v>2</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15">
      <c r="A416">
        <v>18</v>
      </c>
      <c r="B416">
        <f t="shared" ref="B416:K416" si="463">IF(B394&lt;0.000001,7,IF(B394&lt;0.00001,6,IF(B394&lt;0.0001,5,IF(B394&lt;0.001,4,IF(B394&lt;0.01,3,2)))))</f>
        <v>2</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15">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15">
      <c r="A418">
        <v>20</v>
      </c>
      <c r="B418">
        <f t="shared" ref="B418:K418" si="467">IF(B396&lt;0.000001,7,IF(B396&lt;0.00001,6,IF(B396&lt;0.0001,5,IF(B396&lt;0.001,4,IF(B396&lt;0.01,3,2)))))</f>
        <v>2</v>
      </c>
      <c r="C418">
        <f t="shared" si="467"/>
        <v>2</v>
      </c>
      <c r="D418">
        <f t="shared" si="467"/>
        <v>2</v>
      </c>
      <c r="E418">
        <f t="shared" si="467"/>
        <v>2</v>
      </c>
      <c r="F418">
        <f t="shared" si="467"/>
        <v>2</v>
      </c>
      <c r="G418">
        <f t="shared" si="467"/>
        <v>2</v>
      </c>
      <c r="H418">
        <f t="shared" si="467"/>
        <v>2</v>
      </c>
      <c r="I418">
        <f t="shared" si="467"/>
        <v>2</v>
      </c>
      <c r="J418">
        <f t="shared" si="467"/>
        <v>2</v>
      </c>
      <c r="K418">
        <f t="shared" si="467"/>
        <v>2</v>
      </c>
      <c r="L418">
        <f t="shared" ref="L418:U418" si="468">IF(L396&lt;0.000001,7,IF(L396&lt;0.00001,6,IF(L396&lt;0.0001,5,IF(L396&lt;0.001,4,IF(L396&lt;0.01,3,2)))))</f>
        <v>2</v>
      </c>
      <c r="M418">
        <f t="shared" si="468"/>
        <v>2</v>
      </c>
      <c r="N418">
        <f t="shared" si="468"/>
        <v>2</v>
      </c>
      <c r="O418">
        <f t="shared" si="468"/>
        <v>2</v>
      </c>
      <c r="P418">
        <f t="shared" si="468"/>
        <v>2</v>
      </c>
      <c r="Q418">
        <f t="shared" si="468"/>
        <v>2</v>
      </c>
      <c r="R418">
        <f t="shared" si="468"/>
        <v>2</v>
      </c>
      <c r="S418">
        <f t="shared" si="468"/>
        <v>2</v>
      </c>
      <c r="T418">
        <f t="shared" si="468"/>
        <v>2</v>
      </c>
      <c r="U418">
        <f t="shared" si="468"/>
        <v>2</v>
      </c>
    </row>
    <row r="422" spans="1:24" x14ac:dyDescent="0.15">
      <c r="B422" t="b">
        <f t="shared" ref="B422:K422" si="469">A697</f>
        <v>0</v>
      </c>
      <c r="C422" t="b">
        <f t="shared" si="469"/>
        <v>0</v>
      </c>
      <c r="D422" t="b">
        <f t="shared" si="469"/>
        <v>0</v>
      </c>
      <c r="E422" t="b">
        <f t="shared" si="469"/>
        <v>0</v>
      </c>
      <c r="F422" t="b">
        <f t="shared" si="469"/>
        <v>0</v>
      </c>
      <c r="G422" t="b">
        <f t="shared" si="469"/>
        <v>0</v>
      </c>
      <c r="H422" t="b">
        <f t="shared" si="469"/>
        <v>0</v>
      </c>
      <c r="I422" t="b">
        <f t="shared" si="469"/>
        <v>0</v>
      </c>
      <c r="J422" t="b">
        <f t="shared" si="469"/>
        <v>1</v>
      </c>
      <c r="K422" t="b">
        <f t="shared" si="469"/>
        <v>1</v>
      </c>
      <c r="L422" t="b">
        <f t="shared" ref="L422:U422" si="470">K697</f>
        <v>1</v>
      </c>
      <c r="M422" t="b">
        <f t="shared" si="470"/>
        <v>1</v>
      </c>
      <c r="N422" t="b">
        <f t="shared" si="470"/>
        <v>0</v>
      </c>
      <c r="O422" t="b">
        <f t="shared" si="470"/>
        <v>0</v>
      </c>
      <c r="P422" t="b">
        <f t="shared" si="470"/>
        <v>0</v>
      </c>
      <c r="Q422" t="b">
        <f t="shared" si="470"/>
        <v>1</v>
      </c>
      <c r="R422" t="b">
        <f t="shared" si="470"/>
        <v>0</v>
      </c>
      <c r="S422" t="b">
        <f t="shared" si="470"/>
        <v>1</v>
      </c>
      <c r="T422" t="b">
        <f t="shared" si="470"/>
        <v>0</v>
      </c>
      <c r="U422" t="b">
        <f t="shared" si="470"/>
        <v>1</v>
      </c>
    </row>
    <row r="423" spans="1:24" x14ac:dyDescent="0.15">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15">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0</v>
      </c>
      <c r="W424" t="str">
        <f t="shared" ref="W424:W443" si="474">IF(W447,RANK(X424,$X$424:$X$443,1),"")</f>
        <v/>
      </c>
      <c r="X424" t="str">
        <f t="shared" ref="X424:X443" si="475">IF(W447,A447,"")</f>
        <v/>
      </c>
    </row>
    <row r="425" spans="1:24" x14ac:dyDescent="0.15">
      <c r="A425">
        <v>2</v>
      </c>
      <c r="B425">
        <f t="shared" ref="B425:K433" si="476">IF(B$422*B$38*$V425*$W39,B116,IF(B$423=$A425,1,0))</f>
        <v>0</v>
      </c>
      <c r="C425">
        <f t="shared" si="476"/>
        <v>1</v>
      </c>
      <c r="D425">
        <f t="shared" si="476"/>
        <v>0</v>
      </c>
      <c r="E425">
        <f t="shared" si="476"/>
        <v>0</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0</v>
      </c>
      <c r="W425" t="str">
        <f t="shared" si="474"/>
        <v/>
      </c>
      <c r="X425" t="str">
        <f t="shared" si="475"/>
        <v/>
      </c>
    </row>
    <row r="426" spans="1:24" x14ac:dyDescent="0.15">
      <c r="A426">
        <v>3</v>
      </c>
      <c r="B426">
        <f t="shared" si="476"/>
        <v>0</v>
      </c>
      <c r="C426">
        <f t="shared" si="476"/>
        <v>0</v>
      </c>
      <c r="D426">
        <f t="shared" si="476"/>
        <v>1</v>
      </c>
      <c r="E426">
        <f t="shared" si="476"/>
        <v>0</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0</v>
      </c>
      <c r="W426" t="str">
        <f t="shared" si="474"/>
        <v/>
      </c>
      <c r="X426" t="str">
        <f t="shared" si="475"/>
        <v/>
      </c>
    </row>
    <row r="427" spans="1:24" x14ac:dyDescent="0.15">
      <c r="A427">
        <v>4</v>
      </c>
      <c r="B427">
        <f t="shared" si="476"/>
        <v>0</v>
      </c>
      <c r="C427">
        <f t="shared" si="476"/>
        <v>0</v>
      </c>
      <c r="D427">
        <f t="shared" si="476"/>
        <v>0</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0</v>
      </c>
      <c r="W427" t="str">
        <f t="shared" si="474"/>
        <v/>
      </c>
      <c r="X427" t="str">
        <f t="shared" si="475"/>
        <v/>
      </c>
    </row>
    <row r="428" spans="1:24" x14ac:dyDescent="0.15">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15">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15">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15">
      <c r="A431">
        <v>8</v>
      </c>
      <c r="B431">
        <f t="shared" si="476"/>
        <v>0</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0</v>
      </c>
      <c r="W431" t="str">
        <f t="shared" si="474"/>
        <v/>
      </c>
      <c r="X431" t="str">
        <f t="shared" si="475"/>
        <v/>
      </c>
    </row>
    <row r="432" spans="1:24" x14ac:dyDescent="0.15">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0.33095608337163923</v>
      </c>
      <c r="L432">
        <f t="shared" ref="L432:U432" si="484">IF(L$422*L$38*$V432*$W46,L123,IF(L$423=$A432,1,0))</f>
        <v>0.54769114188705814</v>
      </c>
      <c r="M432">
        <f t="shared" si="484"/>
        <v>0.47007049762790321</v>
      </c>
      <c r="N432">
        <f t="shared" si="484"/>
        <v>0</v>
      </c>
      <c r="O432">
        <f t="shared" si="484"/>
        <v>0</v>
      </c>
      <c r="P432">
        <f t="shared" si="484"/>
        <v>0</v>
      </c>
      <c r="Q432">
        <f t="shared" si="484"/>
        <v>0.39295271982779328</v>
      </c>
      <c r="R432">
        <f t="shared" si="484"/>
        <v>0</v>
      </c>
      <c r="S432">
        <f t="shared" si="484"/>
        <v>0.31321989563886499</v>
      </c>
      <c r="T432">
        <f t="shared" si="484"/>
        <v>0</v>
      </c>
      <c r="U432">
        <f t="shared" si="484"/>
        <v>0.6063819268245737</v>
      </c>
      <c r="V432" t="b">
        <f t="shared" si="473"/>
        <v>1</v>
      </c>
      <c r="W432">
        <f t="shared" si="474"/>
        <v>1</v>
      </c>
      <c r="X432">
        <f t="shared" si="475"/>
        <v>9</v>
      </c>
    </row>
    <row r="433" spans="1:37" x14ac:dyDescent="0.15">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0.33095608337163923</v>
      </c>
      <c r="K433">
        <f t="shared" si="476"/>
        <v>1</v>
      </c>
      <c r="L433">
        <f t="shared" ref="L433:U433" si="485">IF(L$422*L$38*$V433*$W47,L124,IF(L$423=$A433,1,0))</f>
        <v>0.66086086977659519</v>
      </c>
      <c r="M433">
        <f t="shared" si="485"/>
        <v>0.82009555566096626</v>
      </c>
      <c r="N433">
        <f t="shared" si="485"/>
        <v>0</v>
      </c>
      <c r="O433">
        <f t="shared" si="485"/>
        <v>0</v>
      </c>
      <c r="P433">
        <f t="shared" si="485"/>
        <v>0</v>
      </c>
      <c r="Q433">
        <f t="shared" si="485"/>
        <v>0.24307919710799331</v>
      </c>
      <c r="R433">
        <f t="shared" si="485"/>
        <v>0</v>
      </c>
      <c r="S433">
        <f t="shared" si="485"/>
        <v>0.44480544017058204</v>
      </c>
      <c r="T433">
        <f t="shared" si="485"/>
        <v>0</v>
      </c>
      <c r="U433">
        <f t="shared" si="485"/>
        <v>0.4267429637493243</v>
      </c>
      <c r="V433" t="b">
        <f>INDEX($B$422:$U$422,1,A433)</f>
        <v>1</v>
      </c>
      <c r="W433">
        <f t="shared" si="474"/>
        <v>2</v>
      </c>
      <c r="X433">
        <f t="shared" si="475"/>
        <v>10</v>
      </c>
    </row>
    <row r="434" spans="1:37" x14ac:dyDescent="0.15">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0.54769114188705814</v>
      </c>
      <c r="K434">
        <f t="shared" si="486"/>
        <v>0.66086086977659519</v>
      </c>
      <c r="L434">
        <f>IF(L$422*L$38*$V434*$W48,L125,IF(L$423=$A434,1,0))</f>
        <v>1</v>
      </c>
      <c r="M434">
        <f t="shared" ref="M434:U434" si="487">IF(M$422*M$38*$V434*$W48,M125,IF(M$423=$A434,1,0))</f>
        <v>0.63821801398755895</v>
      </c>
      <c r="N434">
        <f t="shared" si="487"/>
        <v>0</v>
      </c>
      <c r="O434">
        <f t="shared" si="487"/>
        <v>0</v>
      </c>
      <c r="P434">
        <f t="shared" si="487"/>
        <v>0</v>
      </c>
      <c r="Q434">
        <f t="shared" si="487"/>
        <v>0.25760234099189983</v>
      </c>
      <c r="R434">
        <f t="shared" si="487"/>
        <v>0</v>
      </c>
      <c r="S434">
        <f t="shared" si="487"/>
        <v>0.43435311840146118</v>
      </c>
      <c r="T434">
        <f t="shared" si="487"/>
        <v>0</v>
      </c>
      <c r="U434">
        <f t="shared" si="487"/>
        <v>0.85437501312670339</v>
      </c>
      <c r="V434" t="b">
        <f t="shared" ref="V434:V443" si="488">INDEX($B$422:$U$422,1,A434)</f>
        <v>1</v>
      </c>
      <c r="W434">
        <f t="shared" si="474"/>
        <v>3</v>
      </c>
      <c r="X434">
        <f t="shared" si="475"/>
        <v>11</v>
      </c>
    </row>
    <row r="435" spans="1:37" x14ac:dyDescent="0.15">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0.47007049762790321</v>
      </c>
      <c r="K435">
        <f t="shared" si="489"/>
        <v>0.82009555566096626</v>
      </c>
      <c r="L435">
        <f t="shared" ref="L435:U435" si="490">IF(L$422*L$38*$V435*$W49,L126,IF(L$423=$A435,1,0))</f>
        <v>0.63821801398755895</v>
      </c>
      <c r="M435">
        <f t="shared" si="490"/>
        <v>1</v>
      </c>
      <c r="N435">
        <f t="shared" si="490"/>
        <v>0</v>
      </c>
      <c r="O435">
        <f t="shared" si="490"/>
        <v>0</v>
      </c>
      <c r="P435">
        <f t="shared" si="490"/>
        <v>0</v>
      </c>
      <c r="Q435">
        <f t="shared" si="490"/>
        <v>0.66529076284929012</v>
      </c>
      <c r="R435">
        <f t="shared" si="490"/>
        <v>0</v>
      </c>
      <c r="S435">
        <f t="shared" si="490"/>
        <v>0.66155505951914884</v>
      </c>
      <c r="T435">
        <f t="shared" si="490"/>
        <v>0</v>
      </c>
      <c r="U435">
        <f t="shared" si="490"/>
        <v>0.48784369132608774</v>
      </c>
      <c r="V435" t="b">
        <f t="shared" si="488"/>
        <v>1</v>
      </c>
      <c r="W435">
        <f t="shared" si="474"/>
        <v>4</v>
      </c>
      <c r="X435">
        <f t="shared" si="475"/>
        <v>12</v>
      </c>
    </row>
    <row r="436" spans="1:37" x14ac:dyDescent="0.15">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15">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15">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15">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0.39295271982779328</v>
      </c>
      <c r="K439">
        <f t="shared" si="497"/>
        <v>0.24307919710799331</v>
      </c>
      <c r="L439">
        <f t="shared" ref="L439:U439" si="498">IF(L$422*L$38*$V439*$W53,L130,IF(L$423=$A439,1,0))</f>
        <v>0.25760234099189983</v>
      </c>
      <c r="M439">
        <f t="shared" si="498"/>
        <v>0.66529076284929012</v>
      </c>
      <c r="N439">
        <f t="shared" si="498"/>
        <v>0</v>
      </c>
      <c r="O439">
        <f t="shared" si="498"/>
        <v>0</v>
      </c>
      <c r="P439">
        <f t="shared" si="498"/>
        <v>0</v>
      </c>
      <c r="Q439">
        <f t="shared" si="498"/>
        <v>1</v>
      </c>
      <c r="R439">
        <f t="shared" si="498"/>
        <v>0</v>
      </c>
      <c r="S439">
        <f t="shared" si="498"/>
        <v>0.33589245327166217</v>
      </c>
      <c r="T439">
        <f t="shared" si="498"/>
        <v>0</v>
      </c>
      <c r="U439">
        <f t="shared" si="498"/>
        <v>0.28014107335237537</v>
      </c>
      <c r="V439" t="b">
        <f t="shared" si="488"/>
        <v>1</v>
      </c>
      <c r="W439">
        <f t="shared" si="474"/>
        <v>5</v>
      </c>
      <c r="X439">
        <f t="shared" si="475"/>
        <v>16</v>
      </c>
    </row>
    <row r="440" spans="1:37" x14ac:dyDescent="0.15">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15">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0.31321989563886499</v>
      </c>
      <c r="K441">
        <f t="shared" si="501"/>
        <v>0.44480544017058204</v>
      </c>
      <c r="L441">
        <f t="shared" ref="L441:U441" si="502">IF(L$422*L$38*$V441*$W55,L132,IF(L$423=$A441,1,0))</f>
        <v>0.43435311840146118</v>
      </c>
      <c r="M441">
        <f t="shared" si="502"/>
        <v>0.66155505951914884</v>
      </c>
      <c r="N441">
        <f t="shared" si="502"/>
        <v>0</v>
      </c>
      <c r="O441">
        <f t="shared" si="502"/>
        <v>0</v>
      </c>
      <c r="P441">
        <f t="shared" si="502"/>
        <v>0</v>
      </c>
      <c r="Q441">
        <f t="shared" si="502"/>
        <v>0.33589245327166217</v>
      </c>
      <c r="R441">
        <f t="shared" si="502"/>
        <v>0</v>
      </c>
      <c r="S441">
        <f t="shared" si="502"/>
        <v>1</v>
      </c>
      <c r="T441">
        <f t="shared" si="502"/>
        <v>0</v>
      </c>
      <c r="U441">
        <f t="shared" si="502"/>
        <v>0.35933109968039284</v>
      </c>
      <c r="V441" t="b">
        <f t="shared" si="488"/>
        <v>1</v>
      </c>
      <c r="W441">
        <f t="shared" si="474"/>
        <v>6</v>
      </c>
      <c r="X441">
        <f t="shared" si="475"/>
        <v>18</v>
      </c>
    </row>
    <row r="442" spans="1:37" x14ac:dyDescent="0.15">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15">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0.6063819268245737</v>
      </c>
      <c r="K443">
        <f t="shared" si="505"/>
        <v>0.4267429637493243</v>
      </c>
      <c r="L443">
        <f t="shared" ref="L443:U443" si="506">IF(L$422*L$38*$V443*$W57,L134,IF(L$423=$A443,1,0))</f>
        <v>0.85437501312670339</v>
      </c>
      <c r="M443">
        <f t="shared" si="506"/>
        <v>0.48784369132608774</v>
      </c>
      <c r="N443">
        <f t="shared" si="506"/>
        <v>0</v>
      </c>
      <c r="O443">
        <f t="shared" si="506"/>
        <v>0</v>
      </c>
      <c r="P443">
        <f t="shared" si="506"/>
        <v>0</v>
      </c>
      <c r="Q443">
        <f t="shared" si="506"/>
        <v>0.28014107335237537</v>
      </c>
      <c r="R443">
        <f t="shared" si="506"/>
        <v>0</v>
      </c>
      <c r="S443">
        <f t="shared" si="506"/>
        <v>0.35933109968039284</v>
      </c>
      <c r="T443">
        <f t="shared" si="506"/>
        <v>0</v>
      </c>
      <c r="U443">
        <f t="shared" si="506"/>
        <v>1</v>
      </c>
      <c r="V443" t="b">
        <f t="shared" si="488"/>
        <v>1</v>
      </c>
      <c r="W443" t="str">
        <f t="shared" si="474"/>
        <v/>
      </c>
      <c r="X443" t="str">
        <f t="shared" si="475"/>
        <v/>
      </c>
    </row>
    <row r="445" spans="1:37" x14ac:dyDescent="0.15">
      <c r="A445">
        <v>20</v>
      </c>
      <c r="B445" t="b">
        <f t="shared" ref="B445:U445" si="507">IF(B422*($A$445&lt;&gt;B446),TRUE,FALSE)</f>
        <v>0</v>
      </c>
      <c r="C445" t="b">
        <f t="shared" si="507"/>
        <v>0</v>
      </c>
      <c r="D445" t="b">
        <f t="shared" si="507"/>
        <v>0</v>
      </c>
      <c r="E445" t="b">
        <f t="shared" si="507"/>
        <v>0</v>
      </c>
      <c r="F445" t="b">
        <f t="shared" si="507"/>
        <v>0</v>
      </c>
      <c r="G445" t="b">
        <f t="shared" si="507"/>
        <v>0</v>
      </c>
      <c r="H445" t="b">
        <f t="shared" si="507"/>
        <v>0</v>
      </c>
      <c r="I445" t="b">
        <f t="shared" si="507"/>
        <v>0</v>
      </c>
      <c r="J445" t="b">
        <f t="shared" si="507"/>
        <v>1</v>
      </c>
      <c r="K445" t="b">
        <f t="shared" si="507"/>
        <v>1</v>
      </c>
      <c r="L445" t="b">
        <f t="shared" si="507"/>
        <v>1</v>
      </c>
      <c r="M445" t="b">
        <f t="shared" si="507"/>
        <v>1</v>
      </c>
      <c r="N445" t="b">
        <f t="shared" si="507"/>
        <v>0</v>
      </c>
      <c r="O445" t="b">
        <f t="shared" si="507"/>
        <v>0</v>
      </c>
      <c r="P445" t="b">
        <f t="shared" si="507"/>
        <v>0</v>
      </c>
      <c r="Q445" t="b">
        <f t="shared" si="507"/>
        <v>1</v>
      </c>
      <c r="R445" t="b">
        <f t="shared" si="507"/>
        <v>0</v>
      </c>
      <c r="S445" t="b">
        <f t="shared" si="507"/>
        <v>1</v>
      </c>
      <c r="T445" t="b">
        <f t="shared" si="507"/>
        <v>0</v>
      </c>
      <c r="U445" t="b">
        <f t="shared" si="507"/>
        <v>0</v>
      </c>
    </row>
    <row r="446" spans="1:37" x14ac:dyDescent="0.15">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318</v>
      </c>
      <c r="AJ446" t="s">
        <v>319</v>
      </c>
      <c r="AK446" s="27" t="s">
        <v>338</v>
      </c>
    </row>
    <row r="447" spans="1:37" x14ac:dyDescent="0.15">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0</v>
      </c>
      <c r="Y447">
        <f t="array" ref="Y447:Y466">MMULT(B479:U498,W479:W498)</f>
        <v>0</v>
      </c>
      <c r="Z447">
        <f t="shared" ref="Z447:Z466" si="509">W447*SQRT((1-$B$472)/($B$475-$B$476-1))*SQRT(V479)</f>
        <v>0</v>
      </c>
      <c r="AA447">
        <f>IF(W447,Y447/Z447,0)</f>
        <v>0</v>
      </c>
      <c r="AC447">
        <f t="shared" ref="AC447:AC466" si="510">Y447/SQRT(V479)</f>
        <v>0</v>
      </c>
      <c r="AD447">
        <f>AC447*AC447</f>
        <v>0</v>
      </c>
      <c r="AE447">
        <f>SQRT(AF447)*IF(Y447&lt;0,-1,1)</f>
        <v>0</v>
      </c>
      <c r="AF447">
        <f t="shared" ref="AF447:AF466" si="511">AC447*AC447/(AC447*AC447+1-$B$472)</f>
        <v>0</v>
      </c>
      <c r="AG447">
        <f>1-1/V479</f>
        <v>0</v>
      </c>
      <c r="AH447" t="str">
        <f t="shared" ref="AH447:AH456" si="512">A2</f>
        <v/>
      </c>
      <c r="AI447">
        <f>Y447*Y447</f>
        <v>0</v>
      </c>
      <c r="AJ447">
        <f>AI447*Y38</f>
        <v>0</v>
      </c>
    </row>
    <row r="448" spans="1:37" x14ac:dyDescent="0.15">
      <c r="A448">
        <v>2</v>
      </c>
      <c r="B448">
        <f t="shared" ref="B448:U448" si="513">IF(B$446=$A448,1,IF(B$445*$W448,B425,0))</f>
        <v>0</v>
      </c>
      <c r="C448">
        <f t="shared" si="513"/>
        <v>1</v>
      </c>
      <c r="D448">
        <f t="shared" si="513"/>
        <v>0</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0</v>
      </c>
      <c r="Y448">
        <v>0</v>
      </c>
      <c r="Z448">
        <f t="shared" si="509"/>
        <v>0</v>
      </c>
      <c r="AA448">
        <f t="shared" ref="AA448:AA466" si="515">IF(W448,Y448/Z448,0)</f>
        <v>0</v>
      </c>
      <c r="AC448">
        <f t="shared" si="510"/>
        <v>0</v>
      </c>
      <c r="AD448">
        <f t="shared" ref="AD448:AD466" si="516">AC448*AC448</f>
        <v>0</v>
      </c>
      <c r="AE448">
        <f t="shared" ref="AE448:AE466" si="517">SQRT(AF448)*IF(Y448&lt;0,-1,1)</f>
        <v>0</v>
      </c>
      <c r="AF448">
        <f t="shared" si="511"/>
        <v>0</v>
      </c>
      <c r="AG448">
        <f t="shared" ref="AG448:AG466" si="518">1-1/V480</f>
        <v>0</v>
      </c>
      <c r="AH448" t="str">
        <f t="shared" si="512"/>
        <v>Crystallized Knowledge</v>
      </c>
      <c r="AI448">
        <f t="shared" ref="AI448:AI466" si="519">Y448*Y448</f>
        <v>0</v>
      </c>
      <c r="AJ448">
        <f t="shared" ref="AJ448:AJ466" si="520">AI448*Y39</f>
        <v>0</v>
      </c>
    </row>
    <row r="449" spans="1:36" x14ac:dyDescent="0.15">
      <c r="A449">
        <v>3</v>
      </c>
      <c r="B449">
        <f t="shared" ref="B449:U449" si="521">IF(B$446=$A449,1,IF(B$445*$W449,B426,0))</f>
        <v>0</v>
      </c>
      <c r="C449">
        <f t="shared" si="521"/>
        <v>0</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0</v>
      </c>
      <c r="Y449">
        <v>0</v>
      </c>
      <c r="Z449">
        <f t="shared" si="509"/>
        <v>0</v>
      </c>
      <c r="AA449">
        <f t="shared" si="515"/>
        <v>0</v>
      </c>
      <c r="AC449">
        <f t="shared" si="510"/>
        <v>0</v>
      </c>
      <c r="AD449">
        <f t="shared" si="516"/>
        <v>0</v>
      </c>
      <c r="AE449">
        <f t="shared" si="517"/>
        <v>0</v>
      </c>
      <c r="AF449">
        <f t="shared" si="511"/>
        <v>0</v>
      </c>
      <c r="AG449">
        <f t="shared" si="518"/>
        <v>0</v>
      </c>
      <c r="AH449" t="str">
        <f t="shared" si="512"/>
        <v>Fluid Reasoning</v>
      </c>
      <c r="AI449">
        <f t="shared" si="519"/>
        <v>0</v>
      </c>
      <c r="AJ449">
        <f t="shared" si="520"/>
        <v>0</v>
      </c>
    </row>
    <row r="450" spans="1:36" x14ac:dyDescent="0.15">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Verbal/Language</v>
      </c>
      <c r="AI450">
        <f t="shared" si="519"/>
        <v>0</v>
      </c>
      <c r="AJ450">
        <f t="shared" si="520"/>
        <v>0</v>
      </c>
    </row>
    <row r="451" spans="1:36" x14ac:dyDescent="0.15">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Visual Perception/Construction</v>
      </c>
      <c r="AI451">
        <f t="shared" si="519"/>
        <v>0</v>
      </c>
      <c r="AJ451">
        <f t="shared" si="520"/>
        <v>0</v>
      </c>
    </row>
    <row r="452" spans="1:36" x14ac:dyDescent="0.15">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Attention/Executive</v>
      </c>
      <c r="AI452">
        <f t="shared" si="519"/>
        <v>0</v>
      </c>
      <c r="AJ452">
        <f t="shared" si="520"/>
        <v>0</v>
      </c>
    </row>
    <row r="453" spans="1:36" x14ac:dyDescent="0.15">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Memory</v>
      </c>
      <c r="AI453">
        <f t="shared" si="519"/>
        <v>0</v>
      </c>
      <c r="AJ453">
        <f t="shared" si="520"/>
        <v>0</v>
      </c>
    </row>
    <row r="454" spans="1:36" x14ac:dyDescent="0.15">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Cognitive Proficiency</v>
      </c>
      <c r="AI454">
        <f t="shared" si="519"/>
        <v>0</v>
      </c>
      <c r="AJ454">
        <f t="shared" si="520"/>
        <v>0</v>
      </c>
    </row>
    <row r="455" spans="1:36" x14ac:dyDescent="0.15">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0.33095608337163923</v>
      </c>
      <c r="L455">
        <f t="shared" si="527"/>
        <v>0.54769114188705814</v>
      </c>
      <c r="M455">
        <f t="shared" si="527"/>
        <v>0.47007049762790321</v>
      </c>
      <c r="N455">
        <f t="shared" si="527"/>
        <v>0</v>
      </c>
      <c r="O455">
        <f t="shared" si="527"/>
        <v>0</v>
      </c>
      <c r="P455">
        <f t="shared" si="527"/>
        <v>0</v>
      </c>
      <c r="Q455">
        <f t="shared" si="527"/>
        <v>0.39295271982779328</v>
      </c>
      <c r="R455">
        <f t="shared" si="527"/>
        <v>0</v>
      </c>
      <c r="S455">
        <f t="shared" si="527"/>
        <v>0.31321989563886499</v>
      </c>
      <c r="T455">
        <f t="shared" si="527"/>
        <v>0</v>
      </c>
      <c r="U455">
        <f t="shared" si="527"/>
        <v>0</v>
      </c>
      <c r="W455" t="b">
        <f t="shared" si="514"/>
        <v>1</v>
      </c>
      <c r="Y455">
        <v>0.17464650103422585</v>
      </c>
      <c r="Z455">
        <f t="shared" si="509"/>
        <v>1.301350950934264E-2</v>
      </c>
      <c r="AA455">
        <f t="shared" si="515"/>
        <v>13.420399847469577</v>
      </c>
      <c r="AC455">
        <f t="shared" si="510"/>
        <v>0.13794612181226054</v>
      </c>
      <c r="AD455">
        <f t="shared" si="516"/>
        <v>1.9029132523043023E-2</v>
      </c>
      <c r="AE455">
        <f t="shared" si="517"/>
        <v>0.28788887780524774</v>
      </c>
      <c r="AF455">
        <f t="shared" si="511"/>
        <v>8.2880005963964873E-2</v>
      </c>
      <c r="AG455">
        <f t="shared" si="518"/>
        <v>0.37612265924777089</v>
      </c>
      <c r="AH455" t="str">
        <f t="shared" si="512"/>
        <v>Processing Speed</v>
      </c>
      <c r="AI455">
        <f t="shared" si="519"/>
        <v>3.0501400323497851E-2</v>
      </c>
      <c r="AJ455">
        <f t="shared" si="520"/>
        <v>2.8788182251164977E-2</v>
      </c>
    </row>
    <row r="456" spans="1:36" x14ac:dyDescent="0.15">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0.33095608337163923</v>
      </c>
      <c r="K456">
        <f t="shared" si="528"/>
        <v>1</v>
      </c>
      <c r="L456">
        <f t="shared" si="528"/>
        <v>0.66086086977659519</v>
      </c>
      <c r="M456">
        <f t="shared" si="528"/>
        <v>0.82009555566096626</v>
      </c>
      <c r="N456">
        <f t="shared" si="528"/>
        <v>0</v>
      </c>
      <c r="O456">
        <f t="shared" si="528"/>
        <v>0</v>
      </c>
      <c r="P456">
        <f t="shared" si="528"/>
        <v>0</v>
      </c>
      <c r="Q456">
        <f t="shared" si="528"/>
        <v>0.24307919710799331</v>
      </c>
      <c r="R456">
        <f t="shared" si="528"/>
        <v>0</v>
      </c>
      <c r="S456">
        <f t="shared" si="528"/>
        <v>0.44480544017058204</v>
      </c>
      <c r="T456">
        <f t="shared" si="528"/>
        <v>0</v>
      </c>
      <c r="U456">
        <f t="shared" si="528"/>
        <v>0</v>
      </c>
      <c r="W456" t="b">
        <f t="shared" si="514"/>
        <v>1</v>
      </c>
      <c r="Y456">
        <v>-0.21714634292310264</v>
      </c>
      <c r="Z456">
        <f t="shared" si="509"/>
        <v>3.0300549252047084E-2</v>
      </c>
      <c r="AA456">
        <f t="shared" si="515"/>
        <v>-7.1664160645019459</v>
      </c>
      <c r="AC456">
        <f t="shared" si="510"/>
        <v>-7.3662432910113582E-2</v>
      </c>
      <c r="AD456">
        <f t="shared" si="516"/>
        <v>5.4261540222369847E-3</v>
      </c>
      <c r="AE456">
        <f t="shared" si="517"/>
        <v>-0.15849793000121917</v>
      </c>
      <c r="AF456">
        <f t="shared" si="511"/>
        <v>2.5121593814671373E-2</v>
      </c>
      <c r="AG456">
        <f t="shared" si="518"/>
        <v>0.88492338515556157</v>
      </c>
      <c r="AH456" t="str">
        <f t="shared" si="512"/>
        <v>Working Memory</v>
      </c>
      <c r="AI456">
        <f t="shared" si="519"/>
        <v>4.715253424487769E-2</v>
      </c>
      <c r="AJ456">
        <f t="shared" si="520"/>
        <v>4.3223156391137878E-2</v>
      </c>
    </row>
    <row r="457" spans="1:36" x14ac:dyDescent="0.15">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0.54769114188705814</v>
      </c>
      <c r="K457">
        <f t="shared" si="529"/>
        <v>0.66086086977659519</v>
      </c>
      <c r="L457">
        <f t="shared" si="529"/>
        <v>1</v>
      </c>
      <c r="M457">
        <f t="shared" si="529"/>
        <v>0.63821801398755895</v>
      </c>
      <c r="N457">
        <f t="shared" si="529"/>
        <v>0</v>
      </c>
      <c r="O457">
        <f t="shared" si="529"/>
        <v>0</v>
      </c>
      <c r="P457">
        <f t="shared" si="529"/>
        <v>0</v>
      </c>
      <c r="Q457">
        <f t="shared" si="529"/>
        <v>0.25760234099189983</v>
      </c>
      <c r="R457">
        <f t="shared" si="529"/>
        <v>0</v>
      </c>
      <c r="S457">
        <f t="shared" si="529"/>
        <v>0.43435311840146118</v>
      </c>
      <c r="T457">
        <f t="shared" si="529"/>
        <v>0</v>
      </c>
      <c r="U457">
        <f t="shared" si="529"/>
        <v>0</v>
      </c>
      <c r="W457" t="b">
        <f t="shared" si="514"/>
        <v>1</v>
      </c>
      <c r="Y457">
        <v>0.90805413070436614</v>
      </c>
      <c r="Z457">
        <f t="shared" si="509"/>
        <v>1.5686525322160364E-2</v>
      </c>
      <c r="AA457">
        <f t="shared" si="515"/>
        <v>57.887525252106499</v>
      </c>
      <c r="AC457">
        <f t="shared" si="510"/>
        <v>0.5950165196712105</v>
      </c>
      <c r="AD457">
        <f t="shared" si="516"/>
        <v>0.35404465868164003</v>
      </c>
      <c r="AE457">
        <f t="shared" si="517"/>
        <v>0.79186866407075762</v>
      </c>
      <c r="AF457">
        <f t="shared" si="511"/>
        <v>0.6270559811372064</v>
      </c>
      <c r="AG457">
        <f t="shared" si="518"/>
        <v>0.57062715959734356</v>
      </c>
      <c r="AH457" t="str">
        <f t="shared" ref="AH457:AH466" si="530">A12</f>
        <v>Attention</v>
      </c>
      <c r="AI457">
        <f t="shared" si="519"/>
        <v>0.82456230428926203</v>
      </c>
      <c r="AJ457">
        <f t="shared" si="520"/>
        <v>0.728169809562489</v>
      </c>
    </row>
    <row r="458" spans="1:36" x14ac:dyDescent="0.15">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0.47007049762790321</v>
      </c>
      <c r="K458">
        <f t="shared" si="531"/>
        <v>0.82009555566096626</v>
      </c>
      <c r="L458">
        <f t="shared" si="531"/>
        <v>0.63821801398755895</v>
      </c>
      <c r="M458">
        <f t="shared" si="531"/>
        <v>1</v>
      </c>
      <c r="N458">
        <f t="shared" si="531"/>
        <v>0</v>
      </c>
      <c r="O458">
        <f t="shared" si="531"/>
        <v>0</v>
      </c>
      <c r="P458">
        <f t="shared" si="531"/>
        <v>0</v>
      </c>
      <c r="Q458">
        <f t="shared" si="531"/>
        <v>0.66529076284929012</v>
      </c>
      <c r="R458">
        <f t="shared" si="531"/>
        <v>0</v>
      </c>
      <c r="S458">
        <f t="shared" si="531"/>
        <v>0.66155505951914884</v>
      </c>
      <c r="T458">
        <f t="shared" si="531"/>
        <v>0</v>
      </c>
      <c r="U458">
        <f t="shared" si="531"/>
        <v>0</v>
      </c>
      <c r="W458" t="b">
        <f t="shared" si="514"/>
        <v>1</v>
      </c>
      <c r="Y458">
        <v>-4.1748658462604782E-2</v>
      </c>
      <c r="Z458">
        <f t="shared" si="509"/>
        <v>4.5748270120039396E-2</v>
      </c>
      <c r="AA458">
        <f t="shared" si="515"/>
        <v>-0.9125734886381498</v>
      </c>
      <c r="AC458">
        <f t="shared" si="510"/>
        <v>-9.3801954529733056E-3</v>
      </c>
      <c r="AD458">
        <f t="shared" si="516"/>
        <v>8.7988066735981079E-5</v>
      </c>
      <c r="AE458">
        <f t="shared" si="517"/>
        <v>-2.0437298154911358E-2</v>
      </c>
      <c r="AF458">
        <f t="shared" si="511"/>
        <v>4.1768315587274312E-4</v>
      </c>
      <c r="AG458">
        <f t="shared" si="518"/>
        <v>0.94951774730687288</v>
      </c>
      <c r="AH458" t="str">
        <f t="shared" si="530"/>
        <v>Executive Functions</v>
      </c>
      <c r="AI458">
        <f t="shared" si="519"/>
        <v>1.7429504834272219E-3</v>
      </c>
      <c r="AJ458">
        <f t="shared" si="520"/>
        <v>1.5625946964877375E-3</v>
      </c>
    </row>
    <row r="459" spans="1:36" x14ac:dyDescent="0.15">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Cognitive Efficiency</v>
      </c>
      <c r="AI459">
        <f t="shared" si="519"/>
        <v>0</v>
      </c>
      <c r="AJ459">
        <f t="shared" si="520"/>
        <v>0</v>
      </c>
    </row>
    <row r="460" spans="1:36" x14ac:dyDescent="0.15">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Learning Efficiency</v>
      </c>
      <c r="AI460">
        <f t="shared" si="519"/>
        <v>0</v>
      </c>
      <c r="AJ460">
        <f t="shared" si="520"/>
        <v>0</v>
      </c>
    </row>
    <row r="461" spans="1:36" x14ac:dyDescent="0.15">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Delayed Recall</v>
      </c>
      <c r="AI461">
        <f t="shared" si="519"/>
        <v>0</v>
      </c>
      <c r="AJ461">
        <f t="shared" si="520"/>
        <v>0</v>
      </c>
    </row>
    <row r="462" spans="1:36" x14ac:dyDescent="0.15">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0.39295271982779328</v>
      </c>
      <c r="K462">
        <f t="shared" si="535"/>
        <v>0.24307919710799331</v>
      </c>
      <c r="L462">
        <f t="shared" si="535"/>
        <v>0.25760234099189983</v>
      </c>
      <c r="M462">
        <f t="shared" si="535"/>
        <v>0.66529076284929012</v>
      </c>
      <c r="N462">
        <f t="shared" si="535"/>
        <v>0</v>
      </c>
      <c r="O462">
        <f t="shared" si="535"/>
        <v>0</v>
      </c>
      <c r="P462">
        <f t="shared" si="535"/>
        <v>0</v>
      </c>
      <c r="Q462">
        <f t="shared" si="535"/>
        <v>1</v>
      </c>
      <c r="R462">
        <f t="shared" si="535"/>
        <v>0</v>
      </c>
      <c r="S462">
        <f t="shared" si="535"/>
        <v>0.33589245327166217</v>
      </c>
      <c r="T462">
        <f t="shared" si="535"/>
        <v>0</v>
      </c>
      <c r="U462">
        <f t="shared" si="535"/>
        <v>0</v>
      </c>
      <c r="W462" t="b">
        <f t="shared" si="514"/>
        <v>1</v>
      </c>
      <c r="Y462">
        <v>5.2519465217990557E-2</v>
      </c>
      <c r="Z462">
        <f t="shared" si="509"/>
        <v>2.2750035168105018E-2</v>
      </c>
      <c r="AA462">
        <f t="shared" si="515"/>
        <v>2.3085443530048488</v>
      </c>
      <c r="AC462">
        <f t="shared" si="510"/>
        <v>2.3729154432657076E-2</v>
      </c>
      <c r="AD462">
        <f t="shared" si="516"/>
        <v>5.6307277008888889E-4</v>
      </c>
      <c r="AE462">
        <f t="shared" si="517"/>
        <v>5.1642194188901418E-2</v>
      </c>
      <c r="AF462">
        <f t="shared" si="511"/>
        <v>2.6669162206442031E-3</v>
      </c>
      <c r="AG462">
        <f t="shared" si="518"/>
        <v>0.79586196257770003</v>
      </c>
      <c r="AH462" t="str">
        <f t="shared" si="530"/>
        <v>Planning</v>
      </c>
      <c r="AI462">
        <f t="shared" si="519"/>
        <v>2.75829422678372E-3</v>
      </c>
      <c r="AJ462">
        <f t="shared" si="520"/>
        <v>2.1514694968913016E-3</v>
      </c>
    </row>
    <row r="463" spans="1:36" x14ac:dyDescent="0.15">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Global Neurocognitive Index (G)</v>
      </c>
      <c r="AI463">
        <f t="shared" si="519"/>
        <v>0</v>
      </c>
      <c r="AJ463">
        <f t="shared" si="520"/>
        <v>0</v>
      </c>
    </row>
    <row r="464" spans="1:36" x14ac:dyDescent="0.15">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0.31321989563886499</v>
      </c>
      <c r="K464">
        <f t="shared" si="537"/>
        <v>0.44480544017058204</v>
      </c>
      <c r="L464">
        <f t="shared" si="537"/>
        <v>0.43435311840146118</v>
      </c>
      <c r="M464">
        <f t="shared" si="537"/>
        <v>0.66155505951914884</v>
      </c>
      <c r="N464">
        <f t="shared" si="537"/>
        <v>0</v>
      </c>
      <c r="O464">
        <f t="shared" si="537"/>
        <v>0</v>
      </c>
      <c r="P464">
        <f t="shared" si="537"/>
        <v>0</v>
      </c>
      <c r="Q464">
        <f t="shared" si="537"/>
        <v>0.33589245327166217</v>
      </c>
      <c r="R464">
        <f t="shared" si="537"/>
        <v>0</v>
      </c>
      <c r="S464">
        <f t="shared" si="537"/>
        <v>1</v>
      </c>
      <c r="T464">
        <f t="shared" si="537"/>
        <v>0</v>
      </c>
      <c r="U464">
        <f t="shared" si="537"/>
        <v>0</v>
      </c>
      <c r="W464" t="b">
        <f t="shared" si="514"/>
        <v>1</v>
      </c>
      <c r="Y464">
        <v>1.6778216366819421E-2</v>
      </c>
      <c r="Z464">
        <f t="shared" si="509"/>
        <v>1.6339496098525464E-2</v>
      </c>
      <c r="AA464">
        <f t="shared" si="515"/>
        <v>1.0268502936472776</v>
      </c>
      <c r="AC464">
        <f t="shared" si="510"/>
        <v>1.0554828268930529E-2</v>
      </c>
      <c r="AD464">
        <f t="shared" si="516"/>
        <v>1.1140439978661503E-4</v>
      </c>
      <c r="AE464">
        <f t="shared" si="517"/>
        <v>2.2995276088093219E-2</v>
      </c>
      <c r="AF464">
        <f t="shared" si="511"/>
        <v>5.2878272236763174E-4</v>
      </c>
      <c r="AG464">
        <f t="shared" si="518"/>
        <v>0.60425925968408056</v>
      </c>
      <c r="AH464" t="str">
        <f t="shared" si="530"/>
        <v>Fluency</v>
      </c>
      <c r="AI464">
        <f t="shared" si="519"/>
        <v>2.8150854445180707E-4</v>
      </c>
      <c r="AJ464">
        <f t="shared" si="520"/>
        <v>2.5872628682663273E-4</v>
      </c>
    </row>
    <row r="465" spans="1:37" x14ac:dyDescent="0.15">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Psychomotor Speed</v>
      </c>
      <c r="AI465">
        <f t="shared" si="519"/>
        <v>0</v>
      </c>
      <c r="AJ465">
        <f t="shared" si="520"/>
        <v>0</v>
      </c>
    </row>
    <row r="466" spans="1:37" x14ac:dyDescent="0.15">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Attentional Fluency</v>
      </c>
      <c r="AI466">
        <f t="shared" si="519"/>
        <v>0</v>
      </c>
      <c r="AJ466">
        <f t="shared" si="520"/>
        <v>0</v>
      </c>
    </row>
    <row r="467" spans="1:37" x14ac:dyDescent="0.15">
      <c r="AH467" t="s">
        <v>320</v>
      </c>
      <c r="AI467">
        <f>SUM(AI447:AI466)</f>
        <v>0.9069989921123004</v>
      </c>
      <c r="AJ467">
        <f>SUM(AJ447:AJ466)</f>
        <v>0.80415393868499752</v>
      </c>
    </row>
    <row r="468" spans="1:37" x14ac:dyDescent="0.15">
      <c r="AH468" t="s">
        <v>321</v>
      </c>
      <c r="AI468">
        <f>SUM(B771:U790)</f>
        <v>0.78943054234778787</v>
      </c>
    </row>
    <row r="469" spans="1:37" x14ac:dyDescent="0.15">
      <c r="A469" t="s">
        <v>327</v>
      </c>
      <c r="B469">
        <f>SQRT(B472)</f>
        <v>0.88849903902468486</v>
      </c>
      <c r="AH469" t="s">
        <v>324</v>
      </c>
      <c r="AI469">
        <f>1-(AI467-AJ467)/AI468</f>
        <v>0.86972247979988349</v>
      </c>
    </row>
    <row r="470" spans="1:37" x14ac:dyDescent="0.15">
      <c r="A470" t="s">
        <v>174</v>
      </c>
      <c r="B470">
        <f>MDETERM(B424:U443)</f>
        <v>2.5038765372234419E-3</v>
      </c>
      <c r="AH470" t="s">
        <v>325</v>
      </c>
      <c r="AI470">
        <f>(-1*B469+AI469*B469+AI472-B472)/(1-B472)</f>
        <v>-0.29693124488185507</v>
      </c>
    </row>
    <row r="471" spans="1:37" x14ac:dyDescent="0.15">
      <c r="A471" t="s">
        <v>175</v>
      </c>
      <c r="B471">
        <f>MDETERM(B447:U466)</f>
        <v>1.1890976807087502E-2</v>
      </c>
      <c r="AH471" t="s">
        <v>326</v>
      </c>
      <c r="AI471">
        <f>(B469-AI472*B469-AI469+B472)/(1-B472)</f>
        <v>0.28259968495873294</v>
      </c>
    </row>
    <row r="472" spans="1:37" x14ac:dyDescent="0.15">
      <c r="A472" t="s">
        <v>173</v>
      </c>
      <c r="B472">
        <f>1-B470/B471</f>
        <v>0.78943054234778842</v>
      </c>
      <c r="AH472" t="s">
        <v>328</v>
      </c>
      <c r="AI472">
        <f>INDEX(Y38:Y57,A445,1)</f>
        <v>0.84265734265734271</v>
      </c>
    </row>
    <row r="473" spans="1:37" x14ac:dyDescent="0.15">
      <c r="A473" t="s">
        <v>179</v>
      </c>
      <c r="B473">
        <f>15*SQRT(1-B472)</f>
        <v>6.8831771713175893</v>
      </c>
      <c r="AH473" t="s">
        <v>329</v>
      </c>
      <c r="AI473">
        <f>15*SQRT(AI470*AI470+AI471*AI471+2*AI470*AI471*B469)</f>
        <v>2.0631452640477055</v>
      </c>
    </row>
    <row r="474" spans="1:37" x14ac:dyDescent="0.15">
      <c r="A474" t="s">
        <v>317</v>
      </c>
      <c r="B474">
        <f>B473*SQRT((B475+5+SUM(B724:U743))/B475)</f>
        <v>6.8979936449823551</v>
      </c>
      <c r="AH474" t="s">
        <v>330</v>
      </c>
      <c r="AI474">
        <f>(2-((AI469-AI472)^2+(AI472-B469)^2-2*(AI469-B469)*(AI472-B469)*B472)/((1-B469)*(AI472*AI472+AI469*AI469-2*B469)))^-1</f>
        <v>0.48957157797693179</v>
      </c>
    </row>
    <row r="475" spans="1:37" x14ac:dyDescent="0.15">
      <c r="A475" t="s">
        <v>183</v>
      </c>
      <c r="B475">
        <v>2000</v>
      </c>
      <c r="AH475" t="s">
        <v>331</v>
      </c>
      <c r="AI475">
        <f>AI473*SQRT(1-AI474)</f>
        <v>1.47399914576766</v>
      </c>
      <c r="AJ475" s="27" t="s">
        <v>335</v>
      </c>
      <c r="AK475">
        <f>15*SQRT((1-B472)*(1-(AI472+AI469*B472-2*B472)/(1-B472)))</f>
        <v>7.6512897555406347</v>
      </c>
    </row>
    <row r="476" spans="1:37" x14ac:dyDescent="0.15">
      <c r="A476" t="s">
        <v>184</v>
      </c>
      <c r="B476">
        <f t="array" ref="B476">SUM(B445:U445*1)</f>
        <v>6</v>
      </c>
      <c r="AH476" t="s">
        <v>332</v>
      </c>
      <c r="AI476" s="40">
        <f>(Predictions!C39-100)*AI470+(Predictions!C40-100)*AI471</f>
        <v>1.4405940241793933</v>
      </c>
      <c r="AK476" s="40">
        <f>Predictions!C41</f>
        <v>-4.8947959184345819</v>
      </c>
    </row>
    <row r="477" spans="1:37" x14ac:dyDescent="0.15">
      <c r="A477" t="s">
        <v>188</v>
      </c>
      <c r="B477">
        <f t="array" ref="B477">100-SUM(Y447:Y466)*100</f>
        <v>10.689668806230543</v>
      </c>
      <c r="AH477" t="s">
        <v>333</v>
      </c>
      <c r="AI477">
        <f>AI476/AI475</f>
        <v>0.97733708212505832</v>
      </c>
      <c r="AK477">
        <f>AK476/AK475</f>
        <v>-0.63973474732022084</v>
      </c>
    </row>
    <row r="478" spans="1:37" x14ac:dyDescent="0.15">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10.6897 + </v>
      </c>
      <c r="AC478" s="27" t="s">
        <v>338</v>
      </c>
      <c r="AH478" t="s">
        <v>334</v>
      </c>
      <c r="AI478">
        <f>NORMSDIST(-1*ABS(AI477))</f>
        <v>0.16420115027773913</v>
      </c>
      <c r="AK478">
        <f>$A$208*NORMSDIST(-1*ABS(AK477))</f>
        <v>0.52234506129528824</v>
      </c>
    </row>
    <row r="479" spans="1:37" x14ac:dyDescent="0.15">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v>
      </c>
      <c r="X479">
        <f>M501</f>
        <v>6.9676412950434674</v>
      </c>
      <c r="Y479">
        <f>IF(B501="","",ROUND(G501,4))</f>
        <v>0.17460000000000001</v>
      </c>
      <c r="Z479" t="str">
        <f>IF($B501="","",INDEX(AH$447:AH$466,$C501,1))</f>
        <v>Processing Speed</v>
      </c>
      <c r="AA479" t="str">
        <f>IF(Z479="",""," * "&amp;Z479&amp;IF(Z480="",""," + "))</f>
        <v xml:space="preserve"> * Processing Speed + </v>
      </c>
      <c r="AB479" t="str">
        <f>AB478&amp;Y479&amp;AA479</f>
        <v xml:space="preserve">10.6897 + 0.1746 * Processing Speed + </v>
      </c>
      <c r="AC479">
        <f>W479/$B$469</f>
        <v>0</v>
      </c>
      <c r="AH479" s="27" t="s">
        <v>250</v>
      </c>
      <c r="AI479">
        <f>IF(AI478&lt;0.000001,7,IF(AI478&lt;0.00001,6,IF(AI478&lt;0.0001,5,IF(AI478&lt;0.001,4,IF(AI478&lt;0.01,3,2)))))</f>
        <v>2</v>
      </c>
      <c r="AK479">
        <f>IF(AK478&lt;0.000001,7,IF(AK478&lt;0.00001,6,IF(AK478&lt;0.0001,5,IF(AK478&lt;0.001,4,IF(AK478&lt;0.01,3,2)))))</f>
        <v>2</v>
      </c>
    </row>
    <row r="480" spans="1:37" x14ac:dyDescent="0.15">
      <c r="A480">
        <v>2</v>
      </c>
      <c r="B480">
        <v>0</v>
      </c>
      <c r="C480">
        <v>1</v>
      </c>
      <c r="D480">
        <v>0</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v>
      </c>
      <c r="W480">
        <f t="shared" si="540"/>
        <v>0</v>
      </c>
      <c r="X480">
        <f t="shared" ref="X480:X498" si="542">M502</f>
        <v>8.4868930055712877</v>
      </c>
      <c r="Y480">
        <f t="shared" ref="Y480:Y498" si="543">IF(B502="","",ROUND(G502,4))</f>
        <v>-0.21709999999999999</v>
      </c>
      <c r="Z480" t="str">
        <f t="shared" ref="Z480:Z498" si="544">IF($B502="","",INDEX(AH$447:AH$466,$C502,1))</f>
        <v>Working Memory</v>
      </c>
      <c r="AA480" t="str">
        <f t="shared" ref="AA480:AA498" si="545">IF(Z480="",""," * "&amp;Z480&amp;IF(Z481="",""," + "))</f>
        <v xml:space="preserve"> * Working Memory + </v>
      </c>
      <c r="AB480" t="str">
        <f t="shared" ref="AB480:AB498" si="546">AB479&amp;Y480&amp;AA480</f>
        <v xml:space="preserve">10.6897 + 0.1746 * Processing Speed + -0.2171 * Working Memory + </v>
      </c>
      <c r="AC480">
        <f t="shared" ref="AC480:AC498" si="547">W480/$B$469</f>
        <v>0</v>
      </c>
    </row>
    <row r="481" spans="1:29" x14ac:dyDescent="0.15">
      <c r="A481">
        <v>3</v>
      </c>
      <c r="B481">
        <v>0</v>
      </c>
      <c r="C481">
        <v>0</v>
      </c>
      <c r="D481">
        <v>1</v>
      </c>
      <c r="E481">
        <v>0</v>
      </c>
      <c r="F481">
        <v>0</v>
      </c>
      <c r="G481">
        <v>0</v>
      </c>
      <c r="H481">
        <v>0</v>
      </c>
      <c r="I481">
        <v>0</v>
      </c>
      <c r="J481">
        <v>0</v>
      </c>
      <c r="K481">
        <v>0</v>
      </c>
      <c r="L481">
        <v>0</v>
      </c>
      <c r="M481">
        <v>0</v>
      </c>
      <c r="N481">
        <v>0</v>
      </c>
      <c r="O481">
        <v>0</v>
      </c>
      <c r="P481">
        <v>0</v>
      </c>
      <c r="Q481">
        <v>0</v>
      </c>
      <c r="R481">
        <v>0</v>
      </c>
      <c r="S481">
        <v>0</v>
      </c>
      <c r="T481">
        <v>0</v>
      </c>
      <c r="U481">
        <v>0</v>
      </c>
      <c r="V481">
        <f t="shared" si="541"/>
        <v>1</v>
      </c>
      <c r="W481">
        <f t="shared" si="540"/>
        <v>0</v>
      </c>
      <c r="X481">
        <f t="shared" si="542"/>
        <v>10.051924591590316</v>
      </c>
      <c r="Y481">
        <f t="shared" si="543"/>
        <v>0.90810000000000002</v>
      </c>
      <c r="Z481" t="str">
        <f t="shared" si="544"/>
        <v>Attention</v>
      </c>
      <c r="AA481" t="str">
        <f t="shared" si="545"/>
        <v xml:space="preserve"> * Attention + </v>
      </c>
      <c r="AB481" t="str">
        <f t="shared" si="546"/>
        <v xml:space="preserve">10.6897 + 0.1746 * Processing Speed + -0.2171 * Working Memory + 0.9081 * Attention + </v>
      </c>
      <c r="AC481">
        <f t="shared" si="547"/>
        <v>0</v>
      </c>
    </row>
    <row r="482" spans="1:29" x14ac:dyDescent="0.15">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f t="shared" si="542"/>
        <v>9.4571846006704892</v>
      </c>
      <c r="Y482">
        <f t="shared" si="543"/>
        <v>-4.1700000000000001E-2</v>
      </c>
      <c r="Z482" t="str">
        <f t="shared" si="544"/>
        <v>Executive Functions</v>
      </c>
      <c r="AA482" t="str">
        <f t="shared" si="545"/>
        <v xml:space="preserve"> * Executive Functions + </v>
      </c>
      <c r="AB482" t="str">
        <f t="shared" si="546"/>
        <v xml:space="preserve">10.6897 + 0.1746 * Processing Speed + -0.2171 * Working Memory + 0.9081 * Attention + -0.0417 * Executive Functions + </v>
      </c>
      <c r="AC482">
        <f t="shared" si="547"/>
        <v>0</v>
      </c>
    </row>
    <row r="483" spans="1:29" x14ac:dyDescent="0.15">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f t="shared" si="542"/>
        <v>13.789568942659487</v>
      </c>
      <c r="Y483">
        <f t="shared" si="543"/>
        <v>5.2499999999999998E-2</v>
      </c>
      <c r="Z483" t="str">
        <f t="shared" si="544"/>
        <v>Planning</v>
      </c>
      <c r="AA483" t="str">
        <f t="shared" si="545"/>
        <v xml:space="preserve"> * Planning + </v>
      </c>
      <c r="AB483" t="str">
        <f t="shared" si="546"/>
        <v xml:space="preserve">10.6897 + 0.1746 * Processing Speed + -0.2171 * Working Memory + 0.9081 * Attention + -0.0417 * Executive Functions + 0.0525 * Planning + </v>
      </c>
      <c r="AC483">
        <f t="shared" si="547"/>
        <v>0</v>
      </c>
    </row>
    <row r="484" spans="1:29" x14ac:dyDescent="0.15">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f t="shared" si="542"/>
        <v>8.3635746722627005</v>
      </c>
      <c r="Y484">
        <f t="shared" si="543"/>
        <v>1.6799999999999999E-2</v>
      </c>
      <c r="Z484" t="str">
        <f t="shared" si="544"/>
        <v>Fluency</v>
      </c>
      <c r="AA484" t="str">
        <f t="shared" si="545"/>
        <v xml:space="preserve"> * Fluency</v>
      </c>
      <c r="AB484" t="str">
        <f t="shared" si="546"/>
        <v>10.6897 + 0.1746 * Processing Speed + -0.2171 * Working Memory + 0.9081 * Attention + -0.0417 * Executive Functions + 0.0525 * Planning + 0.0168 * Fluency</v>
      </c>
      <c r="AC484">
        <f t="shared" si="547"/>
        <v>0</v>
      </c>
    </row>
    <row r="485" spans="1:29" x14ac:dyDescent="0.15">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10.6897 + 0.1746 * Processing Speed + -0.2171 * Working Memory + 0.9081 * Attention + -0.0417 * Executive Functions + 0.0525 * Planning + 0.0168 * Fluency</v>
      </c>
      <c r="AC485">
        <f t="shared" si="547"/>
        <v>0</v>
      </c>
    </row>
    <row r="486" spans="1:29" x14ac:dyDescent="0.15">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10.6897 + 0.1746 * Processing Speed + -0.2171 * Working Memory + 0.9081 * Attention + -0.0417 * Executive Functions + 0.0525 * Planning + 0.0168 * Fluency</v>
      </c>
      <c r="AC486">
        <f t="shared" si="547"/>
        <v>0</v>
      </c>
    </row>
    <row r="487" spans="1:29" x14ac:dyDescent="0.15">
      <c r="A487">
        <v>9</v>
      </c>
      <c r="B487">
        <v>0</v>
      </c>
      <c r="C487">
        <v>0</v>
      </c>
      <c r="D487">
        <v>0</v>
      </c>
      <c r="E487">
        <v>0</v>
      </c>
      <c r="F487">
        <v>0</v>
      </c>
      <c r="G487">
        <v>0</v>
      </c>
      <c r="H487">
        <v>0</v>
      </c>
      <c r="I487">
        <v>0</v>
      </c>
      <c r="J487">
        <v>1.6028791794141259</v>
      </c>
      <c r="K487">
        <v>0.37106585950451698</v>
      </c>
      <c r="L487">
        <v>-0.83373978574781149</v>
      </c>
      <c r="M487">
        <v>-0.35983036534663726</v>
      </c>
      <c r="N487">
        <v>0</v>
      </c>
      <c r="O487">
        <v>0</v>
      </c>
      <c r="P487">
        <v>0</v>
      </c>
      <c r="Q487">
        <v>-0.27436580817351541</v>
      </c>
      <c r="R487">
        <v>0</v>
      </c>
      <c r="S487">
        <v>2.5236716772899737E-2</v>
      </c>
      <c r="T487">
        <v>0</v>
      </c>
      <c r="U487">
        <v>0</v>
      </c>
      <c r="V487">
        <f t="shared" si="541"/>
        <v>1.6028791794141259</v>
      </c>
      <c r="W487">
        <f t="shared" si="540"/>
        <v>0.6063819268245737</v>
      </c>
      <c r="X487" t="str">
        <f t="shared" si="542"/>
        <v/>
      </c>
      <c r="Y487" t="str">
        <f t="shared" si="543"/>
        <v/>
      </c>
      <c r="Z487" t="str">
        <f t="shared" si="544"/>
        <v/>
      </c>
      <c r="AA487" t="str">
        <f t="shared" si="545"/>
        <v/>
      </c>
      <c r="AB487" t="str">
        <f t="shared" si="546"/>
        <v>10.6897 + 0.1746 * Processing Speed + -0.2171 * Working Memory + 0.9081 * Attention + -0.0417 * Executive Functions + 0.0525 * Planning + 0.0168 * Fluency</v>
      </c>
      <c r="AC487">
        <f t="shared" si="547"/>
        <v>0.6824789900619429</v>
      </c>
    </row>
    <row r="488" spans="1:29" x14ac:dyDescent="0.15">
      <c r="A488">
        <v>10</v>
      </c>
      <c r="B488">
        <v>0</v>
      </c>
      <c r="C488">
        <v>0</v>
      </c>
      <c r="D488">
        <v>0</v>
      </c>
      <c r="E488">
        <v>0</v>
      </c>
      <c r="F488">
        <v>0</v>
      </c>
      <c r="G488">
        <v>0</v>
      </c>
      <c r="H488">
        <v>0</v>
      </c>
      <c r="I488">
        <v>0</v>
      </c>
      <c r="J488">
        <v>0.37106585950451748</v>
      </c>
      <c r="K488">
        <v>8.6898628479105735</v>
      </c>
      <c r="L488">
        <v>-0.85017794187204121</v>
      </c>
      <c r="M488">
        <v>-11.5997989613491</v>
      </c>
      <c r="N488">
        <v>0</v>
      </c>
      <c r="O488">
        <v>0</v>
      </c>
      <c r="P488">
        <v>0</v>
      </c>
      <c r="Q488">
        <v>4.8624270904002964</v>
      </c>
      <c r="R488">
        <v>0</v>
      </c>
      <c r="S488">
        <v>2.4284070894085734</v>
      </c>
      <c r="T488">
        <v>0</v>
      </c>
      <c r="U488">
        <v>0</v>
      </c>
      <c r="V488">
        <f t="shared" si="541"/>
        <v>8.6898628479105735</v>
      </c>
      <c r="W488">
        <f t="shared" si="540"/>
        <v>0.4267429637493243</v>
      </c>
      <c r="X488" t="str">
        <f t="shared" si="542"/>
        <v/>
      </c>
      <c r="Y488" t="str">
        <f t="shared" si="543"/>
        <v/>
      </c>
      <c r="Z488" t="str">
        <f t="shared" si="544"/>
        <v/>
      </c>
      <c r="AA488" t="str">
        <f t="shared" si="545"/>
        <v/>
      </c>
      <c r="AB488" t="str">
        <f t="shared" si="546"/>
        <v>10.6897 + 0.1746 * Processing Speed + -0.2171 * Working Memory + 0.9081 * Attention + -0.0417 * Executive Functions + 0.0525 * Planning + 0.0168 * Fluency</v>
      </c>
      <c r="AC488">
        <f t="shared" si="547"/>
        <v>0.48029648317657692</v>
      </c>
    </row>
    <row r="489" spans="1:29" x14ac:dyDescent="0.15">
      <c r="A489">
        <v>11</v>
      </c>
      <c r="B489">
        <v>0</v>
      </c>
      <c r="C489">
        <v>0</v>
      </c>
      <c r="D489">
        <v>0</v>
      </c>
      <c r="E489">
        <v>0</v>
      </c>
      <c r="F489">
        <v>0</v>
      </c>
      <c r="G489">
        <v>0</v>
      </c>
      <c r="H489">
        <v>0</v>
      </c>
      <c r="I489">
        <v>0</v>
      </c>
      <c r="J489">
        <v>-0.83373978574781149</v>
      </c>
      <c r="K489">
        <v>-0.85017794187203988</v>
      </c>
      <c r="L489">
        <v>2.3289782350048545</v>
      </c>
      <c r="M489">
        <v>-0.52957727170138857</v>
      </c>
      <c r="N489">
        <v>0</v>
      </c>
      <c r="O489">
        <v>0</v>
      </c>
      <c r="P489">
        <v>0</v>
      </c>
      <c r="Q489">
        <v>0.33141696681888411</v>
      </c>
      <c r="R489">
        <v>0</v>
      </c>
      <c r="S489">
        <v>-0.13326723126412585</v>
      </c>
      <c r="T489">
        <v>0</v>
      </c>
      <c r="U489">
        <v>0</v>
      </c>
      <c r="V489">
        <f t="shared" si="541"/>
        <v>2.3289782350048545</v>
      </c>
      <c r="W489">
        <f t="shared" si="540"/>
        <v>0.85437501312670339</v>
      </c>
      <c r="X489" t="str">
        <f t="shared" si="542"/>
        <v/>
      </c>
      <c r="Y489" t="str">
        <f t="shared" si="543"/>
        <v/>
      </c>
      <c r="Z489" t="str">
        <f t="shared" si="544"/>
        <v/>
      </c>
      <c r="AA489" t="str">
        <f t="shared" si="545"/>
        <v/>
      </c>
      <c r="AB489" t="str">
        <f t="shared" si="546"/>
        <v>10.6897 + 0.1746 * Processing Speed + -0.2171 * Working Memory + 0.9081 * Attention + -0.0417 * Executive Functions + 0.0525 * Planning + 0.0168 * Fluency</v>
      </c>
      <c r="AC489">
        <f t="shared" si="547"/>
        <v>0.96159362655536484</v>
      </c>
    </row>
    <row r="490" spans="1:29" x14ac:dyDescent="0.15">
      <c r="A490">
        <v>12</v>
      </c>
      <c r="B490">
        <v>0</v>
      </c>
      <c r="C490">
        <v>0</v>
      </c>
      <c r="D490">
        <v>0</v>
      </c>
      <c r="E490">
        <v>0</v>
      </c>
      <c r="F490">
        <v>0</v>
      </c>
      <c r="G490">
        <v>0</v>
      </c>
      <c r="H490">
        <v>0</v>
      </c>
      <c r="I490">
        <v>0</v>
      </c>
      <c r="J490">
        <v>-0.35983036534663743</v>
      </c>
      <c r="K490">
        <v>-11.5997989613491</v>
      </c>
      <c r="L490">
        <v>-0.52957727170138624</v>
      </c>
      <c r="M490">
        <v>19.80894169043578</v>
      </c>
      <c r="N490">
        <v>0</v>
      </c>
      <c r="O490">
        <v>0</v>
      </c>
      <c r="P490">
        <v>0</v>
      </c>
      <c r="Q490">
        <v>-8.484961874745915</v>
      </c>
      <c r="R490">
        <v>0</v>
      </c>
      <c r="S490">
        <v>-4.7522876872299129</v>
      </c>
      <c r="T490">
        <v>0</v>
      </c>
      <c r="U490">
        <v>0</v>
      </c>
      <c r="V490">
        <f t="shared" si="541"/>
        <v>19.80894169043578</v>
      </c>
      <c r="W490">
        <f t="shared" si="540"/>
        <v>0.48784369132608774</v>
      </c>
      <c r="X490" t="str">
        <f t="shared" si="542"/>
        <v/>
      </c>
      <c r="Y490" t="str">
        <f t="shared" si="543"/>
        <v/>
      </c>
      <c r="Z490" t="str">
        <f t="shared" si="544"/>
        <v/>
      </c>
      <c r="AA490" t="str">
        <f t="shared" si="545"/>
        <v/>
      </c>
      <c r="AB490" t="str">
        <f t="shared" si="546"/>
        <v>10.6897 + 0.1746 * Processing Speed + -0.2171 * Working Memory + 0.9081 * Attention + -0.0417 * Executive Functions + 0.0525 * Planning + 0.0168 * Fluency</v>
      </c>
      <c r="AC490">
        <f t="shared" si="547"/>
        <v>0.54906496225544499</v>
      </c>
    </row>
    <row r="491" spans="1:29" x14ac:dyDescent="0.15">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10.6897 + 0.1746 * Processing Speed + -0.2171 * Working Memory + 0.9081 * Attention + -0.0417 * Executive Functions + 0.0525 * Planning + 0.0168 * Fluency</v>
      </c>
      <c r="AC491">
        <f t="shared" si="547"/>
        <v>0</v>
      </c>
    </row>
    <row r="492" spans="1:29" x14ac:dyDescent="0.15">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10.6897 + 0.1746 * Processing Speed + -0.2171 * Working Memory + 0.9081 * Attention + -0.0417 * Executive Functions + 0.0525 * Planning + 0.0168 * Fluency</v>
      </c>
      <c r="AC492">
        <f t="shared" si="547"/>
        <v>0</v>
      </c>
    </row>
    <row r="493" spans="1:29" x14ac:dyDescent="0.15">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10.6897 + 0.1746 * Processing Speed + -0.2171 * Working Memory + 0.9081 * Attention + -0.0417 * Executive Functions + 0.0525 * Planning + 0.0168 * Fluency</v>
      </c>
      <c r="AC493">
        <f t="shared" si="547"/>
        <v>0</v>
      </c>
    </row>
    <row r="494" spans="1:29" x14ac:dyDescent="0.15">
      <c r="A494">
        <v>16</v>
      </c>
      <c r="B494">
        <v>0</v>
      </c>
      <c r="C494">
        <v>0</v>
      </c>
      <c r="D494">
        <v>0</v>
      </c>
      <c r="E494">
        <v>0</v>
      </c>
      <c r="F494">
        <v>0</v>
      </c>
      <c r="G494">
        <v>0</v>
      </c>
      <c r="H494">
        <v>0</v>
      </c>
      <c r="I494">
        <v>0</v>
      </c>
      <c r="J494">
        <v>-0.27436580817351486</v>
      </c>
      <c r="K494">
        <v>4.8624270904002955</v>
      </c>
      <c r="L494">
        <v>0.33141696681888311</v>
      </c>
      <c r="M494">
        <v>-8.484961874745915</v>
      </c>
      <c r="N494">
        <v>0</v>
      </c>
      <c r="O494">
        <v>0</v>
      </c>
      <c r="P494">
        <v>0</v>
      </c>
      <c r="Q494">
        <v>4.898646095687214</v>
      </c>
      <c r="R494">
        <v>0</v>
      </c>
      <c r="S494">
        <v>1.7470020178063934</v>
      </c>
      <c r="T494">
        <v>0</v>
      </c>
      <c r="U494">
        <v>0</v>
      </c>
      <c r="V494">
        <f t="shared" si="541"/>
        <v>4.898646095687214</v>
      </c>
      <c r="W494">
        <f t="shared" si="540"/>
        <v>0.28014107335237537</v>
      </c>
      <c r="X494" t="str">
        <f t="shared" si="542"/>
        <v/>
      </c>
      <c r="Y494" t="str">
        <f t="shared" si="543"/>
        <v/>
      </c>
      <c r="Z494" t="str">
        <f t="shared" si="544"/>
        <v/>
      </c>
      <c r="AA494" t="str">
        <f t="shared" si="545"/>
        <v/>
      </c>
      <c r="AB494" t="str">
        <f t="shared" si="546"/>
        <v>10.6897 + 0.1746 * Processing Speed + -0.2171 * Working Memory + 0.9081 * Attention + -0.0417 * Executive Functions + 0.0525 * Planning + 0.0168 * Fluency</v>
      </c>
      <c r="AC494">
        <f t="shared" si="547"/>
        <v>0.31529699082161</v>
      </c>
    </row>
    <row r="495" spans="1:29" x14ac:dyDescent="0.15">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10.6897 + 0.1746 * Processing Speed + -0.2171 * Working Memory + 0.9081 * Attention + -0.0417 * Executive Functions + 0.0525 * Planning + 0.0168 * Fluency</v>
      </c>
      <c r="AC495">
        <f t="shared" si="547"/>
        <v>0</v>
      </c>
    </row>
    <row r="496" spans="1:29" x14ac:dyDescent="0.15">
      <c r="A496">
        <v>18</v>
      </c>
      <c r="B496">
        <v>0</v>
      </c>
      <c r="C496">
        <v>0</v>
      </c>
      <c r="D496">
        <v>0</v>
      </c>
      <c r="E496">
        <v>0</v>
      </c>
      <c r="F496">
        <v>0</v>
      </c>
      <c r="G496">
        <v>0</v>
      </c>
      <c r="H496">
        <v>0</v>
      </c>
      <c r="I496">
        <v>0</v>
      </c>
      <c r="J496">
        <v>2.5236716772899639E-2</v>
      </c>
      <c r="K496">
        <v>2.4284070894085739</v>
      </c>
      <c r="L496">
        <v>-0.13326723126412635</v>
      </c>
      <c r="M496">
        <v>-4.752287687229912</v>
      </c>
      <c r="N496">
        <v>0</v>
      </c>
      <c r="O496">
        <v>0</v>
      </c>
      <c r="P496">
        <v>0</v>
      </c>
      <c r="Q496">
        <v>1.7470020178063934</v>
      </c>
      <c r="R496">
        <v>0</v>
      </c>
      <c r="S496">
        <v>2.5269068815146531</v>
      </c>
      <c r="T496">
        <v>0</v>
      </c>
      <c r="U496">
        <v>0</v>
      </c>
      <c r="V496">
        <f t="shared" si="541"/>
        <v>2.5269068815146531</v>
      </c>
      <c r="W496">
        <f t="shared" si="540"/>
        <v>0.35933109968039284</v>
      </c>
      <c r="X496" t="str">
        <f t="shared" si="542"/>
        <v/>
      </c>
      <c r="Y496" t="str">
        <f t="shared" si="543"/>
        <v/>
      </c>
      <c r="Z496" t="str">
        <f t="shared" si="544"/>
        <v/>
      </c>
      <c r="AA496" t="str">
        <f t="shared" si="545"/>
        <v/>
      </c>
      <c r="AB496" t="str">
        <f t="shared" si="546"/>
        <v>10.6897 + 0.1746 * Processing Speed + -0.2171 * Working Memory + 0.9081 * Attention + -0.0417 * Executive Functions + 0.0525 * Planning + 0.0168 * Fluency</v>
      </c>
      <c r="AC496">
        <f t="shared" si="547"/>
        <v>0.40442486023939261</v>
      </c>
    </row>
    <row r="497" spans="1:29" x14ac:dyDescent="0.15">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10.6897 + 0.1746 * Processing Speed + -0.2171 * Working Memory + 0.9081 * Attention + -0.0417 * Executive Functions + 0.0525 * Planning + 0.0168 * Fluency</v>
      </c>
      <c r="AC497">
        <f t="shared" si="547"/>
        <v>0</v>
      </c>
    </row>
    <row r="498" spans="1:29" x14ac:dyDescent="0.15">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10.6897 + 0.1746 * Processing Speed + -0.2171 * Working Memory + 0.9081 * Attention + -0.0417 * Executive Functions + 0.0525 * Planning + 0.0168 * Fluency</v>
      </c>
      <c r="AC498">
        <f t="shared" si="547"/>
        <v>0</v>
      </c>
    </row>
    <row r="499" spans="1:29" x14ac:dyDescent="0.15">
      <c r="Y499" t="str">
        <f>IF(X499="",""," * "&amp;X499&amp;IF(N500="",""," + "))</f>
        <v/>
      </c>
    </row>
    <row r="500" spans="1:29" x14ac:dyDescent="0.15">
      <c r="B500" t="s">
        <v>191</v>
      </c>
      <c r="C500" t="s">
        <v>190</v>
      </c>
      <c r="D500" s="27" t="s">
        <v>260</v>
      </c>
      <c r="E500" s="27" t="s">
        <v>25</v>
      </c>
      <c r="F500" t="s">
        <v>126</v>
      </c>
      <c r="G500" t="s">
        <v>178</v>
      </c>
      <c r="H500" t="str">
        <f>AC446</f>
        <v>Semi-partial</v>
      </c>
      <c r="I500" t="str">
        <f>AD446</f>
        <v>Squared Semi-partial</v>
      </c>
      <c r="J500" t="str">
        <f>AE446</f>
        <v>Partial</v>
      </c>
      <c r="K500" t="str">
        <f>AF446</f>
        <v>Partial Squared</v>
      </c>
      <c r="L500" t="s">
        <v>21</v>
      </c>
      <c r="M500" t="s">
        <v>34</v>
      </c>
      <c r="N500" s="27" t="s">
        <v>338</v>
      </c>
      <c r="O500" s="27" t="s">
        <v>339</v>
      </c>
    </row>
    <row r="501" spans="1:29" x14ac:dyDescent="0.15">
      <c r="A501">
        <v>1</v>
      </c>
      <c r="B501">
        <f t="shared" ref="B501:B520" si="548">IF(A479&gt;$B$476,"",A479)</f>
        <v>1</v>
      </c>
      <c r="C501">
        <f>IF(B501="","",VLOOKUP(B501,$W$424:$X$443,2))</f>
        <v>9</v>
      </c>
      <c r="D501" t="str">
        <f t="shared" ref="D501:D520" si="549">IF($B501="","",INDEX(CompositeNames,$C501,1))</f>
        <v>Processing Speed</v>
      </c>
      <c r="E501">
        <f>IF($B501="","",INDEX($X$38:$X$57,$C501,1))</f>
        <v>112</v>
      </c>
      <c r="F501">
        <f>IF($B501="","",INDEX(W$479:W$498,$C501,1))</f>
        <v>0.6063819268245737</v>
      </c>
      <c r="G501">
        <f>IF($B501="","",INDEX(Y$447:Y$466,$C501,1))</f>
        <v>0.17464650103422585</v>
      </c>
      <c r="H501">
        <f>IF($B501="","",INDEX(AC$447:AC$466,$C501,1))</f>
        <v>0.13794612181226054</v>
      </c>
      <c r="I501">
        <f>IF($B501="","",INDEX(AD$447:AD$466,$C501,1))</f>
        <v>1.9029132523043023E-2</v>
      </c>
      <c r="J501">
        <f>IF($B501="","",INDEX(AE$447:AE$466,$C501,1))</f>
        <v>0.28788887780524774</v>
      </c>
      <c r="K501">
        <f>IF($B501="","",INDEX(AF$447:AF$466,$C501,1))</f>
        <v>8.2880005963964873E-2</v>
      </c>
      <c r="L501">
        <f>IF($B501="","",INDEX($Y$38:$Y$57,$C501,1))</f>
        <v>0.94383149448345049</v>
      </c>
      <c r="M501">
        <f>IF(B501="","",NORMSINV(1-'Create Composites'!M$3/2)*15*SQRT(1-L501))</f>
        <v>6.9676412950434674</v>
      </c>
      <c r="N501">
        <f>IF($B501="","",INDEX(AC$479:AC$498,$C501,1))</f>
        <v>0.6824789900619429</v>
      </c>
      <c r="O501">
        <f>IF($B501="","",SQRT(INDEX(AG$447:AG$466,$C501,1)))</f>
        <v>0.61328839810302205</v>
      </c>
    </row>
    <row r="502" spans="1:29" x14ac:dyDescent="0.15">
      <c r="A502">
        <v>2</v>
      </c>
      <c r="B502">
        <f t="shared" si="548"/>
        <v>2</v>
      </c>
      <c r="C502">
        <f t="shared" ref="C502:C520" si="550">IF(B502="","",VLOOKUP(B502,$W$424:$X$443,2))</f>
        <v>10</v>
      </c>
      <c r="D502" t="str">
        <f t="shared" si="549"/>
        <v>Working Memory</v>
      </c>
      <c r="E502">
        <f t="shared" ref="E502:E520" si="551">IF($B502="","",INDEX($X$38:$X$57,$C502,1))</f>
        <v>103</v>
      </c>
      <c r="F502">
        <f t="shared" ref="F502:F520" si="552">IF($B502="","",INDEX(W$479:W$498,$C502,1))</f>
        <v>0.4267429637493243</v>
      </c>
      <c r="G502">
        <f t="shared" ref="G502:G520" si="553">IF($B502="","",INDEX(Y$447:Y$466,$C502,1))</f>
        <v>-0.21714634292310264</v>
      </c>
      <c r="H502">
        <f t="shared" ref="H502:H520" si="554">IF($B502="","",INDEX(AC$447:AC$466,$C502,1))</f>
        <v>-7.3662432910113582E-2</v>
      </c>
      <c r="I502">
        <f t="shared" ref="I502:I520" si="555">IF($B502="","",INDEX(AD$447:AD$466,$C502,1))</f>
        <v>5.4261540222369847E-3</v>
      </c>
      <c r="J502">
        <f t="shared" ref="J502:J520" si="556">IF($B502="","",INDEX(AE$447:AE$466,$C502,1))</f>
        <v>-0.15849793000121917</v>
      </c>
      <c r="K502">
        <f t="shared" ref="K502:K520" si="557">IF($B502="","",INDEX(AF$447:AF$466,$C502,1))</f>
        <v>2.5121593814671373E-2</v>
      </c>
      <c r="L502">
        <f t="shared" ref="L502:L520" si="558">IF($B502="","",INDEX($Y$38:$Y$57,$C502,1))</f>
        <v>0.91666666666666663</v>
      </c>
      <c r="M502">
        <f>IF(B502="","",NORMSINV(1-'Create Composites'!M$3/2)*15*SQRT(1-L502))</f>
        <v>8.4868930055712877</v>
      </c>
      <c r="N502">
        <f t="shared" ref="N502:N520" si="559">IF($B502="","",INDEX(AC$479:AC$498,$C502,1))</f>
        <v>0.48029648317657692</v>
      </c>
      <c r="O502">
        <f t="shared" ref="O502:O520" si="560">IF($B502="","",SQRT(INDEX(AG$447:AG$466,$C502,1)))</f>
        <v>0.94070366489961199</v>
      </c>
    </row>
    <row r="503" spans="1:29" x14ac:dyDescent="0.15">
      <c r="A503">
        <v>3</v>
      </c>
      <c r="B503">
        <f t="shared" si="548"/>
        <v>3</v>
      </c>
      <c r="C503">
        <f t="shared" si="550"/>
        <v>11</v>
      </c>
      <c r="D503" t="str">
        <f t="shared" si="549"/>
        <v>Attention</v>
      </c>
      <c r="E503">
        <f t="shared" si="551"/>
        <v>99</v>
      </c>
      <c r="F503">
        <f t="shared" si="552"/>
        <v>0.85437501312670339</v>
      </c>
      <c r="G503">
        <f t="shared" si="553"/>
        <v>0.90805413070436614</v>
      </c>
      <c r="H503">
        <f t="shared" si="554"/>
        <v>0.5950165196712105</v>
      </c>
      <c r="I503">
        <f t="shared" si="555"/>
        <v>0.35404465868164003</v>
      </c>
      <c r="J503">
        <f t="shared" si="556"/>
        <v>0.79186866407075762</v>
      </c>
      <c r="K503">
        <f t="shared" si="557"/>
        <v>0.6270559811372064</v>
      </c>
      <c r="L503">
        <f t="shared" si="558"/>
        <v>0.8830985915492956</v>
      </c>
      <c r="M503">
        <f>IF(B503="","",NORMSINV(1-'Create Composites'!M$3/2)*15*SQRT(1-L503))</f>
        <v>10.051924591590316</v>
      </c>
      <c r="N503">
        <f t="shared" si="559"/>
        <v>0.96159362655536484</v>
      </c>
      <c r="O503">
        <f t="shared" si="560"/>
        <v>0.7553986759303617</v>
      </c>
    </row>
    <row r="504" spans="1:29" x14ac:dyDescent="0.15">
      <c r="A504">
        <v>4</v>
      </c>
      <c r="B504">
        <f t="shared" si="548"/>
        <v>4</v>
      </c>
      <c r="C504">
        <f t="shared" si="550"/>
        <v>12</v>
      </c>
      <c r="D504" t="str">
        <f t="shared" si="549"/>
        <v>Executive Functions</v>
      </c>
      <c r="E504">
        <f t="shared" si="551"/>
        <v>115</v>
      </c>
      <c r="F504">
        <f t="shared" si="552"/>
        <v>0.48784369132608774</v>
      </c>
      <c r="G504">
        <f t="shared" si="553"/>
        <v>-4.1748658462604782E-2</v>
      </c>
      <c r="H504">
        <f t="shared" si="554"/>
        <v>-9.3801954529733056E-3</v>
      </c>
      <c r="I504">
        <f t="shared" si="555"/>
        <v>8.7988066735981079E-5</v>
      </c>
      <c r="J504">
        <f t="shared" si="556"/>
        <v>-2.0437298154911358E-2</v>
      </c>
      <c r="K504">
        <f t="shared" si="557"/>
        <v>4.1768315587274312E-4</v>
      </c>
      <c r="L504">
        <f t="shared" si="558"/>
        <v>0.89652271326443844</v>
      </c>
      <c r="M504">
        <f>IF(B504="","",NORMSINV(1-'Create Composites'!M$3/2)*15*SQRT(1-L504))</f>
        <v>9.4571846006704892</v>
      </c>
      <c r="N504">
        <f t="shared" si="559"/>
        <v>0.54906496225544499</v>
      </c>
      <c r="O504">
        <f t="shared" si="560"/>
        <v>0.9744320126652618</v>
      </c>
    </row>
    <row r="505" spans="1:29" x14ac:dyDescent="0.15">
      <c r="A505">
        <v>5</v>
      </c>
      <c r="B505">
        <f t="shared" si="548"/>
        <v>5</v>
      </c>
      <c r="C505">
        <f t="shared" si="550"/>
        <v>16</v>
      </c>
      <c r="D505" t="str">
        <f t="shared" si="549"/>
        <v>Planning</v>
      </c>
      <c r="E505">
        <f t="shared" si="551"/>
        <v>113</v>
      </c>
      <c r="F505">
        <f t="shared" si="552"/>
        <v>0.28014107335237537</v>
      </c>
      <c r="G505">
        <f t="shared" si="553"/>
        <v>5.2519465217990557E-2</v>
      </c>
      <c r="H505">
        <f t="shared" si="554"/>
        <v>2.3729154432657076E-2</v>
      </c>
      <c r="I505">
        <f t="shared" si="555"/>
        <v>5.6307277008888889E-4</v>
      </c>
      <c r="J505">
        <f t="shared" si="556"/>
        <v>5.1642194188901418E-2</v>
      </c>
      <c r="K505">
        <f t="shared" si="557"/>
        <v>2.6669162206442031E-3</v>
      </c>
      <c r="L505">
        <f t="shared" si="558"/>
        <v>0.78</v>
      </c>
      <c r="M505">
        <f>IF(B505="","",NORMSINV(1-'Create Composites'!M$3/2)*15*SQRT(1-L505))</f>
        <v>13.789568942659487</v>
      </c>
      <c r="N505">
        <f t="shared" si="559"/>
        <v>0.31529699082161</v>
      </c>
      <c r="O505">
        <f t="shared" si="560"/>
        <v>0.89211095866921175</v>
      </c>
    </row>
    <row r="506" spans="1:29" x14ac:dyDescent="0.15">
      <c r="A506">
        <v>6</v>
      </c>
      <c r="B506">
        <f t="shared" si="548"/>
        <v>6</v>
      </c>
      <c r="C506">
        <f t="shared" si="550"/>
        <v>18</v>
      </c>
      <c r="D506" t="str">
        <f t="shared" si="549"/>
        <v>Fluency</v>
      </c>
      <c r="E506">
        <f t="shared" si="551"/>
        <v>118</v>
      </c>
      <c r="F506">
        <f t="shared" si="552"/>
        <v>0.35933109968039284</v>
      </c>
      <c r="G506">
        <f t="shared" si="553"/>
        <v>1.6778216366819421E-2</v>
      </c>
      <c r="H506">
        <f t="shared" si="554"/>
        <v>1.0554828268930529E-2</v>
      </c>
      <c r="I506">
        <f t="shared" si="555"/>
        <v>1.1140439978661503E-4</v>
      </c>
      <c r="J506">
        <f t="shared" si="556"/>
        <v>2.2995276088093219E-2</v>
      </c>
      <c r="K506">
        <f t="shared" si="557"/>
        <v>5.2878272236763174E-4</v>
      </c>
      <c r="L506">
        <f t="shared" si="558"/>
        <v>0.91907081303859128</v>
      </c>
      <c r="M506">
        <f>IF(B506="","",NORMSINV(1-'Create Composites'!M$3/2)*15*SQRT(1-L506))</f>
        <v>8.3635746722627005</v>
      </c>
      <c r="N506">
        <f t="shared" si="559"/>
        <v>0.40442486023939261</v>
      </c>
      <c r="O506">
        <f t="shared" si="560"/>
        <v>0.77734114755625827</v>
      </c>
    </row>
    <row r="507" spans="1:29" x14ac:dyDescent="0.15">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15">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15">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15">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15">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15">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15">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15">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15">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15">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15">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15">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15">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15">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15">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15">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15">
      <c r="A525">
        <v>2</v>
      </c>
      <c r="B525">
        <f t="shared" si="561"/>
        <v>0</v>
      </c>
      <c r="C525">
        <f t="shared" ref="C525:Q525" si="563">-1*C480/SQRT(INDEX($V$479:$V$498,$A525,1)*INDEX($V$479:$V$498,C$523,1))</f>
        <v>-1</v>
      </c>
      <c r="D525">
        <f t="shared" si="563"/>
        <v>0</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15">
      <c r="A526">
        <v>3</v>
      </c>
      <c r="B526">
        <f t="shared" si="561"/>
        <v>0</v>
      </c>
      <c r="C526">
        <f t="shared" si="562"/>
        <v>0</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15">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15">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15">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15">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15">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15">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-9.9424666610256826E-2</v>
      </c>
      <c r="L532">
        <f t="shared" si="562"/>
        <v>0.43151651089054877</v>
      </c>
      <c r="M532">
        <f t="shared" si="562"/>
        <v>6.3858215647242866E-2</v>
      </c>
      <c r="N532">
        <f t="shared" si="562"/>
        <v>0</v>
      </c>
      <c r="O532">
        <f t="shared" si="562"/>
        <v>0</v>
      </c>
      <c r="P532">
        <f t="shared" si="562"/>
        <v>0</v>
      </c>
      <c r="Q532">
        <f t="shared" si="562"/>
        <v>9.7913271555942982E-2</v>
      </c>
      <c r="R532">
        <f t="shared" si="562"/>
        <v>0</v>
      </c>
      <c r="S532">
        <f t="shared" si="562"/>
        <v>-1.2539720046616118E-2</v>
      </c>
      <c r="T532">
        <f t="shared" si="562"/>
        <v>0</v>
      </c>
      <c r="U532">
        <f t="shared" si="562"/>
        <v>0</v>
      </c>
    </row>
    <row r="533" spans="1:21" x14ac:dyDescent="0.15">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-9.9424666610256951E-2</v>
      </c>
      <c r="K533">
        <f t="shared" si="562"/>
        <v>-1</v>
      </c>
      <c r="L533">
        <f t="shared" si="562"/>
        <v>0.18898209401840119</v>
      </c>
      <c r="M533">
        <f t="shared" si="562"/>
        <v>0.8841243760950791</v>
      </c>
      <c r="N533">
        <f t="shared" si="562"/>
        <v>0</v>
      </c>
      <c r="O533">
        <f t="shared" si="562"/>
        <v>0</v>
      </c>
      <c r="P533">
        <f t="shared" si="562"/>
        <v>0</v>
      </c>
      <c r="Q533">
        <f t="shared" si="562"/>
        <v>-0.74526136725454939</v>
      </c>
      <c r="R533">
        <f t="shared" si="562"/>
        <v>0</v>
      </c>
      <c r="S533">
        <f t="shared" si="562"/>
        <v>-0.51822744830049061</v>
      </c>
      <c r="T533">
        <f t="shared" si="562"/>
        <v>0</v>
      </c>
      <c r="U533">
        <f t="shared" si="562"/>
        <v>0</v>
      </c>
    </row>
    <row r="534" spans="1:21" x14ac:dyDescent="0.15">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0.43151651089054877</v>
      </c>
      <c r="K534">
        <f t="shared" si="562"/>
        <v>0.18898209401840091</v>
      </c>
      <c r="L534">
        <f t="shared" si="562"/>
        <v>-1</v>
      </c>
      <c r="M534">
        <f t="shared" si="562"/>
        <v>7.7967926761700418E-2</v>
      </c>
      <c r="N534">
        <f t="shared" si="562"/>
        <v>0</v>
      </c>
      <c r="O534">
        <f t="shared" si="562"/>
        <v>0</v>
      </c>
      <c r="P534">
        <f t="shared" si="562"/>
        <v>0</v>
      </c>
      <c r="Q534">
        <f t="shared" si="562"/>
        <v>-9.8119198255148823E-2</v>
      </c>
      <c r="R534">
        <f t="shared" si="562"/>
        <v>0</v>
      </c>
      <c r="S534">
        <f t="shared" si="562"/>
        <v>5.4934609405749998E-2</v>
      </c>
      <c r="T534">
        <f t="shared" si="562"/>
        <v>0</v>
      </c>
      <c r="U534">
        <f t="shared" si="562"/>
        <v>0</v>
      </c>
    </row>
    <row r="535" spans="1:21" x14ac:dyDescent="0.15">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6.3858215647242894E-2</v>
      </c>
      <c r="K535">
        <f t="shared" si="562"/>
        <v>0.8841243760950791</v>
      </c>
      <c r="L535">
        <f t="shared" si="562"/>
        <v>7.7967926761700071E-2</v>
      </c>
      <c r="M535">
        <f t="shared" si="562"/>
        <v>-1</v>
      </c>
      <c r="N535">
        <f t="shared" si="562"/>
        <v>0</v>
      </c>
      <c r="O535">
        <f t="shared" si="562"/>
        <v>0</v>
      </c>
      <c r="P535">
        <f t="shared" si="562"/>
        <v>0</v>
      </c>
      <c r="Q535">
        <f t="shared" si="562"/>
        <v>0.86135310982549151</v>
      </c>
      <c r="R535">
        <f t="shared" si="562"/>
        <v>0</v>
      </c>
      <c r="S535">
        <f t="shared" si="562"/>
        <v>0.67170327782503869</v>
      </c>
      <c r="T535">
        <f t="shared" si="562"/>
        <v>0</v>
      </c>
      <c r="U535">
        <f t="shared" si="562"/>
        <v>0</v>
      </c>
    </row>
    <row r="536" spans="1:21" x14ac:dyDescent="0.15">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15">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15">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15">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9.7913271555942774E-2</v>
      </c>
      <c r="K539">
        <f t="shared" si="564"/>
        <v>-0.74526136725454928</v>
      </c>
      <c r="L539">
        <f t="shared" si="564"/>
        <v>-9.8119198255148532E-2</v>
      </c>
      <c r="M539">
        <f t="shared" si="564"/>
        <v>0.86135310982549151</v>
      </c>
      <c r="N539">
        <f t="shared" si="564"/>
        <v>0</v>
      </c>
      <c r="O539">
        <f t="shared" si="564"/>
        <v>0</v>
      </c>
      <c r="P539">
        <f t="shared" si="564"/>
        <v>0</v>
      </c>
      <c r="Q539">
        <f t="shared" si="564"/>
        <v>-1</v>
      </c>
      <c r="R539">
        <f t="shared" si="564"/>
        <v>0</v>
      </c>
      <c r="S539">
        <f t="shared" si="564"/>
        <v>-0.49654744906823955</v>
      </c>
      <c r="T539">
        <f t="shared" si="564"/>
        <v>0</v>
      </c>
      <c r="U539">
        <f t="shared" si="564"/>
        <v>0</v>
      </c>
    </row>
    <row r="540" spans="1:21" x14ac:dyDescent="0.15">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15">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-1.2539720046616071E-2</v>
      </c>
      <c r="K541">
        <f t="shared" si="564"/>
        <v>-0.51822744830049072</v>
      </c>
      <c r="L541">
        <f t="shared" si="564"/>
        <v>5.4934609405750207E-2</v>
      </c>
      <c r="M541">
        <f t="shared" si="564"/>
        <v>0.67170327782503858</v>
      </c>
      <c r="N541">
        <f t="shared" si="564"/>
        <v>0</v>
      </c>
      <c r="O541">
        <f t="shared" si="564"/>
        <v>0</v>
      </c>
      <c r="P541">
        <f t="shared" si="564"/>
        <v>0</v>
      </c>
      <c r="Q541">
        <f t="shared" si="564"/>
        <v>-0.49654744906823955</v>
      </c>
      <c r="R541">
        <f t="shared" si="564"/>
        <v>0</v>
      </c>
      <c r="S541">
        <f t="shared" si="564"/>
        <v>-1</v>
      </c>
      <c r="T541">
        <f t="shared" si="564"/>
        <v>0</v>
      </c>
      <c r="U541">
        <f t="shared" si="564"/>
        <v>0</v>
      </c>
    </row>
    <row r="542" spans="1:21" x14ac:dyDescent="0.15">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15">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15">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15">
      <c r="A547">
        <v>1</v>
      </c>
      <c r="B547">
        <f t="shared" ref="B547:B566" si="565">IF(B302,IF(B115=1,1,(INDEX($Y$38:$Y$57,B$546,1)+INDEX($Y$38:$Y$57,$A547,1)-2*B115)/(2-2*B115)),0)</f>
        <v>0</v>
      </c>
      <c r="C547">
        <f t="shared" ref="C547:K547" si="566">IF(C302,IF(C115=1,1,(INDEX($Y$38:$Y$57,C$546,1)+INDEX($Y$38:$Y$57,$A547,1)-2*C115)/(2-2*C115)),0)</f>
        <v>0</v>
      </c>
      <c r="D547">
        <f t="shared" si="566"/>
        <v>0</v>
      </c>
      <c r="E547">
        <f t="shared" si="566"/>
        <v>0</v>
      </c>
      <c r="F547">
        <f t="shared" si="566"/>
        <v>0</v>
      </c>
      <c r="G547">
        <f t="shared" si="566"/>
        <v>0</v>
      </c>
      <c r="H547">
        <f t="shared" si="566"/>
        <v>0</v>
      </c>
      <c r="I547">
        <f t="shared" si="566"/>
        <v>0</v>
      </c>
      <c r="J547">
        <f t="shared" si="566"/>
        <v>0</v>
      </c>
      <c r="K547">
        <f t="shared" si="566"/>
        <v>0</v>
      </c>
      <c r="L547">
        <f>IF(L302,IF(L115=1,1,(INDEX($Y$38:$Y$57,L$546,1)+INDEX($Y$38:$Y$57,$A547,1)-2*L115)/(2-2*L115)),0)</f>
        <v>0</v>
      </c>
      <c r="M547">
        <f t="shared" ref="M547:U547" si="567">IF(M302,IF(M115=1,1,(INDEX($Y$38:$Y$57,M$546,1)+INDEX($Y$38:$Y$57,$A547,1)-2*M115)/(2-2*M115)),0)</f>
        <v>0</v>
      </c>
      <c r="N547">
        <f t="shared" si="567"/>
        <v>0</v>
      </c>
      <c r="O547">
        <f t="shared" si="567"/>
        <v>0</v>
      </c>
      <c r="P547">
        <f t="shared" si="567"/>
        <v>0</v>
      </c>
      <c r="Q547">
        <f t="shared" si="567"/>
        <v>0</v>
      </c>
      <c r="R547">
        <f t="shared" si="567"/>
        <v>0</v>
      </c>
      <c r="S547">
        <f t="shared" si="567"/>
        <v>0</v>
      </c>
      <c r="T547">
        <f t="shared" si="567"/>
        <v>0</v>
      </c>
      <c r="U547">
        <f t="shared" si="567"/>
        <v>0</v>
      </c>
    </row>
    <row r="548" spans="1:21" x14ac:dyDescent="0.15">
      <c r="A548">
        <v>2</v>
      </c>
      <c r="B548">
        <f t="shared" si="565"/>
        <v>0</v>
      </c>
      <c r="C548">
        <f t="shared" ref="C548:K548" si="568">IF(C303,IF(C116=1,1,(INDEX($Y$38:$Y$57,C$546,1)+INDEX($Y$38:$Y$57,$A548,1)-2*C116)/(2-2*C116)),0)</f>
        <v>1</v>
      </c>
      <c r="D548">
        <f t="shared" si="568"/>
        <v>0.85905375240707971</v>
      </c>
      <c r="E548">
        <f t="shared" si="568"/>
        <v>0.65115227904967898</v>
      </c>
      <c r="F548">
        <f t="shared" si="568"/>
        <v>0.80314038113698061</v>
      </c>
      <c r="G548">
        <f t="shared" si="568"/>
        <v>0.87665607675406176</v>
      </c>
      <c r="H548">
        <f t="shared" si="568"/>
        <v>0.83686737266392375</v>
      </c>
      <c r="I548">
        <f t="shared" si="568"/>
        <v>0.86134260379715</v>
      </c>
      <c r="J548">
        <f t="shared" si="568"/>
        <v>0.87818636946926987</v>
      </c>
      <c r="K548">
        <f t="shared" si="568"/>
        <v>0.85361160543050751</v>
      </c>
      <c r="L548">
        <f t="shared" ref="L548:U548" si="569">IF(L303,IF(L116=1,1,(INDEX($Y$38:$Y$57,L$546,1)+INDEX($Y$38:$Y$57,$A548,1)-2*L116)/(2-2*L116)),0)</f>
        <v>0.84232259458684322</v>
      </c>
      <c r="M548">
        <f t="shared" si="569"/>
        <v>0.83879481504343423</v>
      </c>
      <c r="N548">
        <f t="shared" si="569"/>
        <v>0.87345076756333606</v>
      </c>
      <c r="O548">
        <f t="shared" si="569"/>
        <v>0.77087448840442596</v>
      </c>
      <c r="P548">
        <f t="shared" si="569"/>
        <v>0.81928882119397639</v>
      </c>
      <c r="Q548">
        <f t="shared" si="569"/>
        <v>0.78918918918918923</v>
      </c>
      <c r="R548">
        <f t="shared" si="569"/>
        <v>0.83714847198684339</v>
      </c>
      <c r="S548">
        <f t="shared" si="569"/>
        <v>0.79779921530957076</v>
      </c>
      <c r="T548">
        <f t="shared" si="569"/>
        <v>0.84256327848891988</v>
      </c>
      <c r="U548">
        <f t="shared" si="569"/>
        <v>0.82139278574350993</v>
      </c>
    </row>
    <row r="549" spans="1:21" x14ac:dyDescent="0.15">
      <c r="A549">
        <v>3</v>
      </c>
      <c r="B549">
        <f t="shared" si="565"/>
        <v>0</v>
      </c>
      <c r="C549">
        <f t="shared" ref="C549:K549" si="570">IF(C304,IF(C117=1,1,(INDEX($Y$38:$Y$57,C$546,1)+INDEX($Y$38:$Y$57,$A549,1)-2*C117)/(2-2*C117)),0)</f>
        <v>0.85905375240707971</v>
      </c>
      <c r="D549">
        <f t="shared" si="570"/>
        <v>1</v>
      </c>
      <c r="E549">
        <f t="shared" si="570"/>
        <v>0.88752141338567869</v>
      </c>
      <c r="F549">
        <f t="shared" si="570"/>
        <v>0.4664186804874616</v>
      </c>
      <c r="G549">
        <f t="shared" si="570"/>
        <v>0.90091931509712853</v>
      </c>
      <c r="H549">
        <f t="shared" si="570"/>
        <v>0.87662026832262352</v>
      </c>
      <c r="I549">
        <f t="shared" si="570"/>
        <v>0.89163201585393193</v>
      </c>
      <c r="J549">
        <f t="shared" si="570"/>
        <v>0.90703772332655652</v>
      </c>
      <c r="K549">
        <f t="shared" si="570"/>
        <v>0.89219105301756163</v>
      </c>
      <c r="L549">
        <f t="shared" ref="L549:U549" si="571">IF(L304,IF(L117=1,1,(INDEX($Y$38:$Y$57,L$546,1)+INDEX($Y$38:$Y$57,$A549,1)-2*L117)/(2-2*L117)),0)</f>
        <v>0.85855036226261638</v>
      </c>
      <c r="M549">
        <f t="shared" si="571"/>
        <v>0.86334874604029344</v>
      </c>
      <c r="N549">
        <f t="shared" si="571"/>
        <v>0.89420363550531956</v>
      </c>
      <c r="O549">
        <f t="shared" si="571"/>
        <v>0.79837103476727189</v>
      </c>
      <c r="P549">
        <f t="shared" si="571"/>
        <v>0.8615286889021726</v>
      </c>
      <c r="Q549">
        <f t="shared" si="571"/>
        <v>0.8096127694728853</v>
      </c>
      <c r="R549">
        <f t="shared" si="571"/>
        <v>0.89400249054976433</v>
      </c>
      <c r="S549">
        <f t="shared" si="571"/>
        <v>0.90933218771466384</v>
      </c>
      <c r="T549">
        <f t="shared" si="571"/>
        <v>0.8616874286805869</v>
      </c>
      <c r="U549">
        <f t="shared" si="571"/>
        <v>0.82716201139338985</v>
      </c>
    </row>
    <row r="550" spans="1:21" x14ac:dyDescent="0.15">
      <c r="A550">
        <v>4</v>
      </c>
      <c r="B550">
        <f t="shared" si="565"/>
        <v>0</v>
      </c>
      <c r="C550">
        <f t="shared" ref="C550:K550" si="572">IF(C305,IF(C118=1,1,(INDEX($Y$38:$Y$57,C$546,1)+INDEX($Y$38:$Y$57,$A550,1)-2*C118)/(2-2*C118)),0)</f>
        <v>0.65115227904967898</v>
      </c>
      <c r="D550">
        <f t="shared" si="572"/>
        <v>0.88752141338567869</v>
      </c>
      <c r="E550">
        <f t="shared" si="572"/>
        <v>1</v>
      </c>
      <c r="F550">
        <f t="shared" si="572"/>
        <v>0.80875034458554529</v>
      </c>
      <c r="G550">
        <f t="shared" si="572"/>
        <v>0.86063516858277189</v>
      </c>
      <c r="H550">
        <f t="shared" si="572"/>
        <v>0.81413675009908071</v>
      </c>
      <c r="I550">
        <f t="shared" si="572"/>
        <v>0.84525690579934742</v>
      </c>
      <c r="J550">
        <f t="shared" si="572"/>
        <v>0.88477651580946826</v>
      </c>
      <c r="K550">
        <f t="shared" si="572"/>
        <v>0.83749873031027455</v>
      </c>
      <c r="L550">
        <f t="shared" ref="L550:U550" si="573">IF(L305,IF(L118=1,1,(INDEX($Y$38:$Y$57,L$546,1)+INDEX($Y$38:$Y$57,$A550,1)-2*L118)/(2-2*L118)),0)</f>
        <v>0.8230871977547114</v>
      </c>
      <c r="M550">
        <f t="shared" si="573"/>
        <v>0.78830281388658374</v>
      </c>
      <c r="N550">
        <f t="shared" si="573"/>
        <v>0.87210415089302284</v>
      </c>
      <c r="O550">
        <f t="shared" si="573"/>
        <v>0.73077737472738202</v>
      </c>
      <c r="P550">
        <f t="shared" si="573"/>
        <v>0.80054830838058499</v>
      </c>
      <c r="Q550">
        <f t="shared" si="573"/>
        <v>0.75995079400021603</v>
      </c>
      <c r="R550">
        <f t="shared" si="573"/>
        <v>0.76548867445116053</v>
      </c>
      <c r="S550">
        <f t="shared" si="573"/>
        <v>0.49680495884302883</v>
      </c>
      <c r="T550">
        <f t="shared" si="573"/>
        <v>0.84416241478295939</v>
      </c>
      <c r="U550">
        <f t="shared" si="573"/>
        <v>0.80795524971845845</v>
      </c>
    </row>
    <row r="551" spans="1:21" x14ac:dyDescent="0.15">
      <c r="A551">
        <v>5</v>
      </c>
      <c r="B551">
        <f t="shared" si="565"/>
        <v>0</v>
      </c>
      <c r="C551">
        <f t="shared" ref="C551:K551" si="574">IF(C306,IF(C119=1,1,(INDEX($Y$38:$Y$57,C$546,1)+INDEX($Y$38:$Y$57,$A551,1)-2*C119)/(2-2*C119)),0)</f>
        <v>0.80314038113698061</v>
      </c>
      <c r="D551">
        <f t="shared" si="574"/>
        <v>0.4664186804874616</v>
      </c>
      <c r="E551">
        <f t="shared" si="574"/>
        <v>0.80875034458554529</v>
      </c>
      <c r="F551">
        <f t="shared" si="574"/>
        <v>1</v>
      </c>
      <c r="G551">
        <f t="shared" si="574"/>
        <v>0.82955527173669508</v>
      </c>
      <c r="H551">
        <f t="shared" si="574"/>
        <v>0.82084740145023383</v>
      </c>
      <c r="I551">
        <f t="shared" si="574"/>
        <v>0.82436242882082011</v>
      </c>
      <c r="J551">
        <f t="shared" si="574"/>
        <v>0.8430719849338596</v>
      </c>
      <c r="K551">
        <f t="shared" si="574"/>
        <v>0.83153405510000589</v>
      </c>
      <c r="L551">
        <f t="shared" ref="L551:U551" si="575">IF(L306,IF(L119=1,1,(INDEX($Y$38:$Y$57,L$546,1)+INDEX($Y$38:$Y$57,$A551,1)-2*L119)/(2-2*L119)),0)</f>
        <v>0.78944030592019965</v>
      </c>
      <c r="M551">
        <f t="shared" si="575"/>
        <v>0.80139746182458049</v>
      </c>
      <c r="N551">
        <f t="shared" si="575"/>
        <v>0.82312996605985389</v>
      </c>
      <c r="O551">
        <f t="shared" si="575"/>
        <v>0.73970158901860072</v>
      </c>
      <c r="P551">
        <f t="shared" si="575"/>
        <v>0.81001526454643491</v>
      </c>
      <c r="Q551">
        <f t="shared" si="575"/>
        <v>0.76420052687637463</v>
      </c>
      <c r="R551">
        <f t="shared" si="575"/>
        <v>0.79000640502323738</v>
      </c>
      <c r="S551">
        <f t="shared" si="575"/>
        <v>0.83541290345626862</v>
      </c>
      <c r="T551">
        <f t="shared" si="575"/>
        <v>0.79297393590122656</v>
      </c>
      <c r="U551">
        <f t="shared" si="575"/>
        <v>0.75831737555325651</v>
      </c>
    </row>
    <row r="552" spans="1:21" x14ac:dyDescent="0.15">
      <c r="A552">
        <v>6</v>
      </c>
      <c r="B552">
        <f t="shared" si="565"/>
        <v>0</v>
      </c>
      <c r="C552">
        <f t="shared" ref="C552:K552" si="576">IF(C307,IF(C120=1,1,(INDEX($Y$38:$Y$57,C$546,1)+INDEX($Y$38:$Y$57,$A552,1)-2*C120)/(2-2*C120)),0)</f>
        <v>0.87665607675406176</v>
      </c>
      <c r="D552">
        <f t="shared" si="576"/>
        <v>0.90091931509712853</v>
      </c>
      <c r="E552">
        <f t="shared" si="576"/>
        <v>0.86063516858277189</v>
      </c>
      <c r="F552">
        <f t="shared" si="576"/>
        <v>0.82955527173669508</v>
      </c>
      <c r="G552">
        <f t="shared" si="576"/>
        <v>1</v>
      </c>
      <c r="H552">
        <f t="shared" si="576"/>
        <v>0.87954530472922621</v>
      </c>
      <c r="I552">
        <f t="shared" si="576"/>
        <v>0.68301533667512104</v>
      </c>
      <c r="J552">
        <f t="shared" si="576"/>
        <v>0.65013990852201831</v>
      </c>
      <c r="K552">
        <f t="shared" si="576"/>
        <v>0.81612640795593006</v>
      </c>
      <c r="L552">
        <f t="shared" ref="L552:U552" si="577">IF(L307,IF(L120=1,1,(INDEX($Y$38:$Y$57,L$546,1)+INDEX($Y$38:$Y$57,$A552,1)-2*L120)/(2-2*L120)),0)</f>
        <v>0.51346699273989016</v>
      </c>
      <c r="M552">
        <f t="shared" si="577"/>
        <v>0.6117364213520422</v>
      </c>
      <c r="N552">
        <f t="shared" si="577"/>
        <v>0.50696065714132199</v>
      </c>
      <c r="O552">
        <f t="shared" si="577"/>
        <v>0.8015835932029961</v>
      </c>
      <c r="P552">
        <f t="shared" si="577"/>
        <v>0.85934265612700078</v>
      </c>
      <c r="Q552">
        <f t="shared" si="577"/>
        <v>0.70363062124611753</v>
      </c>
      <c r="R552">
        <f t="shared" si="577"/>
        <v>0.60424381213649558</v>
      </c>
      <c r="S552">
        <f t="shared" si="577"/>
        <v>0.85687871231620005</v>
      </c>
      <c r="T552">
        <f t="shared" si="577"/>
        <v>0.62054801392634285</v>
      </c>
      <c r="U552">
        <f t="shared" si="577"/>
        <v>0.53679209668654038</v>
      </c>
    </row>
    <row r="553" spans="1:21" x14ac:dyDescent="0.15">
      <c r="A553">
        <v>7</v>
      </c>
      <c r="B553">
        <f t="shared" si="565"/>
        <v>0</v>
      </c>
      <c r="C553">
        <f t="shared" ref="C553:K553" si="578">IF(C308,IF(C121=1,1,(INDEX($Y$38:$Y$57,C$546,1)+INDEX($Y$38:$Y$57,$A553,1)-2*C121)/(2-2*C121)),0)</f>
        <v>0.83686737266392375</v>
      </c>
      <c r="D553">
        <f t="shared" si="578"/>
        <v>0.87662026832262352</v>
      </c>
      <c r="E553">
        <f t="shared" si="578"/>
        <v>0.81413675009908071</v>
      </c>
      <c r="F553">
        <f t="shared" si="578"/>
        <v>0.82084740145023383</v>
      </c>
      <c r="G553">
        <f t="shared" si="578"/>
        <v>0.87954530472922621</v>
      </c>
      <c r="H553">
        <f t="shared" si="578"/>
        <v>1</v>
      </c>
      <c r="I553">
        <f t="shared" si="578"/>
        <v>0.84694296420407389</v>
      </c>
      <c r="J553">
        <f t="shared" si="578"/>
        <v>0.8975105508509672</v>
      </c>
      <c r="K553">
        <f t="shared" si="578"/>
        <v>0.84949960956225556</v>
      </c>
      <c r="L553">
        <f t="shared" ref="L553:U553" si="579">IF(L308,IF(L121=1,1,(INDEX($Y$38:$Y$57,L$546,1)+INDEX($Y$38:$Y$57,$A553,1)-2*L121)/(2-2*L121)),0)</f>
        <v>0.84395332938084588</v>
      </c>
      <c r="M553">
        <f t="shared" si="579"/>
        <v>0.8077356995285413</v>
      </c>
      <c r="N553">
        <f t="shared" si="579"/>
        <v>0.89380251656470211</v>
      </c>
      <c r="O553">
        <f t="shared" si="579"/>
        <v>-0.22359560142207111</v>
      </c>
      <c r="P553">
        <f t="shared" si="579"/>
        <v>-0.77051776523952376</v>
      </c>
      <c r="Q553">
        <f t="shared" si="579"/>
        <v>0.76168417240892206</v>
      </c>
      <c r="R553">
        <f t="shared" si="579"/>
        <v>0.79068599175255538</v>
      </c>
      <c r="S553">
        <f t="shared" si="579"/>
        <v>0.8329296989426237</v>
      </c>
      <c r="T553">
        <f t="shared" si="579"/>
        <v>0.87492939783611234</v>
      </c>
      <c r="U553">
        <f t="shared" si="579"/>
        <v>0.83459603022199025</v>
      </c>
    </row>
    <row r="554" spans="1:21" x14ac:dyDescent="0.15">
      <c r="A554">
        <v>8</v>
      </c>
      <c r="B554">
        <f t="shared" si="565"/>
        <v>0</v>
      </c>
      <c r="C554">
        <f t="shared" ref="C554:K554" si="580">IF(C309,IF(C122=1,1,(INDEX($Y$38:$Y$57,C$546,1)+INDEX($Y$38:$Y$57,$A554,1)-2*C122)/(2-2*C122)),0)</f>
        <v>0.86134260379715</v>
      </c>
      <c r="D554">
        <f t="shared" si="580"/>
        <v>0.89163201585393193</v>
      </c>
      <c r="E554">
        <f t="shared" si="580"/>
        <v>0.84525690579934742</v>
      </c>
      <c r="F554">
        <f t="shared" si="580"/>
        <v>0.82436242882082011</v>
      </c>
      <c r="G554">
        <f t="shared" si="580"/>
        <v>0.68301533667512104</v>
      </c>
      <c r="H554">
        <f t="shared" si="580"/>
        <v>0.84694296420407389</v>
      </c>
      <c r="I554">
        <f t="shared" si="580"/>
        <v>1</v>
      </c>
      <c r="J554">
        <f t="shared" si="580"/>
        <v>0.85256433091174666</v>
      </c>
      <c r="K554">
        <f t="shared" si="580"/>
        <v>6.598721971571242E-2</v>
      </c>
      <c r="L554">
        <f t="shared" ref="L554:U554" si="581">IF(L309,IF(L122=1,1,(INDEX($Y$38:$Y$57,L$546,1)+INDEX($Y$38:$Y$57,$A554,1)-2*L122)/(2-2*L122)),0)</f>
        <v>0.63983812593329559</v>
      </c>
      <c r="M554">
        <f t="shared" si="581"/>
        <v>0.38984191856077838</v>
      </c>
      <c r="N554">
        <f t="shared" si="581"/>
        <v>0.84493840872121784</v>
      </c>
      <c r="O554">
        <f t="shared" si="581"/>
        <v>0.78202844693493334</v>
      </c>
      <c r="P554">
        <f t="shared" si="581"/>
        <v>0.81841483006237925</v>
      </c>
      <c r="Q554">
        <f t="shared" si="581"/>
        <v>0.76685072823489175</v>
      </c>
      <c r="R554">
        <f t="shared" si="581"/>
        <v>0.74978582793377679</v>
      </c>
      <c r="S554">
        <f t="shared" si="581"/>
        <v>0.84801543089796927</v>
      </c>
      <c r="T554">
        <f t="shared" si="581"/>
        <v>0.82032832973238767</v>
      </c>
      <c r="U554">
        <f t="shared" si="581"/>
        <v>0.74260183022639814</v>
      </c>
    </row>
    <row r="555" spans="1:21" x14ac:dyDescent="0.15">
      <c r="A555">
        <v>9</v>
      </c>
      <c r="B555">
        <f t="shared" si="565"/>
        <v>0</v>
      </c>
      <c r="C555">
        <f t="shared" ref="C555:K555" si="582">IF(C310,IF(C123=1,1,(INDEX($Y$38:$Y$57,C$546,1)+INDEX($Y$38:$Y$57,$A555,1)-2*C123)/(2-2*C123)),0)</f>
        <v>0.87818636946926987</v>
      </c>
      <c r="D555">
        <f t="shared" si="582"/>
        <v>0.90703772332655652</v>
      </c>
      <c r="E555">
        <f t="shared" si="582"/>
        <v>0.88477651580946826</v>
      </c>
      <c r="F555">
        <f t="shared" si="582"/>
        <v>0.8430719849338596</v>
      </c>
      <c r="G555">
        <f t="shared" si="582"/>
        <v>0.65013990852201831</v>
      </c>
      <c r="H555">
        <f t="shared" si="582"/>
        <v>0.8975105508509672</v>
      </c>
      <c r="I555">
        <f t="shared" si="582"/>
        <v>0.85256433091174666</v>
      </c>
      <c r="J555">
        <f t="shared" si="582"/>
        <v>1</v>
      </c>
      <c r="K555">
        <f t="shared" si="582"/>
        <v>0.8957453798004017</v>
      </c>
      <c r="L555">
        <f t="shared" ref="L555:U555" si="583">IF(L310,IF(L123=1,1,(INDEX($Y$38:$Y$57,L$546,1)+INDEX($Y$38:$Y$57,$A555,1)-2*L123)/(2-2*L123)),0)</f>
        <v>0.80868171066855588</v>
      </c>
      <c r="M555">
        <f t="shared" si="583"/>
        <v>0.8493707261649931</v>
      </c>
      <c r="N555">
        <f t="shared" si="583"/>
        <v>0.14449183498467705</v>
      </c>
      <c r="O555">
        <f t="shared" si="583"/>
        <v>0.8312685505267331</v>
      </c>
      <c r="P555">
        <f t="shared" si="583"/>
        <v>0.87733741046356317</v>
      </c>
      <c r="Q555">
        <f t="shared" si="583"/>
        <v>0.77253130477892418</v>
      </c>
      <c r="R555">
        <f t="shared" si="583"/>
        <v>0.84226765671286496</v>
      </c>
      <c r="S555">
        <f t="shared" si="583"/>
        <v>0.90018807213009544</v>
      </c>
      <c r="T555">
        <f t="shared" si="583"/>
        <v>-0.78347802156090551</v>
      </c>
      <c r="U555">
        <f t="shared" si="583"/>
        <v>0.72878384224490389</v>
      </c>
    </row>
    <row r="556" spans="1:21" x14ac:dyDescent="0.15">
      <c r="A556">
        <v>10</v>
      </c>
      <c r="B556">
        <f t="shared" si="565"/>
        <v>0</v>
      </c>
      <c r="C556">
        <f t="shared" ref="C556:K556" si="584">IF(C311,IF(C124=1,1,(INDEX($Y$38:$Y$57,C$546,1)+INDEX($Y$38:$Y$57,$A556,1)-2*C124)/(2-2*C124)),0)</f>
        <v>0.85361160543050751</v>
      </c>
      <c r="D556">
        <f t="shared" si="584"/>
        <v>0.89219105301756163</v>
      </c>
      <c r="E556">
        <f t="shared" si="584"/>
        <v>0.83749873031027455</v>
      </c>
      <c r="F556">
        <f t="shared" si="584"/>
        <v>0.83153405510000589</v>
      </c>
      <c r="G556">
        <f t="shared" si="584"/>
        <v>0.81612640795593006</v>
      </c>
      <c r="H556">
        <f t="shared" si="584"/>
        <v>0.84949960956225556</v>
      </c>
      <c r="I556">
        <f t="shared" si="584"/>
        <v>6.598721971571242E-2</v>
      </c>
      <c r="J556">
        <f t="shared" si="584"/>
        <v>0.8957453798004017</v>
      </c>
      <c r="K556">
        <f t="shared" si="584"/>
        <v>1</v>
      </c>
      <c r="L556">
        <f t="shared" ref="L556:U556" si="585">IF(L311,IF(L124=1,1,(INDEX($Y$38:$Y$57,L$546,1)+INDEX($Y$38:$Y$57,$A556,1)-2*L124)/(2-2*L124)),0)</f>
        <v>0.70478968078361381</v>
      </c>
      <c r="M556">
        <f t="shared" si="585"/>
        <v>0.48080598910373151</v>
      </c>
      <c r="N556">
        <f t="shared" si="585"/>
        <v>0.88980411327485165</v>
      </c>
      <c r="O556">
        <f t="shared" si="585"/>
        <v>0.78212433701970252</v>
      </c>
      <c r="P556">
        <f t="shared" si="585"/>
        <v>0.82464680813284053</v>
      </c>
      <c r="Q556">
        <f t="shared" si="585"/>
        <v>0.7996267692905441</v>
      </c>
      <c r="R556">
        <f t="shared" si="585"/>
        <v>0.8247446469528853</v>
      </c>
      <c r="S556">
        <f t="shared" si="585"/>
        <v>0.85206760640340995</v>
      </c>
      <c r="T556">
        <f t="shared" si="585"/>
        <v>0.85211401460916336</v>
      </c>
      <c r="U556">
        <f t="shared" si="585"/>
        <v>0.7900802123161843</v>
      </c>
    </row>
    <row r="557" spans="1:21" x14ac:dyDescent="0.15">
      <c r="A557">
        <v>11</v>
      </c>
      <c r="B557">
        <f t="shared" si="565"/>
        <v>0</v>
      </c>
      <c r="C557">
        <f t="shared" ref="C557:K557" si="586">IF(C312,IF(C125=1,1,(INDEX($Y$38:$Y$57,C$546,1)+INDEX($Y$38:$Y$57,$A557,1)-2*C125)/(2-2*C125)),0)</f>
        <v>0.84232259458684322</v>
      </c>
      <c r="D557">
        <f t="shared" si="586"/>
        <v>0.85855036226261638</v>
      </c>
      <c r="E557">
        <f t="shared" si="586"/>
        <v>0.8230871977547114</v>
      </c>
      <c r="F557">
        <f t="shared" si="586"/>
        <v>0.78944030592019965</v>
      </c>
      <c r="G557">
        <f t="shared" si="586"/>
        <v>0.51346699273989016</v>
      </c>
      <c r="H557">
        <f t="shared" si="586"/>
        <v>0.84395332938084588</v>
      </c>
      <c r="I557">
        <f t="shared" si="586"/>
        <v>0.63983812593329559</v>
      </c>
      <c r="J557">
        <f t="shared" si="586"/>
        <v>0.80868171066855588</v>
      </c>
      <c r="K557">
        <f t="shared" si="586"/>
        <v>0.70478968078361381</v>
      </c>
      <c r="L557">
        <f>IF(L312,IF(L125=1,1,(INDEX($Y$38:$Y$57,L$546,1)+INDEX($Y$38:$Y$57,$A557,1)-2*L125)/(2-2*L125)),0)</f>
        <v>1</v>
      </c>
      <c r="M557">
        <f t="shared" ref="M557:U557" si="587">IF(M312,IF(M125=1,1,(INDEX($Y$38:$Y$57,M$546,1)+INDEX($Y$38:$Y$57,$A557,1)-2*M125)/(2-2*M125)),0)</f>
        <v>0.69542610784014047</v>
      </c>
      <c r="N557">
        <f t="shared" si="587"/>
        <v>0.77816858055399052</v>
      </c>
      <c r="O557">
        <f t="shared" si="587"/>
        <v>0.75959481460026046</v>
      </c>
      <c r="P557">
        <f t="shared" si="587"/>
        <v>0.83192490755901316</v>
      </c>
      <c r="Q557">
        <f t="shared" si="587"/>
        <v>0.77309909024980594</v>
      </c>
      <c r="R557">
        <f t="shared" si="587"/>
        <v>0.6994201470500726</v>
      </c>
      <c r="S557">
        <f t="shared" si="587"/>
        <v>0.82512889061366645</v>
      </c>
      <c r="T557">
        <f t="shared" si="587"/>
        <v>0.76998559105666742</v>
      </c>
      <c r="U557">
        <f t="shared" si="587"/>
        <v>5.8389388793654247E-2</v>
      </c>
    </row>
    <row r="558" spans="1:21" x14ac:dyDescent="0.15">
      <c r="A558">
        <v>12</v>
      </c>
      <c r="B558">
        <f t="shared" si="565"/>
        <v>0</v>
      </c>
      <c r="C558">
        <f t="shared" ref="C558:K558" si="588">IF(C313,IF(C126=1,1,(INDEX($Y$38:$Y$57,C$546,1)+INDEX($Y$38:$Y$57,$A558,1)-2*C126)/(2-2*C126)),0)</f>
        <v>0.83879481504343423</v>
      </c>
      <c r="D558">
        <f t="shared" si="588"/>
        <v>0.86334874604029344</v>
      </c>
      <c r="E558">
        <f t="shared" si="588"/>
        <v>0.78830281388658374</v>
      </c>
      <c r="F558">
        <f t="shared" si="588"/>
        <v>0.80139746182458049</v>
      </c>
      <c r="G558">
        <f t="shared" si="588"/>
        <v>0.6117364213520422</v>
      </c>
      <c r="H558">
        <f t="shared" si="588"/>
        <v>0.8077356995285413</v>
      </c>
      <c r="I558">
        <f t="shared" si="588"/>
        <v>0.38984191856077838</v>
      </c>
      <c r="J558">
        <f t="shared" si="588"/>
        <v>0.8493707261649931</v>
      </c>
      <c r="K558">
        <f t="shared" si="588"/>
        <v>0.48080598910373151</v>
      </c>
      <c r="L558">
        <f t="shared" ref="L558:U558" si="589">IF(L313,IF(L126=1,1,(INDEX($Y$38:$Y$57,L$546,1)+INDEX($Y$38:$Y$57,$A558,1)-2*L126)/(2-2*L126)),0)</f>
        <v>0.69542610784014047</v>
      </c>
      <c r="M558">
        <f t="shared" si="589"/>
        <v>1</v>
      </c>
      <c r="N558">
        <f t="shared" si="589"/>
        <v>0.80412982848545744</v>
      </c>
      <c r="O558">
        <f t="shared" si="589"/>
        <v>0.73931114016937105</v>
      </c>
      <c r="P558">
        <f t="shared" si="589"/>
        <v>0.7832254874919804</v>
      </c>
      <c r="Q558">
        <f t="shared" si="589"/>
        <v>0.51677866812216322</v>
      </c>
      <c r="R558">
        <f t="shared" si="589"/>
        <v>0.62109887311219258</v>
      </c>
      <c r="S558">
        <f t="shared" si="589"/>
        <v>0.72756798574832926</v>
      </c>
      <c r="T558">
        <f t="shared" si="589"/>
        <v>0.81448695873340493</v>
      </c>
      <c r="U558">
        <f t="shared" si="589"/>
        <v>0.74537075921846963</v>
      </c>
    </row>
    <row r="559" spans="1:21" x14ac:dyDescent="0.15">
      <c r="A559">
        <v>13</v>
      </c>
      <c r="B559">
        <f t="shared" si="565"/>
        <v>0</v>
      </c>
      <c r="C559">
        <f t="shared" ref="C559:K559" si="590">IF(C314,IF(C127=1,1,(INDEX($Y$38:$Y$57,C$546,1)+INDEX($Y$38:$Y$57,$A559,1)-2*C127)/(2-2*C127)),0)</f>
        <v>0.87345076756333606</v>
      </c>
      <c r="D559">
        <f t="shared" si="590"/>
        <v>0.89420363550531956</v>
      </c>
      <c r="E559">
        <f t="shared" si="590"/>
        <v>0.87210415089302284</v>
      </c>
      <c r="F559">
        <f t="shared" si="590"/>
        <v>0.82312996605985389</v>
      </c>
      <c r="G559">
        <f t="shared" si="590"/>
        <v>0.50696065714132199</v>
      </c>
      <c r="H559">
        <f t="shared" si="590"/>
        <v>0.89380251656470211</v>
      </c>
      <c r="I559">
        <f t="shared" si="590"/>
        <v>0.84493840872121784</v>
      </c>
      <c r="J559">
        <f t="shared" si="590"/>
        <v>0.14449183498467705</v>
      </c>
      <c r="K559">
        <f t="shared" si="590"/>
        <v>0.88980411327485165</v>
      </c>
      <c r="L559">
        <f t="shared" ref="L559:U559" si="591">IF(L314,IF(L127=1,1,(INDEX($Y$38:$Y$57,L$546,1)+INDEX($Y$38:$Y$57,$A559,1)-2*L127)/(2-2*L127)),0)</f>
        <v>0.77816858055399052</v>
      </c>
      <c r="M559">
        <f t="shared" si="591"/>
        <v>0.80412982848545744</v>
      </c>
      <c r="N559">
        <f t="shared" si="591"/>
        <v>1</v>
      </c>
      <c r="O559">
        <f t="shared" si="591"/>
        <v>0.8254086103060051</v>
      </c>
      <c r="P559">
        <f t="shared" si="591"/>
        <v>0.87396402940613893</v>
      </c>
      <c r="Q559">
        <f t="shared" si="591"/>
        <v>0.67023027273284375</v>
      </c>
      <c r="R559">
        <f t="shared" si="591"/>
        <v>0.79914736075859527</v>
      </c>
      <c r="S559">
        <f t="shared" si="591"/>
        <v>0.8882137241838145</v>
      </c>
      <c r="T559">
        <f t="shared" si="591"/>
        <v>1.7976441624477188E-2</v>
      </c>
      <c r="U559">
        <f t="shared" si="591"/>
        <v>0.69578454045490701</v>
      </c>
    </row>
    <row r="560" spans="1:21" x14ac:dyDescent="0.15">
      <c r="A560">
        <v>14</v>
      </c>
      <c r="B560">
        <f t="shared" si="565"/>
        <v>0</v>
      </c>
      <c r="C560">
        <f t="shared" ref="C560:K560" si="592">IF(C315,IF(C128=1,1,(INDEX($Y$38:$Y$57,C$546,1)+INDEX($Y$38:$Y$57,$A560,1)-2*C128)/(2-2*C128)),0)</f>
        <v>0.77087448840442596</v>
      </c>
      <c r="D560">
        <f t="shared" si="592"/>
        <v>0.79837103476727189</v>
      </c>
      <c r="E560">
        <f t="shared" si="592"/>
        <v>0.73077737472738202</v>
      </c>
      <c r="F560">
        <f t="shared" si="592"/>
        <v>0.73970158901860072</v>
      </c>
      <c r="G560">
        <f t="shared" si="592"/>
        <v>0.8015835932029961</v>
      </c>
      <c r="H560">
        <f t="shared" si="592"/>
        <v>-0.22359560142207111</v>
      </c>
      <c r="I560">
        <f t="shared" si="592"/>
        <v>0.78202844693493334</v>
      </c>
      <c r="J560">
        <f t="shared" si="592"/>
        <v>0.8312685505267331</v>
      </c>
      <c r="K560">
        <f t="shared" si="592"/>
        <v>0.78212433701970252</v>
      </c>
      <c r="L560">
        <f t="shared" ref="L560:U560" si="593">IF(L315,IF(L128=1,1,(INDEX($Y$38:$Y$57,L$546,1)+INDEX($Y$38:$Y$57,$A560,1)-2*L128)/(2-2*L128)),0)</f>
        <v>0.75959481460026046</v>
      </c>
      <c r="M560">
        <f t="shared" si="593"/>
        <v>0.73931114016937105</v>
      </c>
      <c r="N560">
        <f t="shared" si="593"/>
        <v>0.8254086103060051</v>
      </c>
      <c r="O560">
        <f t="shared" si="593"/>
        <v>1</v>
      </c>
      <c r="P560">
        <f t="shared" si="593"/>
        <v>0.52335108386212514</v>
      </c>
      <c r="Q560">
        <f t="shared" si="593"/>
        <v>0.7148249713643543</v>
      </c>
      <c r="R560">
        <f t="shared" si="593"/>
        <v>0.6848003527595361</v>
      </c>
      <c r="S560">
        <f t="shared" si="593"/>
        <v>0.74558610997762131</v>
      </c>
      <c r="T560">
        <f t="shared" si="593"/>
        <v>0.80631938291477889</v>
      </c>
      <c r="U560">
        <f t="shared" si="593"/>
        <v>0.74653903977837688</v>
      </c>
    </row>
    <row r="561" spans="1:21" x14ac:dyDescent="0.15">
      <c r="A561">
        <v>15</v>
      </c>
      <c r="B561">
        <f t="shared" si="565"/>
        <v>0</v>
      </c>
      <c r="C561">
        <f t="shared" ref="C561:K561" si="594">IF(C316,IF(C129=1,1,(INDEX($Y$38:$Y$57,C$546,1)+INDEX($Y$38:$Y$57,$A561,1)-2*C129)/(2-2*C129)),0)</f>
        <v>0.81928882119397639</v>
      </c>
      <c r="D561">
        <f t="shared" si="594"/>
        <v>0.8615286889021726</v>
      </c>
      <c r="E561">
        <f t="shared" si="594"/>
        <v>0.80054830838058499</v>
      </c>
      <c r="F561">
        <f t="shared" si="594"/>
        <v>0.81001526454643491</v>
      </c>
      <c r="G561">
        <f t="shared" si="594"/>
        <v>0.85934265612700078</v>
      </c>
      <c r="H561">
        <f t="shared" si="594"/>
        <v>-0.77051776523952376</v>
      </c>
      <c r="I561">
        <f t="shared" si="594"/>
        <v>0.81841483006237925</v>
      </c>
      <c r="J561">
        <f t="shared" si="594"/>
        <v>0.87733741046356317</v>
      </c>
      <c r="K561">
        <f t="shared" si="594"/>
        <v>0.82464680813284053</v>
      </c>
      <c r="L561">
        <f t="shared" ref="L561:U561" si="595">IF(L316,IF(L129=1,1,(INDEX($Y$38:$Y$57,L$546,1)+INDEX($Y$38:$Y$57,$A561,1)-2*L129)/(2-2*L129)),0)</f>
        <v>0.83192490755901316</v>
      </c>
      <c r="M561">
        <f t="shared" si="595"/>
        <v>0.7832254874919804</v>
      </c>
      <c r="N561">
        <f t="shared" si="595"/>
        <v>0.87396402940613893</v>
      </c>
      <c r="O561">
        <f t="shared" si="595"/>
        <v>0.52335108386212514</v>
      </c>
      <c r="P561">
        <f t="shared" si="595"/>
        <v>1</v>
      </c>
      <c r="Q561">
        <f t="shared" si="595"/>
        <v>0.72989765746966262</v>
      </c>
      <c r="R561">
        <f t="shared" si="595"/>
        <v>0.78105558296257072</v>
      </c>
      <c r="S561">
        <f t="shared" si="595"/>
        <v>0.81753207508793257</v>
      </c>
      <c r="T561">
        <f t="shared" si="595"/>
        <v>0.85981005652042031</v>
      </c>
      <c r="U561">
        <f t="shared" si="595"/>
        <v>0.82686633839882862</v>
      </c>
    </row>
    <row r="562" spans="1:21" x14ac:dyDescent="0.15">
      <c r="A562">
        <v>16</v>
      </c>
      <c r="B562">
        <f t="shared" si="565"/>
        <v>0</v>
      </c>
      <c r="C562">
        <f t="shared" ref="C562:K562" si="596">IF(C317,IF(C130=1,1,(INDEX($Y$38:$Y$57,C$546,1)+INDEX($Y$38:$Y$57,$A562,1)-2*C130)/(2-2*C130)),0)</f>
        <v>0.78918918918918923</v>
      </c>
      <c r="D562">
        <f t="shared" si="596"/>
        <v>0.8096127694728853</v>
      </c>
      <c r="E562">
        <f t="shared" si="596"/>
        <v>0.75995079400021603</v>
      </c>
      <c r="F562">
        <f t="shared" si="596"/>
        <v>0.76420052687637463</v>
      </c>
      <c r="G562">
        <f t="shared" si="596"/>
        <v>0.70363062124611753</v>
      </c>
      <c r="H562">
        <f t="shared" si="596"/>
        <v>0.76168417240892206</v>
      </c>
      <c r="I562">
        <f t="shared" si="596"/>
        <v>0.76685072823489175</v>
      </c>
      <c r="J562">
        <f t="shared" si="596"/>
        <v>0.77253130477892418</v>
      </c>
      <c r="K562">
        <f t="shared" si="596"/>
        <v>0.7996267692905441</v>
      </c>
      <c r="L562">
        <f t="shared" ref="L562:U562" si="597">IF(L317,IF(L130=1,1,(INDEX($Y$38:$Y$57,L$546,1)+INDEX($Y$38:$Y$57,$A562,1)-2*L130)/(2-2*L130)),0)</f>
        <v>0.77309909024980594</v>
      </c>
      <c r="M562">
        <f t="shared" si="597"/>
        <v>0.51677866812216322</v>
      </c>
      <c r="N562">
        <f t="shared" si="597"/>
        <v>0.67023027273284375</v>
      </c>
      <c r="O562">
        <f t="shared" si="597"/>
        <v>0.7148249713643543</v>
      </c>
      <c r="P562">
        <f t="shared" si="597"/>
        <v>0.72989765746966262</v>
      </c>
      <c r="Q562">
        <f t="shared" si="597"/>
        <v>1</v>
      </c>
      <c r="R562">
        <f t="shared" si="597"/>
        <v>0.71677958825219668</v>
      </c>
      <c r="S562">
        <f t="shared" si="597"/>
        <v>0.77343339309731729</v>
      </c>
      <c r="T562">
        <f t="shared" si="597"/>
        <v>0.74458133769137624</v>
      </c>
      <c r="U562">
        <f t="shared" si="597"/>
        <v>0.73790513434351779</v>
      </c>
    </row>
    <row r="563" spans="1:21" x14ac:dyDescent="0.15">
      <c r="A563">
        <v>17</v>
      </c>
      <c r="B563">
        <f t="shared" si="565"/>
        <v>0</v>
      </c>
      <c r="C563">
        <f t="shared" ref="C563:K563" si="598">IF(C318,IF(C131=1,1,(INDEX($Y$38:$Y$57,C$546,1)+INDEX($Y$38:$Y$57,$A563,1)-2*C131)/(2-2*C131)),0)</f>
        <v>0.83714847198684339</v>
      </c>
      <c r="D563">
        <f t="shared" si="598"/>
        <v>0.89400249054976433</v>
      </c>
      <c r="E563">
        <f t="shared" si="598"/>
        <v>0.76548867445116053</v>
      </c>
      <c r="F563">
        <f t="shared" si="598"/>
        <v>0.79000640502323738</v>
      </c>
      <c r="G563">
        <f t="shared" si="598"/>
        <v>0.60424381213649558</v>
      </c>
      <c r="H563">
        <f t="shared" si="598"/>
        <v>0.79068599175255538</v>
      </c>
      <c r="I563">
        <f t="shared" si="598"/>
        <v>0.74978582793377679</v>
      </c>
      <c r="J563">
        <f t="shared" si="598"/>
        <v>0.84226765671286496</v>
      </c>
      <c r="K563">
        <f t="shared" si="598"/>
        <v>0.8247446469528853</v>
      </c>
      <c r="L563">
        <f t="shared" ref="L563:U563" si="599">IF(L318,IF(L131=1,1,(INDEX($Y$38:$Y$57,L$546,1)+INDEX($Y$38:$Y$57,$A563,1)-2*L131)/(2-2*L131)),0)</f>
        <v>0.6994201470500726</v>
      </c>
      <c r="M563">
        <f t="shared" si="599"/>
        <v>0.62109887311219258</v>
      </c>
      <c r="N563">
        <f t="shared" si="599"/>
        <v>0.79914736075859527</v>
      </c>
      <c r="O563">
        <f t="shared" si="599"/>
        <v>0.6848003527595361</v>
      </c>
      <c r="P563">
        <f t="shared" si="599"/>
        <v>0.78105558296257072</v>
      </c>
      <c r="Q563">
        <f t="shared" si="599"/>
        <v>0.71677958825219668</v>
      </c>
      <c r="R563">
        <f t="shared" si="599"/>
        <v>1</v>
      </c>
      <c r="S563">
        <f t="shared" si="599"/>
        <v>0.78357732436385874</v>
      </c>
      <c r="T563">
        <f t="shared" si="599"/>
        <v>0.79003719439453046</v>
      </c>
      <c r="U563">
        <f t="shared" si="599"/>
        <v>0.7017971671658394</v>
      </c>
    </row>
    <row r="564" spans="1:21" x14ac:dyDescent="0.15">
      <c r="A564">
        <v>18</v>
      </c>
      <c r="B564">
        <f t="shared" si="565"/>
        <v>0</v>
      </c>
      <c r="C564">
        <f t="shared" ref="C564:K564" si="600">IF(C319,IF(C132=1,1,(INDEX($Y$38:$Y$57,C$546,1)+INDEX($Y$38:$Y$57,$A564,1)-2*C132)/(2-2*C132)),0)</f>
        <v>0.79779921530957076</v>
      </c>
      <c r="D564">
        <f t="shared" si="600"/>
        <v>0.90933218771466384</v>
      </c>
      <c r="E564">
        <f t="shared" si="600"/>
        <v>0.49680495884302883</v>
      </c>
      <c r="F564">
        <f t="shared" si="600"/>
        <v>0.83541290345626862</v>
      </c>
      <c r="G564">
        <f t="shared" si="600"/>
        <v>0.85687871231620005</v>
      </c>
      <c r="H564">
        <f t="shared" si="600"/>
        <v>0.8329296989426237</v>
      </c>
      <c r="I564">
        <f t="shared" si="600"/>
        <v>0.84801543089796927</v>
      </c>
      <c r="J564">
        <f t="shared" si="600"/>
        <v>0.90018807213009544</v>
      </c>
      <c r="K564">
        <f t="shared" si="600"/>
        <v>0.85206760640340995</v>
      </c>
      <c r="L564">
        <f t="shared" ref="L564:U564" si="601">IF(L319,IF(L132=1,1,(INDEX($Y$38:$Y$57,L$546,1)+INDEX($Y$38:$Y$57,$A564,1)-2*L132)/(2-2*L132)),0)</f>
        <v>0.82512889061366645</v>
      </c>
      <c r="M564">
        <f t="shared" si="601"/>
        <v>0.72756798574832926</v>
      </c>
      <c r="N564">
        <f t="shared" si="601"/>
        <v>0.8882137241838145</v>
      </c>
      <c r="O564">
        <f t="shared" si="601"/>
        <v>0.74558610997762131</v>
      </c>
      <c r="P564">
        <f t="shared" si="601"/>
        <v>0.81753207508793257</v>
      </c>
      <c r="Q564">
        <f t="shared" si="601"/>
        <v>0.77343339309731729</v>
      </c>
      <c r="R564">
        <f t="shared" si="601"/>
        <v>0.78357732436385874</v>
      </c>
      <c r="S564">
        <f t="shared" si="601"/>
        <v>1</v>
      </c>
      <c r="T564">
        <f t="shared" si="601"/>
        <v>0.86594355328134442</v>
      </c>
      <c r="U564">
        <f t="shared" si="601"/>
        <v>0.81404447431020888</v>
      </c>
    </row>
    <row r="565" spans="1:21" x14ac:dyDescent="0.15">
      <c r="A565">
        <v>19</v>
      </c>
      <c r="B565">
        <f t="shared" si="565"/>
        <v>0</v>
      </c>
      <c r="C565">
        <f t="shared" ref="C565:K565" si="602">IF(C320,IF(C133=1,1,(INDEX($Y$38:$Y$57,C$546,1)+INDEX($Y$38:$Y$57,$A565,1)-2*C133)/(2-2*C133)),0)</f>
        <v>0.84256327848891988</v>
      </c>
      <c r="D565">
        <f t="shared" si="602"/>
        <v>0.8616874286805869</v>
      </c>
      <c r="E565">
        <f t="shared" si="602"/>
        <v>0.84416241478295939</v>
      </c>
      <c r="F565">
        <f t="shared" si="602"/>
        <v>0.79297393590122656</v>
      </c>
      <c r="G565">
        <f t="shared" si="602"/>
        <v>0.62054801392634285</v>
      </c>
      <c r="H565">
        <f t="shared" si="602"/>
        <v>0.87492939783611234</v>
      </c>
      <c r="I565">
        <f t="shared" si="602"/>
        <v>0.82032832973238767</v>
      </c>
      <c r="J565">
        <f t="shared" si="602"/>
        <v>-0.78347802156090551</v>
      </c>
      <c r="K565">
        <f t="shared" si="602"/>
        <v>0.85211401460916336</v>
      </c>
      <c r="L565">
        <f t="shared" ref="L565:U565" si="603">IF(L320,IF(L133=1,1,(INDEX($Y$38:$Y$57,L$546,1)+INDEX($Y$38:$Y$57,$A565,1)-2*L133)/(2-2*L133)),0)</f>
        <v>0.76998559105666742</v>
      </c>
      <c r="M565">
        <f t="shared" si="603"/>
        <v>0.81448695873340493</v>
      </c>
      <c r="N565">
        <f t="shared" si="603"/>
        <v>1.7976441624477188E-2</v>
      </c>
      <c r="O565">
        <f t="shared" si="603"/>
        <v>0.80631938291477889</v>
      </c>
      <c r="P565">
        <f t="shared" si="603"/>
        <v>0.85981005652042031</v>
      </c>
      <c r="Q565">
        <f t="shared" si="603"/>
        <v>0.74458133769137624</v>
      </c>
      <c r="R565">
        <f t="shared" si="603"/>
        <v>0.79003719439453046</v>
      </c>
      <c r="S565">
        <f t="shared" si="603"/>
        <v>0.86594355328134442</v>
      </c>
      <c r="T565">
        <f t="shared" si="603"/>
        <v>1</v>
      </c>
      <c r="U565">
        <f t="shared" si="603"/>
        <v>0.68176511589913869</v>
      </c>
    </row>
    <row r="566" spans="1:21" x14ac:dyDescent="0.15">
      <c r="A566">
        <v>20</v>
      </c>
      <c r="B566">
        <f t="shared" si="565"/>
        <v>0</v>
      </c>
      <c r="C566">
        <f t="shared" ref="C566:K566" si="604">IF(C321,IF(C134=1,1,(INDEX($Y$38:$Y$57,C$546,1)+INDEX($Y$38:$Y$57,$A566,1)-2*C134)/(2-2*C134)),0)</f>
        <v>0.82139278574350993</v>
      </c>
      <c r="D566">
        <f t="shared" si="604"/>
        <v>0.82716201139338985</v>
      </c>
      <c r="E566">
        <f t="shared" si="604"/>
        <v>0.80795524971845845</v>
      </c>
      <c r="F566">
        <f t="shared" si="604"/>
        <v>0.75831737555325651</v>
      </c>
      <c r="G566">
        <f t="shared" si="604"/>
        <v>0.53679209668654038</v>
      </c>
      <c r="H566">
        <f t="shared" si="604"/>
        <v>0.83459603022199025</v>
      </c>
      <c r="I566">
        <f t="shared" si="604"/>
        <v>0.74260183022639814</v>
      </c>
      <c r="J566">
        <f t="shared" si="604"/>
        <v>0.72878384224490389</v>
      </c>
      <c r="K566">
        <f t="shared" si="604"/>
        <v>0.7900802123161843</v>
      </c>
      <c r="L566">
        <f t="shared" ref="L566:U566" si="605">IF(L321,IF(L134=1,1,(INDEX($Y$38:$Y$57,L$546,1)+INDEX($Y$38:$Y$57,$A566,1)-2*L134)/(2-2*L134)),0)</f>
        <v>5.8389388793654247E-2</v>
      </c>
      <c r="M566">
        <f t="shared" si="605"/>
        <v>0.74537075921846963</v>
      </c>
      <c r="N566">
        <f t="shared" si="605"/>
        <v>0.69578454045490701</v>
      </c>
      <c r="O566">
        <f t="shared" si="605"/>
        <v>0.74653903977837688</v>
      </c>
      <c r="P566">
        <f t="shared" si="605"/>
        <v>0.82686633839882862</v>
      </c>
      <c r="Q566">
        <f t="shared" si="605"/>
        <v>0.73790513434351779</v>
      </c>
      <c r="R566">
        <f t="shared" si="605"/>
        <v>0.7017971671658394</v>
      </c>
      <c r="S566">
        <f t="shared" si="605"/>
        <v>0.81404447431020888</v>
      </c>
      <c r="T566">
        <f t="shared" si="605"/>
        <v>0.68176511589913869</v>
      </c>
      <c r="U566">
        <f t="shared" si="605"/>
        <v>1</v>
      </c>
    </row>
    <row r="568" spans="1:21" x14ac:dyDescent="0.15">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15">
      <c r="A569">
        <v>1</v>
      </c>
      <c r="B569">
        <f t="shared" ref="B569:B588" si="606">IF(B302,IF(B115=1,1,(INDEX($Y$38:$Y$57,B$546,1)*B115*B115+INDEX($Y$38:$Y$57,$A569,1)-2*B115)/(1-B115)),0)</f>
        <v>0</v>
      </c>
      <c r="C569">
        <f t="shared" ref="C569:K569" si="607">IF(C302,IF(C115=1,1,(INDEX($Y$38:$Y$57,C$546,1)*C115*C115+INDEX($Y$38:$Y$57,$A569,1)-2*C115)/(1-C115)),0)</f>
        <v>0</v>
      </c>
      <c r="D569">
        <f t="shared" si="607"/>
        <v>0</v>
      </c>
      <c r="E569">
        <f t="shared" si="607"/>
        <v>0</v>
      </c>
      <c r="F569">
        <f t="shared" si="607"/>
        <v>0</v>
      </c>
      <c r="G569">
        <f t="shared" si="607"/>
        <v>0</v>
      </c>
      <c r="H569">
        <f t="shared" si="607"/>
        <v>0</v>
      </c>
      <c r="I569">
        <f t="shared" si="607"/>
        <v>0</v>
      </c>
      <c r="J569">
        <f t="shared" si="607"/>
        <v>0</v>
      </c>
      <c r="K569">
        <f t="shared" si="607"/>
        <v>0</v>
      </c>
      <c r="L569">
        <f>IF(L302,IF(L115=1,1,(INDEX($Y$38:$Y$57,L$546,1)*L115*L115+INDEX($Y$38:$Y$57,$A569,1)-2*L115)/(1-L115)),0)</f>
        <v>0</v>
      </c>
      <c r="M569">
        <f t="shared" ref="M569:U569" si="608">IF(M302,IF(M115=1,1,(INDEX($Y$38:$Y$57,M$546,1)*M115*M115+INDEX($Y$38:$Y$57,$A569,1)-2*M115)/(1-M115)),0)</f>
        <v>0</v>
      </c>
      <c r="N569">
        <f t="shared" si="608"/>
        <v>0</v>
      </c>
      <c r="O569">
        <f t="shared" si="608"/>
        <v>0</v>
      </c>
      <c r="P569">
        <f t="shared" si="608"/>
        <v>0</v>
      </c>
      <c r="Q569">
        <f t="shared" si="608"/>
        <v>0</v>
      </c>
      <c r="R569">
        <f t="shared" si="608"/>
        <v>0</v>
      </c>
      <c r="S569">
        <f t="shared" si="608"/>
        <v>0</v>
      </c>
      <c r="T569">
        <f t="shared" si="608"/>
        <v>0</v>
      </c>
      <c r="U569">
        <f t="shared" si="608"/>
        <v>0</v>
      </c>
    </row>
    <row r="570" spans="1:21" x14ac:dyDescent="0.15">
      <c r="A570">
        <v>2</v>
      </c>
      <c r="B570">
        <f t="shared" si="606"/>
        <v>0</v>
      </c>
      <c r="C570">
        <f t="shared" ref="C570:K570" si="609">IF(C303,IF(C116=1,1,(INDEX($Y$38:$Y$57,C$546,1)*C116*C116+INDEX($Y$38:$Y$57,$A570,1)-2*C116)/(1-C116)),0)</f>
        <v>1</v>
      </c>
      <c r="D570">
        <f t="shared" si="609"/>
        <v>0.69402138662349966</v>
      </c>
      <c r="E570">
        <f t="shared" si="609"/>
        <v>-8.3371322591873423E-2</v>
      </c>
      <c r="F570">
        <f t="shared" si="609"/>
        <v>0.66608335116416273</v>
      </c>
      <c r="G570">
        <f t="shared" si="609"/>
        <v>0.68650821339700274</v>
      </c>
      <c r="H570">
        <f t="shared" si="609"/>
        <v>0.68884013682520051</v>
      </c>
      <c r="I570">
        <f t="shared" si="609"/>
        <v>0.68235524730629704</v>
      </c>
      <c r="J570">
        <f t="shared" si="609"/>
        <v>0.74490462913551958</v>
      </c>
      <c r="K570">
        <f t="shared" si="609"/>
        <v>0.66706143632902992</v>
      </c>
      <c r="L570">
        <f t="shared" ref="L570:U570" si="610">IF(L303,IF(L116=1,1,(INDEX($Y$38:$Y$57,L$546,1)*L116*L116+INDEX($Y$38:$Y$57,$A570,1)-2*L116)/(1-L116)),0)</f>
        <v>0.72186758623767344</v>
      </c>
      <c r="M570">
        <f t="shared" si="610"/>
        <v>0.64499926952383491</v>
      </c>
      <c r="N570">
        <f t="shared" si="610"/>
        <v>0.70848346847360477</v>
      </c>
      <c r="O570">
        <f t="shared" si="610"/>
        <v>0.68075192762690662</v>
      </c>
      <c r="P570">
        <f t="shared" si="610"/>
        <v>0.71997582032369511</v>
      </c>
      <c r="Q570">
        <f t="shared" si="610"/>
        <v>0.73987837837837833</v>
      </c>
      <c r="R570">
        <f t="shared" si="610"/>
        <v>0.38270768338231559</v>
      </c>
      <c r="S570">
        <f t="shared" si="610"/>
        <v>0.32773572860453859</v>
      </c>
      <c r="T570">
        <f t="shared" si="610"/>
        <v>0.73677566991702026</v>
      </c>
      <c r="U570">
        <f t="shared" si="610"/>
        <v>0.72966168183257629</v>
      </c>
    </row>
    <row r="571" spans="1:21" x14ac:dyDescent="0.15">
      <c r="A571">
        <v>3</v>
      </c>
      <c r="B571">
        <f t="shared" si="606"/>
        <v>0</v>
      </c>
      <c r="C571">
        <f t="shared" ref="C571:K571" si="611">IF(C304,IF(C117=1,1,(INDEX($Y$38:$Y$57,C$546,1)*C117*C117+INDEX($Y$38:$Y$57,$A571,1)-2*C117)/(1-C117)),0)</f>
        <v>0.79420372427258579</v>
      </c>
      <c r="D571">
        <f t="shared" si="611"/>
        <v>1</v>
      </c>
      <c r="E571">
        <f t="shared" si="611"/>
        <v>0.81248541007204944</v>
      </c>
      <c r="F571">
        <f t="shared" si="611"/>
        <v>-0.53033130503170112</v>
      </c>
      <c r="G571">
        <f t="shared" si="611"/>
        <v>0.50770468348277198</v>
      </c>
      <c r="H571">
        <f t="shared" si="611"/>
        <v>0.69764338547470606</v>
      </c>
      <c r="I571">
        <f t="shared" si="611"/>
        <v>0.58537632483907753</v>
      </c>
      <c r="J571">
        <f t="shared" si="611"/>
        <v>0.61766125592039556</v>
      </c>
      <c r="K571">
        <f t="shared" si="611"/>
        <v>0.64543558573045101</v>
      </c>
      <c r="L571">
        <f t="shared" ref="L571:U571" si="612">IF(L304,IF(L117=1,1,(INDEX($Y$38:$Y$57,L$546,1)*L117*L117+INDEX($Y$38:$Y$57,$A571,1)-2*L117)/(1-L117)),0)</f>
        <v>0.56555112645518224</v>
      </c>
      <c r="M571">
        <f t="shared" si="612"/>
        <v>0.53551831324478205</v>
      </c>
      <c r="N571">
        <f t="shared" si="612"/>
        <v>0.51516141347380906</v>
      </c>
      <c r="O571">
        <f t="shared" si="612"/>
        <v>0.65636997469820579</v>
      </c>
      <c r="P571">
        <f t="shared" si="612"/>
        <v>0.76419997965524578</v>
      </c>
      <c r="Q571">
        <f t="shared" si="612"/>
        <v>0.67376255214811831</v>
      </c>
      <c r="R571">
        <f t="shared" si="612"/>
        <v>0.42449576186754462</v>
      </c>
      <c r="S571">
        <f t="shared" si="612"/>
        <v>0.79616677436068994</v>
      </c>
      <c r="T571">
        <f t="shared" si="612"/>
        <v>0.60095541206881697</v>
      </c>
      <c r="U571">
        <f t="shared" si="612"/>
        <v>0.54758160201864858</v>
      </c>
    </row>
    <row r="572" spans="1:21" x14ac:dyDescent="0.15">
      <c r="A572">
        <v>4</v>
      </c>
      <c r="B572">
        <f t="shared" si="606"/>
        <v>0</v>
      </c>
      <c r="C572">
        <f t="shared" ref="C572:K572" si="613">IF(C305,IF(C118=1,1,(INDEX($Y$38:$Y$57,C$546,1)*C118*C118+INDEX($Y$38:$Y$57,$A572,1)-2*C118)/(1-C118)),0)</f>
        <v>-9.1233591574561446E-3</v>
      </c>
      <c r="D572">
        <f t="shared" si="613"/>
        <v>0.76528053949967245</v>
      </c>
      <c r="E572">
        <f t="shared" si="613"/>
        <v>1</v>
      </c>
      <c r="F572">
        <f t="shared" si="613"/>
        <v>0.59650932429275305</v>
      </c>
      <c r="G572">
        <f t="shared" si="613"/>
        <v>0.39739863378693907</v>
      </c>
      <c r="H572">
        <f t="shared" si="613"/>
        <v>0.43665246474820851</v>
      </c>
      <c r="I572">
        <f t="shared" si="613"/>
        <v>0.42496026035132006</v>
      </c>
      <c r="J572">
        <f t="shared" si="613"/>
        <v>0.61573789436188109</v>
      </c>
      <c r="K572">
        <f t="shared" si="613"/>
        <v>0.42364970033870009</v>
      </c>
      <c r="L572">
        <f t="shared" ref="L572:U572" si="614">IF(L305,IF(L118=1,1,(INDEX($Y$38:$Y$57,L$546,1)*L118*L118+INDEX($Y$38:$Y$57,$A572,1)-2*L118)/(1-L118)),0)</f>
        <v>0.47875865771976689</v>
      </c>
      <c r="M572">
        <f t="shared" si="614"/>
        <v>0.26313615109602984</v>
      </c>
      <c r="N572">
        <f t="shared" si="614"/>
        <v>0.52370512433770067</v>
      </c>
      <c r="O572">
        <f t="shared" si="614"/>
        <v>0.43317554444643658</v>
      </c>
      <c r="P572">
        <f t="shared" si="614"/>
        <v>0.51150182177975179</v>
      </c>
      <c r="Q572">
        <f t="shared" si="614"/>
        <v>0.51717633770750626</v>
      </c>
      <c r="R572">
        <f t="shared" si="614"/>
        <v>-4.7254821552049839E-2</v>
      </c>
      <c r="S572">
        <f t="shared" si="614"/>
        <v>-0.65828853299436396</v>
      </c>
      <c r="T572">
        <f t="shared" si="614"/>
        <v>0.61566397056222177</v>
      </c>
      <c r="U572">
        <f t="shared" si="614"/>
        <v>0.54566095053910679</v>
      </c>
    </row>
    <row r="573" spans="1:21" x14ac:dyDescent="0.15">
      <c r="A573">
        <v>5</v>
      </c>
      <c r="B573">
        <f t="shared" si="606"/>
        <v>0</v>
      </c>
      <c r="C573">
        <f t="shared" ref="C573:K573" si="615">IF(C306,IF(C119=1,1,(INDEX($Y$38:$Y$57,C$546,1)*C119*C119+INDEX($Y$38:$Y$57,$A573,1)-2*C119)/(1-C119)),0)</f>
        <v>0.66501714791445055</v>
      </c>
      <c r="D573">
        <f t="shared" si="615"/>
        <v>-0.69082733190088164</v>
      </c>
      <c r="E573">
        <f t="shared" si="615"/>
        <v>0.53748137541096241</v>
      </c>
      <c r="F573">
        <f t="shared" si="615"/>
        <v>1</v>
      </c>
      <c r="G573">
        <f t="shared" si="615"/>
        <v>0.36312873575302773</v>
      </c>
      <c r="H573">
        <f t="shared" si="615"/>
        <v>0.58947158031182623</v>
      </c>
      <c r="I573">
        <f t="shared" si="615"/>
        <v>0.43968819002285564</v>
      </c>
      <c r="J573">
        <f t="shared" si="615"/>
        <v>0.4814448271584848</v>
      </c>
      <c r="K573">
        <f t="shared" si="615"/>
        <v>0.52151864369629353</v>
      </c>
      <c r="L573">
        <f t="shared" ref="L573:U573" si="616">IF(L306,IF(L119=1,1,(INDEX($Y$38:$Y$57,L$546,1)*L119*L119+INDEX($Y$38:$Y$57,$A573,1)-2*L119)/(1-L119)),0)</f>
        <v>0.41629489973176409</v>
      </c>
      <c r="M573">
        <f t="shared" si="616"/>
        <v>0.4291310165681218</v>
      </c>
      <c r="N573">
        <f t="shared" si="616"/>
        <v>0.36941853789895768</v>
      </c>
      <c r="O573">
        <f t="shared" si="616"/>
        <v>0.53906430981564457</v>
      </c>
      <c r="P573">
        <f t="shared" si="616"/>
        <v>0.6661864832414256</v>
      </c>
      <c r="Q573">
        <f t="shared" si="616"/>
        <v>0.61499565656058186</v>
      </c>
      <c r="R573">
        <f t="shared" si="616"/>
        <v>0.15048073908481557</v>
      </c>
      <c r="S573">
        <f t="shared" si="616"/>
        <v>0.53591602709556907</v>
      </c>
      <c r="T573">
        <f t="shared" si="616"/>
        <v>0.44532272166639253</v>
      </c>
      <c r="U573">
        <f t="shared" si="616"/>
        <v>0.40362007361014396</v>
      </c>
    </row>
    <row r="574" spans="1:21" x14ac:dyDescent="0.15">
      <c r="A574">
        <v>6</v>
      </c>
      <c r="B574">
        <f t="shared" si="606"/>
        <v>0</v>
      </c>
      <c r="C574">
        <f t="shared" ref="C574:K574" si="617">IF(C307,IF(C120=1,1,(INDEX($Y$38:$Y$57,C$546,1)*C120*C120+INDEX($Y$38:$Y$57,$A574,1)-2*C120)/(1-C120)),0)</f>
        <v>0.82402313416489614</v>
      </c>
      <c r="D574">
        <f t="shared" si="617"/>
        <v>0.55228425687276617</v>
      </c>
      <c r="E574">
        <f t="shared" si="617"/>
        <v>0.50275969344227089</v>
      </c>
      <c r="F574">
        <f t="shared" si="617"/>
        <v>0.53146429404885487</v>
      </c>
      <c r="G574">
        <f t="shared" si="617"/>
        <v>1</v>
      </c>
      <c r="H574">
        <f t="shared" si="617"/>
        <v>0.60054189800190549</v>
      </c>
      <c r="I574">
        <f t="shared" si="617"/>
        <v>-0.31123482780220169</v>
      </c>
      <c r="J574">
        <f t="shared" si="617"/>
        <v>-0.44798254158807166</v>
      </c>
      <c r="K574">
        <f t="shared" si="617"/>
        <v>0.12423847653524596</v>
      </c>
      <c r="L574">
        <f t="shared" ref="L574:U574" si="618">IF(L307,IF(L120=1,1,(INDEX($Y$38:$Y$57,L$546,1)*L120*L120+INDEX($Y$38:$Y$57,$A574,1)-2*L120)/(1-L120)),0)</f>
        <v>-0.59035443255944786</v>
      </c>
      <c r="M574">
        <f t="shared" si="618"/>
        <v>-0.39563707414651261</v>
      </c>
      <c r="N574">
        <f t="shared" si="618"/>
        <v>-0.77137745479760933</v>
      </c>
      <c r="O574">
        <f t="shared" si="618"/>
        <v>0.60894013925081403</v>
      </c>
      <c r="P574">
        <f t="shared" si="618"/>
        <v>0.65037259034670569</v>
      </c>
      <c r="Q574">
        <f t="shared" si="618"/>
        <v>0.19884721345571604</v>
      </c>
      <c r="R574">
        <f t="shared" si="618"/>
        <v>-0.59896396340220204</v>
      </c>
      <c r="S574">
        <f t="shared" si="618"/>
        <v>0.28694290722241966</v>
      </c>
      <c r="T574">
        <f t="shared" si="618"/>
        <v>-0.32416631617552699</v>
      </c>
      <c r="U574">
        <f t="shared" si="618"/>
        <v>-0.42570105759228494</v>
      </c>
    </row>
    <row r="575" spans="1:21" x14ac:dyDescent="0.15">
      <c r="A575">
        <v>7</v>
      </c>
      <c r="B575">
        <f t="shared" si="606"/>
        <v>0</v>
      </c>
      <c r="C575">
        <f t="shared" ref="C575:K575" si="619">IF(C308,IF(C121=1,1,(INDEX($Y$38:$Y$57,C$546,1)*C121*C121+INDEX($Y$38:$Y$57,$A575,1)-2*C121)/(1-C121)),0)</f>
        <v>0.74675553059024458</v>
      </c>
      <c r="D575">
        <f t="shared" si="619"/>
        <v>0.65198480783171575</v>
      </c>
      <c r="E575">
        <f t="shared" si="619"/>
        <v>0.44322634951277773</v>
      </c>
      <c r="F575">
        <f t="shared" si="619"/>
        <v>0.65246794570812472</v>
      </c>
      <c r="G575">
        <f t="shared" si="619"/>
        <v>0.50730965295602692</v>
      </c>
      <c r="H575">
        <f t="shared" si="619"/>
        <v>1</v>
      </c>
      <c r="I575">
        <f t="shared" si="619"/>
        <v>0.42008018180323409</v>
      </c>
      <c r="J575">
        <f t="shared" si="619"/>
        <v>0.70998357837914083</v>
      </c>
      <c r="K575">
        <f t="shared" si="619"/>
        <v>0.47924308703610841</v>
      </c>
      <c r="L575">
        <f t="shared" ref="L575:U575" si="620">IF(L308,IF(L121=1,1,(INDEX($Y$38:$Y$57,L$546,1)*L121*L121+INDEX($Y$38:$Y$57,$A575,1)-2*L121)/(1-L121)),0)</f>
        <v>0.58679237004543827</v>
      </c>
      <c r="M575">
        <f t="shared" si="620"/>
        <v>0.33913184409941199</v>
      </c>
      <c r="N575">
        <f t="shared" si="620"/>
        <v>0.6813315492391947</v>
      </c>
      <c r="O575">
        <f t="shared" si="620"/>
        <v>-1.8723158343065316</v>
      </c>
      <c r="P575">
        <f t="shared" si="620"/>
        <v>-3.1585766190563214</v>
      </c>
      <c r="Q575">
        <f t="shared" si="620"/>
        <v>0.51673493052171016</v>
      </c>
      <c r="R575">
        <f t="shared" si="620"/>
        <v>3.2621943549255669E-2</v>
      </c>
      <c r="S575">
        <f t="shared" si="620"/>
        <v>0.37527773577145185</v>
      </c>
      <c r="T575">
        <f t="shared" si="620"/>
        <v>0.82902403914969391</v>
      </c>
      <c r="U575">
        <f t="shared" si="620"/>
        <v>0.68561549976500158</v>
      </c>
    </row>
    <row r="576" spans="1:21" x14ac:dyDescent="0.15">
      <c r="A576">
        <v>8</v>
      </c>
      <c r="B576">
        <f t="shared" si="606"/>
        <v>0</v>
      </c>
      <c r="C576">
        <f t="shared" ref="C576:K576" si="621">IF(C309,IF(C122=1,1,(INDEX($Y$38:$Y$57,C$546,1)*C122*C122+INDEX($Y$38:$Y$57,$A576,1)-2*C122)/(1-C122)),0)</f>
        <v>0.7909040772397955</v>
      </c>
      <c r="D576">
        <f t="shared" si="621"/>
        <v>0.59402638617062486</v>
      </c>
      <c r="E576">
        <f t="shared" si="621"/>
        <v>0.49283445153869582</v>
      </c>
      <c r="F576">
        <f t="shared" si="621"/>
        <v>0.5670666305686044</v>
      </c>
      <c r="G576">
        <f t="shared" si="621"/>
        <v>-0.35852978934752416</v>
      </c>
      <c r="H576">
        <f t="shared" si="621"/>
        <v>0.48170967194026126</v>
      </c>
      <c r="I576">
        <f t="shared" si="621"/>
        <v>1</v>
      </c>
      <c r="J576">
        <f t="shared" si="621"/>
        <v>0.23189815019088056</v>
      </c>
      <c r="K576">
        <f t="shared" si="621"/>
        <v>-1.6244926346599946</v>
      </c>
      <c r="L576">
        <f t="shared" ref="L576:U576" si="622">IF(L309,IF(L122=1,1,(INDEX($Y$38:$Y$57,L$546,1)*L122*L122+INDEX($Y$38:$Y$57,$A576,1)-2*L122)/(1-L122)),0)</f>
        <v>-0.25332870319325723</v>
      </c>
      <c r="M576">
        <f t="shared" si="622"/>
        <v>-0.88348355253583155</v>
      </c>
      <c r="N576">
        <f t="shared" si="622"/>
        <v>0.20185043617729267</v>
      </c>
      <c r="O576">
        <f t="shared" si="622"/>
        <v>0.56731372660907142</v>
      </c>
      <c r="P576">
        <f t="shared" si="622"/>
        <v>0.4904686295260291</v>
      </c>
      <c r="Q576">
        <f t="shared" si="622"/>
        <v>0.46433230724574032</v>
      </c>
      <c r="R576">
        <f t="shared" si="622"/>
        <v>-0.19495788716015527</v>
      </c>
      <c r="S576">
        <f t="shared" si="622"/>
        <v>0.32423639987491043</v>
      </c>
      <c r="T576">
        <f t="shared" si="622"/>
        <v>0.35522746322145127</v>
      </c>
      <c r="U576">
        <f t="shared" si="622"/>
        <v>0.17743575073714998</v>
      </c>
    </row>
    <row r="577" spans="1:21" x14ac:dyDescent="0.15">
      <c r="A577">
        <v>9</v>
      </c>
      <c r="B577">
        <f t="shared" si="606"/>
        <v>0</v>
      </c>
      <c r="C577">
        <f t="shared" ref="C577:K577" si="623">IF(C310,IF(C123=1,1,(INDEX($Y$38:$Y$57,C$546,1)*C123*C123+INDEX($Y$38:$Y$57,$A577,1)-2*C123)/(1-C123)),0)</f>
        <v>0.86689348756436635</v>
      </c>
      <c r="D577">
        <f t="shared" si="623"/>
        <v>0.64787039637927923</v>
      </c>
      <c r="E577">
        <f t="shared" si="623"/>
        <v>0.69744859644776436</v>
      </c>
      <c r="F577">
        <f t="shared" si="623"/>
        <v>0.62793848386658069</v>
      </c>
      <c r="G577">
        <f t="shared" si="623"/>
        <v>-0.46463618114409749</v>
      </c>
      <c r="H577">
        <f t="shared" si="623"/>
        <v>0.78123076216242116</v>
      </c>
      <c r="I577">
        <f t="shared" si="623"/>
        <v>0.25865168103163616</v>
      </c>
      <c r="J577">
        <f t="shared" si="623"/>
        <v>1</v>
      </c>
      <c r="K577">
        <f t="shared" si="623"/>
        <v>0.57144768317680084</v>
      </c>
      <c r="L577">
        <f t="shared" ref="L577:U577" si="624">IF(L310,IF(L123=1,1,(INDEX($Y$38:$Y$57,L$546,1)*L123*L123+INDEX($Y$38:$Y$57,$A577,1)-2*L123)/(1-L123)),0)</f>
        <v>0.25059955378332938</v>
      </c>
      <c r="M577">
        <f t="shared" si="624"/>
        <v>0.38078986110661522</v>
      </c>
      <c r="N577">
        <f t="shared" si="624"/>
        <v>-1.5337083892885353</v>
      </c>
      <c r="O577">
        <f t="shared" si="624"/>
        <v>0.78391287854407621</v>
      </c>
      <c r="P577">
        <f t="shared" si="624"/>
        <v>0.80742040866677411</v>
      </c>
      <c r="Q577">
        <f t="shared" si="624"/>
        <v>0.45855948809216956</v>
      </c>
      <c r="R577">
        <f t="shared" si="624"/>
        <v>6.7587447666689698E-2</v>
      </c>
      <c r="S577">
        <f t="shared" si="624"/>
        <v>0.59343406707692548</v>
      </c>
      <c r="T577">
        <f t="shared" si="624"/>
        <v>-3.2828328723805158</v>
      </c>
      <c r="U577">
        <f t="shared" si="624"/>
        <v>0.10393815873903017</v>
      </c>
    </row>
    <row r="578" spans="1:21" x14ac:dyDescent="0.15">
      <c r="A578">
        <v>10</v>
      </c>
      <c r="B578">
        <f t="shared" si="606"/>
        <v>0</v>
      </c>
      <c r="C578">
        <f t="shared" ref="C578:K578" si="625">IF(C311,IF(C124=1,1,(INDEX($Y$38:$Y$57,C$546,1)*C124*C124+INDEX($Y$38:$Y$57,$A578,1)-2*C124)/(1-C124)),0)</f>
        <v>0.76540400410296305</v>
      </c>
      <c r="D578">
        <f t="shared" si="625"/>
        <v>0.64129396202025213</v>
      </c>
      <c r="E578">
        <f t="shared" si="625"/>
        <v>0.47781069578004021</v>
      </c>
      <c r="F578">
        <f t="shared" si="625"/>
        <v>0.63061777685865339</v>
      </c>
      <c r="G578">
        <f t="shared" si="625"/>
        <v>6.4758661208991611E-2</v>
      </c>
      <c r="H578">
        <f t="shared" si="625"/>
        <v>0.52556316692969018</v>
      </c>
      <c r="I578">
        <f t="shared" si="625"/>
        <v>-1.643702117356826</v>
      </c>
      <c r="J578">
        <f t="shared" si="625"/>
        <v>0.53529249034030912</v>
      </c>
      <c r="K578">
        <f t="shared" si="625"/>
        <v>1</v>
      </c>
      <c r="L578">
        <f t="shared" ref="L578:U578" si="626">IF(L311,IF(L124=1,1,(INDEX($Y$38:$Y$57,L$546,1)*L124*L124+INDEX($Y$38:$Y$57,$A578,1)-2*L124)/(1-L124)),0)</f>
        <v>-5.712453329182178E-2</v>
      </c>
      <c r="M578">
        <f t="shared" si="626"/>
        <v>-0.67014502775425233</v>
      </c>
      <c r="N578">
        <f t="shared" si="626"/>
        <v>0.49618531448716602</v>
      </c>
      <c r="O578">
        <f t="shared" si="626"/>
        <v>0.58540084898318601</v>
      </c>
      <c r="P578">
        <f t="shared" si="626"/>
        <v>0.54607214995390452</v>
      </c>
      <c r="Q578">
        <f t="shared" si="626"/>
        <v>0.62965176483685326</v>
      </c>
      <c r="R578">
        <f t="shared" si="626"/>
        <v>7.6910437365401832E-2</v>
      </c>
      <c r="S578">
        <f t="shared" si="626"/>
        <v>0.37625670222666319</v>
      </c>
      <c r="T578">
        <f t="shared" si="626"/>
        <v>0.5504878419112702</v>
      </c>
      <c r="U578">
        <f t="shared" si="626"/>
        <v>0.37790499014430157</v>
      </c>
    </row>
    <row r="579" spans="1:21" x14ac:dyDescent="0.15">
      <c r="A579">
        <v>11</v>
      </c>
      <c r="B579">
        <f t="shared" si="606"/>
        <v>0</v>
      </c>
      <c r="C579">
        <f t="shared" ref="C579:K579" si="627">IF(C312,IF(C125=1,1,(INDEX($Y$38:$Y$57,C$546,1)*C125*C125+INDEX($Y$38:$Y$57,$A579,1)-2*C125)/(1-C125)),0)</f>
        <v>0.7797570848512102</v>
      </c>
      <c r="D579">
        <f t="shared" si="627"/>
        <v>0.51743214803503002</v>
      </c>
      <c r="E579">
        <f t="shared" si="627"/>
        <v>0.4868321085458186</v>
      </c>
      <c r="F579">
        <f t="shared" si="627"/>
        <v>0.48743609933448012</v>
      </c>
      <c r="G579">
        <f t="shared" si="627"/>
        <v>-0.71804492393586028</v>
      </c>
      <c r="H579">
        <f t="shared" si="627"/>
        <v>0.58834126649599217</v>
      </c>
      <c r="I579">
        <f t="shared" si="627"/>
        <v>-0.32900371485523422</v>
      </c>
      <c r="J579">
        <f t="shared" si="627"/>
        <v>0.15660377789105179</v>
      </c>
      <c r="K579">
        <f t="shared" si="627"/>
        <v>-0.11287643572798418</v>
      </c>
      <c r="L579">
        <f>IF(L312,IF(L125=1,1,(INDEX($Y$38:$Y$57,L$546,1)*L125*L125+INDEX($Y$38:$Y$57,$A579,1)-2*L125)/(1-L125)),0)</f>
        <v>1</v>
      </c>
      <c r="M579">
        <f t="shared" ref="M579:U579" si="628">IF(M312,IF(M125=1,1,(INDEX($Y$38:$Y$57,M$546,1)*M125*M125+INDEX($Y$38:$Y$57,$A579,1)-2*M125)/(1-M125)),0)</f>
        <v>-7.7847443138525235E-2</v>
      </c>
      <c r="N579">
        <f t="shared" si="628"/>
        <v>4.1369902608383829E-2</v>
      </c>
      <c r="O579">
        <f t="shared" si="628"/>
        <v>0.5418004490557764</v>
      </c>
      <c r="P579">
        <f t="shared" si="628"/>
        <v>0.66979125301377473</v>
      </c>
      <c r="Q579">
        <f t="shared" si="628"/>
        <v>0.56526835452593027</v>
      </c>
      <c r="R579">
        <f t="shared" si="628"/>
        <v>-0.26327781975213099</v>
      </c>
      <c r="S579">
        <f t="shared" si="628"/>
        <v>0.33198569451366294</v>
      </c>
      <c r="T579">
        <f t="shared" si="628"/>
        <v>0.23416723034880405</v>
      </c>
      <c r="U579">
        <f t="shared" si="628"/>
        <v>-1.4458239432642142</v>
      </c>
    </row>
    <row r="580" spans="1:21" x14ac:dyDescent="0.15">
      <c r="A580">
        <v>12</v>
      </c>
      <c r="B580">
        <f t="shared" si="606"/>
        <v>0</v>
      </c>
      <c r="C580">
        <f t="shared" ref="C580:K580" si="629">IF(C313,IF(C126=1,1,(INDEX($Y$38:$Y$57,C$546,1)*C126*C126+INDEX($Y$38:$Y$57,$A580,1)-2*C126)/(1-C126)),0)</f>
        <v>0.72161831269926036</v>
      </c>
      <c r="D580">
        <f t="shared" si="629"/>
        <v>0.50432484238097131</v>
      </c>
      <c r="E580">
        <f t="shared" si="629"/>
        <v>0.29175093982447814</v>
      </c>
      <c r="F580">
        <f t="shared" si="629"/>
        <v>0.51744863650909367</v>
      </c>
      <c r="G580">
        <f t="shared" si="629"/>
        <v>-0.49731343408518219</v>
      </c>
      <c r="H580">
        <f t="shared" si="629"/>
        <v>0.36001166587544242</v>
      </c>
      <c r="I580">
        <f t="shared" si="629"/>
        <v>-0.93945103996786794</v>
      </c>
      <c r="J580">
        <f t="shared" si="629"/>
        <v>0.31124261755781235</v>
      </c>
      <c r="K580">
        <f t="shared" si="629"/>
        <v>-0.70680894781509018</v>
      </c>
      <c r="L580">
        <f t="shared" ref="L580:U580" si="630">IF(L313,IF(L126=1,1,(INDEX($Y$38:$Y$57,L$546,1)*L126*L126+INDEX($Y$38:$Y$57,$A580,1)-2*L126)/(1-L126)),0)</f>
        <v>-5.5855805122816155E-2</v>
      </c>
      <c r="M580">
        <f t="shared" si="630"/>
        <v>1</v>
      </c>
      <c r="N580">
        <f t="shared" si="630"/>
        <v>0.11006857741283059</v>
      </c>
      <c r="O580">
        <f t="shared" si="630"/>
        <v>0.43807744135115706</v>
      </c>
      <c r="P580">
        <f t="shared" si="630"/>
        <v>0.39149980491718867</v>
      </c>
      <c r="Q580">
        <f t="shared" si="630"/>
        <v>-0.26536945877811979</v>
      </c>
      <c r="R580">
        <f t="shared" si="630"/>
        <v>-0.48928458911499939</v>
      </c>
      <c r="S580">
        <f t="shared" si="630"/>
        <v>-7.1950787963990917E-2</v>
      </c>
      <c r="T580">
        <f t="shared" si="630"/>
        <v>0.40015098338516036</v>
      </c>
      <c r="U580">
        <f t="shared" si="630"/>
        <v>0.2369991072146064</v>
      </c>
    </row>
    <row r="581" spans="1:21" x14ac:dyDescent="0.15">
      <c r="A581">
        <v>13</v>
      </c>
      <c r="B581">
        <f t="shared" si="606"/>
        <v>0</v>
      </c>
      <c r="C581">
        <f t="shared" ref="C581:K581" si="631">IF(C314,IF(C127=1,1,(INDEX($Y$38:$Y$57,C$546,1)*C127*C127+INDEX($Y$38:$Y$57,$A581,1)-2*C127)/(1-C127)),0)</f>
        <v>0.83255185313284941</v>
      </c>
      <c r="D581">
        <f t="shared" si="631"/>
        <v>0.54571931405469276</v>
      </c>
      <c r="E581">
        <f t="shared" si="631"/>
        <v>0.60868453073825657</v>
      </c>
      <c r="F581">
        <f t="shared" si="631"/>
        <v>0.52324684708006775</v>
      </c>
      <c r="G581">
        <f t="shared" si="631"/>
        <v>-0.79069464515322596</v>
      </c>
      <c r="H581">
        <f t="shared" si="631"/>
        <v>0.75264793018137377</v>
      </c>
      <c r="I581">
        <f t="shared" si="631"/>
        <v>0.2269994927027611</v>
      </c>
      <c r="J581">
        <f t="shared" si="631"/>
        <v>-1.5360452758849406</v>
      </c>
      <c r="K581">
        <f t="shared" si="631"/>
        <v>0.5315259453990332</v>
      </c>
      <c r="L581">
        <f t="shared" ref="L581:U581" si="632">IF(L314,IF(L127=1,1,(INDEX($Y$38:$Y$57,L$546,1)*L127*L127+INDEX($Y$38:$Y$57,$A581,1)-2*L127)/(1-L127)),0)</f>
        <v>0.13703642048742742</v>
      </c>
      <c r="M581">
        <f t="shared" si="632"/>
        <v>0.18333961819398423</v>
      </c>
      <c r="N581">
        <f t="shared" si="632"/>
        <v>1</v>
      </c>
      <c r="O581">
        <f t="shared" si="632"/>
        <v>0.75281614498244909</v>
      </c>
      <c r="P581">
        <f t="shared" si="632"/>
        <v>0.78500937738032595</v>
      </c>
      <c r="Q581">
        <f t="shared" si="632"/>
        <v>0.10849868916312359</v>
      </c>
      <c r="R581">
        <f t="shared" si="632"/>
        <v>-7.9888973921413586E-2</v>
      </c>
      <c r="S581">
        <f t="shared" si="632"/>
        <v>0.50684052174259697</v>
      </c>
      <c r="T581">
        <f t="shared" si="632"/>
        <v>-1.6438634957058209</v>
      </c>
      <c r="U581">
        <f t="shared" si="632"/>
        <v>3.6343143957432516E-3</v>
      </c>
    </row>
    <row r="582" spans="1:21" x14ac:dyDescent="0.15">
      <c r="A582">
        <v>14</v>
      </c>
      <c r="B582">
        <f t="shared" si="606"/>
        <v>0</v>
      </c>
      <c r="C582">
        <f t="shared" ref="C582:K582" si="633">IF(C315,IF(C128=1,1,(INDEX($Y$38:$Y$57,C$546,1)*C128*C128+INDEX($Y$38:$Y$57,$A582,1)-2*C128)/(1-C128)),0)</f>
        <v>0.61069136773918686</v>
      </c>
      <c r="D582">
        <f t="shared" si="633"/>
        <v>0.46958520888957089</v>
      </c>
      <c r="E582">
        <f t="shared" si="633"/>
        <v>0.28653434061202898</v>
      </c>
      <c r="F582">
        <f t="shared" si="633"/>
        <v>0.46369942176916945</v>
      </c>
      <c r="G582">
        <f t="shared" si="633"/>
        <v>0.36894238313233896</v>
      </c>
      <c r="H582">
        <f t="shared" si="633"/>
        <v>-2.0845637360392506</v>
      </c>
      <c r="I582">
        <f t="shared" si="633"/>
        <v>0.36064208213213939</v>
      </c>
      <c r="J582">
        <f t="shared" si="633"/>
        <v>0.58211257208974865</v>
      </c>
      <c r="K582">
        <f t="shared" si="633"/>
        <v>0.3952247001151204</v>
      </c>
      <c r="L582">
        <f t="shared" ref="L582:U582" si="634">IF(L315,IF(L128=1,1,(INDEX($Y$38:$Y$57,L$546,1)*L128*L128+INDEX($Y$38:$Y$57,$A582,1)-2*L128)/(1-L128)),0)</f>
        <v>0.39465322970939759</v>
      </c>
      <c r="M582">
        <f t="shared" si="634"/>
        <v>0.26322322451291091</v>
      </c>
      <c r="N582">
        <f t="shared" si="634"/>
        <v>0.54797936567022587</v>
      </c>
      <c r="O582">
        <f t="shared" si="634"/>
        <v>1</v>
      </c>
      <c r="P582">
        <f t="shared" si="634"/>
        <v>-0.29151542510821182</v>
      </c>
      <c r="Q582">
        <f t="shared" si="634"/>
        <v>0.48842044160816628</v>
      </c>
      <c r="R582">
        <f t="shared" si="634"/>
        <v>-0.12870577689587151</v>
      </c>
      <c r="S582">
        <f t="shared" si="634"/>
        <v>0.2190832326351905</v>
      </c>
      <c r="T582">
        <f t="shared" si="634"/>
        <v>0.65435288874162278</v>
      </c>
      <c r="U582">
        <f t="shared" si="634"/>
        <v>0.45572673097892497</v>
      </c>
    </row>
    <row r="583" spans="1:21" x14ac:dyDescent="0.15">
      <c r="A583">
        <v>15</v>
      </c>
      <c r="B583">
        <f t="shared" si="606"/>
        <v>0</v>
      </c>
      <c r="C583">
        <f t="shared" ref="C583:K583" si="635">IF(C316,IF(C129=1,1,(INDEX($Y$38:$Y$57,C$546,1)*C129*C129+INDEX($Y$38:$Y$57,$A583,1)-2*C129)/(1-C129)),0)</f>
        <v>0.73267073977691999</v>
      </c>
      <c r="D583">
        <f t="shared" si="635"/>
        <v>0.674915617246857</v>
      </c>
      <c r="E583">
        <f t="shared" si="635"/>
        <v>0.46572372882447349</v>
      </c>
      <c r="F583">
        <f t="shared" si="635"/>
        <v>0.68043396605176865</v>
      </c>
      <c r="G583">
        <f t="shared" si="635"/>
        <v>0.50923377173175965</v>
      </c>
      <c r="H583">
        <f t="shared" si="635"/>
        <v>-3.2358858573530664</v>
      </c>
      <c r="I583">
        <f t="shared" si="635"/>
        <v>0.37461018968033599</v>
      </c>
      <c r="J583">
        <f t="shared" si="635"/>
        <v>0.69239415807895299</v>
      </c>
      <c r="K583">
        <f t="shared" si="635"/>
        <v>0.44771465182541842</v>
      </c>
      <c r="L583">
        <f t="shared" ref="L583:U583" si="636">IF(L316,IF(L129=1,1,(INDEX($Y$38:$Y$57,L$546,1)*L129*L129+INDEX($Y$38:$Y$57,$A583,1)-2*L129)/(1-L129)),0)</f>
        <v>0.62081372340012242</v>
      </c>
      <c r="M583">
        <f t="shared" si="636"/>
        <v>0.31486903193540572</v>
      </c>
      <c r="N583">
        <f t="shared" si="636"/>
        <v>0.66946370252114629</v>
      </c>
      <c r="O583">
        <f t="shared" si="636"/>
        <v>-0.17371444455893473</v>
      </c>
      <c r="P583">
        <f t="shared" si="636"/>
        <v>1</v>
      </c>
      <c r="Q583">
        <f t="shared" si="636"/>
        <v>0.44612094522673551</v>
      </c>
      <c r="R583">
        <f t="shared" si="636"/>
        <v>8.5210051504188908E-2</v>
      </c>
      <c r="S583">
        <f t="shared" si="636"/>
        <v>0.39958131133019192</v>
      </c>
      <c r="T583">
        <f t="shared" si="636"/>
        <v>0.83455464797980716</v>
      </c>
      <c r="U583">
        <f t="shared" si="636"/>
        <v>0.73671624257064772</v>
      </c>
    </row>
    <row r="584" spans="1:21" x14ac:dyDescent="0.15">
      <c r="A584">
        <v>16</v>
      </c>
      <c r="B584">
        <f t="shared" si="606"/>
        <v>0</v>
      </c>
      <c r="C584">
        <f t="shared" ref="C584:K584" si="637">IF(C317,IF(C130=1,1,(INDEX($Y$38:$Y$57,C$546,1)*C130*C130+INDEX($Y$38:$Y$57,$A584,1)-2*C130)/(1-C130)),0)</f>
        <v>0.68612837837837837</v>
      </c>
      <c r="D584">
        <f t="shared" si="637"/>
        <v>0.50406406733828335</v>
      </c>
      <c r="E584">
        <f t="shared" si="637"/>
        <v>0.39248953340907305</v>
      </c>
      <c r="F584">
        <f t="shared" si="637"/>
        <v>0.55754499931882151</v>
      </c>
      <c r="G584">
        <f t="shared" si="637"/>
        <v>-6.8897468866328374E-2</v>
      </c>
      <c r="H584">
        <f t="shared" si="637"/>
        <v>0.38528361621794638</v>
      </c>
      <c r="I584">
        <f t="shared" si="637"/>
        <v>0.26321998700898425</v>
      </c>
      <c r="J584">
        <f t="shared" si="637"/>
        <v>0.23034996225799506</v>
      </c>
      <c r="K584">
        <f t="shared" si="637"/>
        <v>0.45976427456542762</v>
      </c>
      <c r="L584">
        <f t="shared" ref="L584:U584" si="638">IF(L317,IF(L130=1,1,(INDEX($Y$38:$Y$57,L$546,1)*L130*L130+INDEX($Y$38:$Y$57,$A584,1)-2*L130)/(1-L130)),0)</f>
        <v>0.43561132444056838</v>
      </c>
      <c r="M584">
        <f t="shared" si="638"/>
        <v>-0.45941365683952556</v>
      </c>
      <c r="N584">
        <f t="shared" si="638"/>
        <v>-0.14835422413072735</v>
      </c>
      <c r="O584">
        <f t="shared" si="638"/>
        <v>0.50345132208040178</v>
      </c>
      <c r="P584">
        <f t="shared" si="638"/>
        <v>0.36602611644457106</v>
      </c>
      <c r="Q584">
        <f t="shared" si="638"/>
        <v>1</v>
      </c>
      <c r="R584">
        <f t="shared" si="638"/>
        <v>-3.8691259562522229E-2</v>
      </c>
      <c r="S584">
        <f t="shared" si="638"/>
        <v>0.31908702303412961</v>
      </c>
      <c r="T584">
        <f t="shared" si="638"/>
        <v>0.31578697179467763</v>
      </c>
      <c r="U584">
        <f t="shared" si="638"/>
        <v>0.39708999358940461</v>
      </c>
    </row>
    <row r="585" spans="1:21" x14ac:dyDescent="0.15">
      <c r="A585">
        <v>17</v>
      </c>
      <c r="B585">
        <f t="shared" si="606"/>
        <v>0</v>
      </c>
      <c r="C585">
        <f t="shared" ref="C585:K585" si="639">IF(C318,IF(C131=1,1,(INDEX($Y$38:$Y$57,C$546,1)*C131*C131+INDEX($Y$38:$Y$57,$A585,1)-2*C131)/(1-C131)),0)</f>
        <v>0.55504791633600559</v>
      </c>
      <c r="D585">
        <f t="shared" si="639"/>
        <v>0.47831014792799559</v>
      </c>
      <c r="E585">
        <f t="shared" si="639"/>
        <v>8.590222389539702E-2</v>
      </c>
      <c r="F585">
        <f t="shared" si="639"/>
        <v>0.34263026998369445</v>
      </c>
      <c r="G585">
        <f t="shared" si="639"/>
        <v>-0.58956657919165034</v>
      </c>
      <c r="H585">
        <f t="shared" si="639"/>
        <v>0.15542494722810993</v>
      </c>
      <c r="I585">
        <f t="shared" si="639"/>
        <v>-0.13991784559431272</v>
      </c>
      <c r="J585">
        <f t="shared" si="639"/>
        <v>9.1172450512576247E-2</v>
      </c>
      <c r="K585">
        <f t="shared" si="639"/>
        <v>0.14444916570871644</v>
      </c>
      <c r="L585">
        <f t="shared" ref="L585:U585" si="640">IF(L318,IF(L131=1,1,(INDEX($Y$38:$Y$57,L$546,1)*L131*L131+INDEX($Y$38:$Y$57,$A585,1)-2*L131)/(1-L131)),0)</f>
        <v>-0.13364135506930866</v>
      </c>
      <c r="M585">
        <f t="shared" si="640"/>
        <v>-0.37850575437024869</v>
      </c>
      <c r="N585">
        <f t="shared" si="640"/>
        <v>-5.329326480718679E-2</v>
      </c>
      <c r="O585">
        <f t="shared" si="640"/>
        <v>0.16891851657587453</v>
      </c>
      <c r="P585">
        <f t="shared" si="640"/>
        <v>0.2643419970289943</v>
      </c>
      <c r="Q585">
        <f t="shared" si="640"/>
        <v>0.23461074894179224</v>
      </c>
      <c r="R585">
        <f t="shared" si="640"/>
        <v>1</v>
      </c>
      <c r="S585">
        <f t="shared" si="640"/>
        <v>-9.5483423562367081E-3</v>
      </c>
      <c r="T585">
        <f t="shared" si="640"/>
        <v>0.16109315824207068</v>
      </c>
      <c r="U585">
        <f t="shared" si="640"/>
        <v>2.0906809359658464E-4</v>
      </c>
    </row>
    <row r="586" spans="1:21" x14ac:dyDescent="0.15">
      <c r="A586">
        <v>18</v>
      </c>
      <c r="B586">
        <f t="shared" si="606"/>
        <v>0</v>
      </c>
      <c r="C586">
        <f t="shared" ref="C586:K586" si="641">IF(C319,IF(C132=1,1,(INDEX($Y$38:$Y$57,C$546,1)*C132*C132+INDEX($Y$38:$Y$57,$A586,1)-2*C132)/(1-C132)),0)</f>
        <v>0.45060935279937403</v>
      </c>
      <c r="D586">
        <f t="shared" si="641"/>
        <v>0.79513302219980542</v>
      </c>
      <c r="E586">
        <f t="shared" si="641"/>
        <v>-0.58265676809012557</v>
      </c>
      <c r="F586">
        <f t="shared" si="641"/>
        <v>0.64706561922624217</v>
      </c>
      <c r="G586">
        <f t="shared" si="641"/>
        <v>0.23454535080538783</v>
      </c>
      <c r="H586">
        <f t="shared" si="641"/>
        <v>0.42753516524372187</v>
      </c>
      <c r="I586">
        <f t="shared" si="641"/>
        <v>0.31286150840210342</v>
      </c>
      <c r="J586">
        <f t="shared" si="641"/>
        <v>0.56091784757396002</v>
      </c>
      <c r="K586">
        <f t="shared" si="641"/>
        <v>0.37973022598378647</v>
      </c>
      <c r="L586">
        <f t="shared" ref="L586:U586" si="642">IF(L319,IF(L132=1,1,(INDEX($Y$38:$Y$57,L$546,1)*L132*L132+INDEX($Y$38:$Y$57,$A586,1)-2*L132)/(1-L132)),0)</f>
        <v>0.3835825625826626</v>
      </c>
      <c r="M586">
        <f t="shared" si="642"/>
        <v>-3.4485878701704546E-2</v>
      </c>
      <c r="N586">
        <f t="shared" si="642"/>
        <v>0.47430604692658945</v>
      </c>
      <c r="O586">
        <f t="shared" si="642"/>
        <v>0.42881219579486379</v>
      </c>
      <c r="P586">
        <f t="shared" si="642"/>
        <v>0.50368135809681491</v>
      </c>
      <c r="Q586">
        <f t="shared" si="642"/>
        <v>0.50487067264273799</v>
      </c>
      <c r="R586">
        <f t="shared" si="642"/>
        <v>-7.5993451219683678E-2</v>
      </c>
      <c r="S586">
        <f t="shared" si="642"/>
        <v>1</v>
      </c>
      <c r="T586">
        <f t="shared" si="642"/>
        <v>0.63273968451821583</v>
      </c>
      <c r="U586">
        <f t="shared" si="642"/>
        <v>0.48263861637225425</v>
      </c>
    </row>
    <row r="587" spans="1:21" x14ac:dyDescent="0.15">
      <c r="A587">
        <v>19</v>
      </c>
      <c r="B587">
        <f t="shared" si="606"/>
        <v>0</v>
      </c>
      <c r="C587">
        <f t="shared" ref="C587:K587" si="643">IF(C320,IF(C133=1,1,(INDEX($Y$38:$Y$57,C$546,1)*C133*C133+INDEX($Y$38:$Y$57,$A587,1)-2*C133)/(1-C133)),0)</f>
        <v>0.79035344225438786</v>
      </c>
      <c r="D587">
        <f t="shared" si="643"/>
        <v>0.54953517081439784</v>
      </c>
      <c r="E587">
        <f t="shared" si="643"/>
        <v>0.61896580636002674</v>
      </c>
      <c r="F587">
        <f t="shared" si="643"/>
        <v>0.51098220141708384</v>
      </c>
      <c r="G587">
        <f t="shared" si="643"/>
        <v>-0.45427522383635877</v>
      </c>
      <c r="H587">
        <f t="shared" si="643"/>
        <v>0.82676604871663362</v>
      </c>
      <c r="I587">
        <f t="shared" si="643"/>
        <v>0.28656137367853873</v>
      </c>
      <c r="J587">
        <f t="shared" si="643"/>
        <v>-3.4079245281685253</v>
      </c>
      <c r="K587">
        <f t="shared" si="643"/>
        <v>0.50200445797172855</v>
      </c>
      <c r="L587">
        <f t="shared" ref="L587:U587" si="644">IF(L320,IF(L133=1,1,(INDEX($Y$38:$Y$57,L$546,1)*L133*L133+INDEX($Y$38:$Y$57,$A587,1)-2*L133)/(1-L133)),0)</f>
        <v>0.22912132847669142</v>
      </c>
      <c r="M587">
        <f t="shared" si="644"/>
        <v>0.37665083848448794</v>
      </c>
      <c r="N587">
        <f t="shared" si="644"/>
        <v>-1.7640184994127563</v>
      </c>
      <c r="O587">
        <f t="shared" si="644"/>
        <v>0.77652751267234965</v>
      </c>
      <c r="P587">
        <f t="shared" si="644"/>
        <v>0.87285491477777244</v>
      </c>
      <c r="Q587">
        <f t="shared" si="644"/>
        <v>0.44876955153465931</v>
      </c>
      <c r="R587">
        <f t="shared" si="644"/>
        <v>3.511089452184224E-2</v>
      </c>
      <c r="S587">
        <f t="shared" si="644"/>
        <v>0.58354656064745658</v>
      </c>
      <c r="T587">
        <f t="shared" si="644"/>
        <v>1</v>
      </c>
      <c r="U587">
        <f t="shared" si="644"/>
        <v>4.5802931007228584E-2</v>
      </c>
    </row>
    <row r="588" spans="1:21" x14ac:dyDescent="0.15">
      <c r="A588">
        <v>20</v>
      </c>
      <c r="B588">
        <f t="shared" si="606"/>
        <v>0</v>
      </c>
      <c r="C588">
        <f t="shared" ref="C588:K588" si="645">IF(C321,IF(C134=1,1,(INDEX($Y$38:$Y$57,C$546,1)*C134*C134+INDEX($Y$38:$Y$57,$A588,1)-2*C134)/(1-C134)),0)</f>
        <v>0.74337748465643139</v>
      </c>
      <c r="D588">
        <f t="shared" si="645"/>
        <v>0.44600009850250316</v>
      </c>
      <c r="E588">
        <f t="shared" si="645"/>
        <v>0.50205367651545818</v>
      </c>
      <c r="F588">
        <f t="shared" si="645"/>
        <v>0.42158019980303135</v>
      </c>
      <c r="G588">
        <f t="shared" si="645"/>
        <v>-0.62171032277676008</v>
      </c>
      <c r="H588">
        <f t="shared" si="645"/>
        <v>0.63986114362544499</v>
      </c>
      <c r="I588">
        <f t="shared" si="645"/>
        <v>4.7018001278252411E-2</v>
      </c>
      <c r="J588">
        <f t="shared" si="645"/>
        <v>-5.8586170216234468E-2</v>
      </c>
      <c r="K588">
        <f t="shared" si="645"/>
        <v>0.2723127078621545</v>
      </c>
      <c r="L588">
        <f t="shared" ref="L588:U588" si="646">IF(L321,IF(L134=1,1,(INDEX($Y$38:$Y$57,L$546,1)*L134*L134+INDEX($Y$38:$Y$57,$A588,1)-2*L134)/(1-L134)),0)</f>
        <v>-1.5208171847090903</v>
      </c>
      <c r="M588">
        <f t="shared" si="646"/>
        <v>0.15685585537589733</v>
      </c>
      <c r="N588">
        <f t="shared" si="646"/>
        <v>-0.16101831010602816</v>
      </c>
      <c r="O588">
        <f t="shared" si="646"/>
        <v>0.54819500835634016</v>
      </c>
      <c r="P588">
        <f t="shared" si="646"/>
        <v>0.73783293718355525</v>
      </c>
      <c r="Q588">
        <f t="shared" si="646"/>
        <v>0.47730023147218276</v>
      </c>
      <c r="R588">
        <f t="shared" si="646"/>
        <v>-0.1915562786507039</v>
      </c>
      <c r="S588">
        <f t="shared" si="646"/>
        <v>0.37876740964851657</v>
      </c>
      <c r="T588">
        <f t="shared" si="646"/>
        <v>-1.2122310524440304E-2</v>
      </c>
      <c r="U588">
        <f t="shared" si="646"/>
        <v>1</v>
      </c>
    </row>
    <row r="590" spans="1:21" x14ac:dyDescent="0.15">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15">
      <c r="A591">
        <v>1</v>
      </c>
      <c r="B591">
        <f t="shared" ref="B591:B610" si="647">IF(B302,SQRT((1-B115*B115)*(1-B569)),0)</f>
        <v>0</v>
      </c>
      <c r="C591">
        <f t="shared" ref="C591:K591" si="648">IF(C302,SQRT((1-C115*C115)*(1-C569)),0)</f>
        <v>0</v>
      </c>
      <c r="D591">
        <f t="shared" si="648"/>
        <v>0</v>
      </c>
      <c r="E591">
        <f t="shared" si="648"/>
        <v>0</v>
      </c>
      <c r="F591">
        <f t="shared" si="648"/>
        <v>0</v>
      </c>
      <c r="G591">
        <f t="shared" si="648"/>
        <v>0</v>
      </c>
      <c r="H591">
        <f t="shared" si="648"/>
        <v>0</v>
      </c>
      <c r="I591">
        <f t="shared" si="648"/>
        <v>0</v>
      </c>
      <c r="J591">
        <f t="shared" si="648"/>
        <v>0</v>
      </c>
      <c r="K591">
        <f t="shared" si="648"/>
        <v>0</v>
      </c>
      <c r="L591">
        <f>IF(L302,SQRT((1-L115*L115)*(1-L569)),0)</f>
        <v>0</v>
      </c>
      <c r="M591">
        <f t="shared" ref="M591:U591" si="649">IF(M302,SQRT((1-M115*M115)*(1-M569)),0)</f>
        <v>0</v>
      </c>
      <c r="N591">
        <f t="shared" si="649"/>
        <v>0</v>
      </c>
      <c r="O591">
        <f t="shared" si="649"/>
        <v>0</v>
      </c>
      <c r="P591">
        <f t="shared" si="649"/>
        <v>0</v>
      </c>
      <c r="Q591">
        <f t="shared" si="649"/>
        <v>0</v>
      </c>
      <c r="R591">
        <f t="shared" si="649"/>
        <v>0</v>
      </c>
      <c r="S591">
        <f t="shared" si="649"/>
        <v>0</v>
      </c>
      <c r="T591">
        <f t="shared" si="649"/>
        <v>0</v>
      </c>
      <c r="U591">
        <f t="shared" si="649"/>
        <v>0</v>
      </c>
    </row>
    <row r="592" spans="1:21" x14ac:dyDescent="0.15">
      <c r="A592">
        <v>2</v>
      </c>
      <c r="B592">
        <f t="shared" si="647"/>
        <v>0</v>
      </c>
      <c r="C592">
        <f t="shared" ref="C592:K592" si="650">IF(C303,SQRT((1-C116*C116)*(1-C570)),0)</f>
        <v>0</v>
      </c>
      <c r="D592">
        <f t="shared" si="650"/>
        <v>0.54960175320433713</v>
      </c>
      <c r="E592">
        <f t="shared" si="650"/>
        <v>0.84786964721449554</v>
      </c>
      <c r="F592">
        <f t="shared" si="650"/>
        <v>0.57263962325041107</v>
      </c>
      <c r="G592">
        <f t="shared" si="650"/>
        <v>0.55588276705858142</v>
      </c>
      <c r="H592">
        <f t="shared" si="650"/>
        <v>0.55399626457695861</v>
      </c>
      <c r="I592">
        <f t="shared" si="650"/>
        <v>0.55934617176775348</v>
      </c>
      <c r="J592">
        <f t="shared" si="650"/>
        <v>0.50377113108096283</v>
      </c>
      <c r="K592">
        <f t="shared" si="650"/>
        <v>0.57174795910465825</v>
      </c>
      <c r="L592">
        <f t="shared" ref="L592:U592" si="651">IF(L303,SQRT((1-L116*L116)*(1-L570)),0)</f>
        <v>0.52523154976907549</v>
      </c>
      <c r="M592">
        <f t="shared" si="651"/>
        <v>0.58891706427144586</v>
      </c>
      <c r="N592">
        <f t="shared" si="651"/>
        <v>0.53712734711655374</v>
      </c>
      <c r="O592">
        <f t="shared" si="651"/>
        <v>0.56081668994533918</v>
      </c>
      <c r="P592">
        <f t="shared" si="651"/>
        <v>0.52695549982057988</v>
      </c>
      <c r="Q592">
        <f t="shared" si="651"/>
        <v>0.5085847397435358</v>
      </c>
      <c r="R592">
        <f t="shared" si="651"/>
        <v>0.73642641978602652</v>
      </c>
      <c r="S592">
        <f t="shared" si="651"/>
        <v>0.75857899791465955</v>
      </c>
      <c r="T592">
        <f t="shared" si="651"/>
        <v>0.51148923208496322</v>
      </c>
      <c r="U592">
        <f t="shared" si="651"/>
        <v>0.51811952329361344</v>
      </c>
    </row>
    <row r="593" spans="1:21" x14ac:dyDescent="0.15">
      <c r="A593">
        <v>3</v>
      </c>
      <c r="B593">
        <f t="shared" si="647"/>
        <v>0</v>
      </c>
      <c r="C593">
        <f t="shared" ref="C593:K593" si="652">IF(C304,SQRT((1-C117*C117)*(1-C571)),0)</f>
        <v>0.45073504789188878</v>
      </c>
      <c r="D593">
        <f t="shared" si="652"/>
        <v>0</v>
      </c>
      <c r="E593">
        <f t="shared" si="652"/>
        <v>0.43096351689444906</v>
      </c>
      <c r="F593">
        <f t="shared" si="652"/>
        <v>0.79692376773952223</v>
      </c>
      <c r="G593">
        <f t="shared" si="652"/>
        <v>0.65507731340127584</v>
      </c>
      <c r="H593">
        <f t="shared" si="652"/>
        <v>0.53909221836246046</v>
      </c>
      <c r="I593">
        <f t="shared" si="652"/>
        <v>0.61572212019478711</v>
      </c>
      <c r="J593">
        <f t="shared" si="652"/>
        <v>0.59578238950152107</v>
      </c>
      <c r="K593">
        <f t="shared" si="652"/>
        <v>0.57768159630587124</v>
      </c>
      <c r="L593">
        <f t="shared" ref="L593:U593" si="653">IF(L304,SQRT((1-L117*L117)*(1-L571)),0)</f>
        <v>0.62793481049416688</v>
      </c>
      <c r="M593">
        <f t="shared" si="653"/>
        <v>0.64366744214939364</v>
      </c>
      <c r="N593">
        <f t="shared" si="653"/>
        <v>0.65206732933531186</v>
      </c>
      <c r="O593">
        <f t="shared" si="653"/>
        <v>0.57114567332625377</v>
      </c>
      <c r="P593">
        <f t="shared" si="653"/>
        <v>0.48085908324453913</v>
      </c>
      <c r="Q593">
        <f t="shared" si="653"/>
        <v>0.5581726997073102</v>
      </c>
      <c r="R593">
        <f t="shared" si="653"/>
        <v>0.68720201162492844</v>
      </c>
      <c r="S593">
        <f t="shared" si="653"/>
        <v>0.44861107673113809</v>
      </c>
      <c r="T593">
        <f t="shared" si="653"/>
        <v>0.60717888101382766</v>
      </c>
      <c r="U593">
        <f t="shared" si="653"/>
        <v>0.63873571863763234</v>
      </c>
    </row>
    <row r="594" spans="1:21" x14ac:dyDescent="0.15">
      <c r="A594">
        <v>4</v>
      </c>
      <c r="B594">
        <f t="shared" si="647"/>
        <v>0</v>
      </c>
      <c r="C594">
        <f t="shared" ref="C594:K594" si="654">IF(C305,SQRT((1-C118*C118)*(1-C572)),0)</f>
        <v>0.81829999825314903</v>
      </c>
      <c r="D594">
        <f t="shared" si="654"/>
        <v>0.48216704443721659</v>
      </c>
      <c r="E594">
        <f t="shared" si="654"/>
        <v>0</v>
      </c>
      <c r="F594">
        <f t="shared" si="654"/>
        <v>0.61795287799050236</v>
      </c>
      <c r="G594">
        <f t="shared" si="654"/>
        <v>0.71499470517685049</v>
      </c>
      <c r="H594">
        <f t="shared" si="654"/>
        <v>0.70273607497482526</v>
      </c>
      <c r="I594">
        <f t="shared" si="654"/>
        <v>0.70579689740233975</v>
      </c>
      <c r="J594">
        <f t="shared" si="654"/>
        <v>0.60435266806526078</v>
      </c>
      <c r="K594">
        <f t="shared" si="654"/>
        <v>0.70676810481753904</v>
      </c>
      <c r="L594">
        <f t="shared" ref="L594:U594" si="655">IF(L305,SQRT((1-L118*L118)*(1-L572)),0)</f>
        <v>0.68352936046940749</v>
      </c>
      <c r="M594">
        <f t="shared" si="655"/>
        <v>0.75992550105993473</v>
      </c>
      <c r="N594">
        <f t="shared" si="655"/>
        <v>0.65947175312128758</v>
      </c>
      <c r="O594">
        <f t="shared" si="655"/>
        <v>0.70807103986020647</v>
      </c>
      <c r="P594">
        <f t="shared" si="655"/>
        <v>0.66790367441319975</v>
      </c>
      <c r="Q594">
        <f t="shared" si="655"/>
        <v>0.66592501425589834</v>
      </c>
      <c r="R594">
        <f t="shared" si="655"/>
        <v>0.77963332569811505</v>
      </c>
      <c r="S594">
        <f t="shared" si="655"/>
        <v>0.77716445854954697</v>
      </c>
      <c r="T594">
        <f t="shared" si="655"/>
        <v>0.60485039776795912</v>
      </c>
      <c r="U594">
        <f t="shared" si="655"/>
        <v>0.64899612716019839</v>
      </c>
    </row>
    <row r="595" spans="1:21" x14ac:dyDescent="0.15">
      <c r="A595">
        <v>5</v>
      </c>
      <c r="B595">
        <f t="shared" si="647"/>
        <v>0</v>
      </c>
      <c r="C595">
        <f t="shared" ref="C595:K595" si="656">IF(C306,SQRT((1-C119*C119)*(1-C573)),0)</f>
        <v>0.57355312012276516</v>
      </c>
      <c r="D595">
        <f t="shared" si="656"/>
        <v>0.83767138111485329</v>
      </c>
      <c r="E595">
        <f t="shared" si="656"/>
        <v>0.6616117666216621</v>
      </c>
      <c r="F595">
        <f t="shared" si="656"/>
        <v>0</v>
      </c>
      <c r="G595">
        <f t="shared" si="656"/>
        <v>0.7444888599739532</v>
      </c>
      <c r="H595">
        <f t="shared" si="656"/>
        <v>0.62865438834288467</v>
      </c>
      <c r="I595">
        <f t="shared" si="656"/>
        <v>0.71295016257100674</v>
      </c>
      <c r="J595">
        <f t="shared" si="656"/>
        <v>0.69205590416104257</v>
      </c>
      <c r="K595">
        <f t="shared" si="656"/>
        <v>0.67058472042457784</v>
      </c>
      <c r="L595">
        <f t="shared" ref="L595:U595" si="657">IF(L306,SQRT((1-L119*L119)*(1-L573)),0)</f>
        <v>0.72473424802310815</v>
      </c>
      <c r="M595">
        <f t="shared" si="657"/>
        <v>0.71855153765356961</v>
      </c>
      <c r="N595">
        <f t="shared" si="657"/>
        <v>0.74250140232419204</v>
      </c>
      <c r="O595">
        <f t="shared" si="657"/>
        <v>0.66149408699857337</v>
      </c>
      <c r="P595">
        <f t="shared" si="657"/>
        <v>0.57260767163724646</v>
      </c>
      <c r="Q595">
        <f t="shared" si="657"/>
        <v>0.61134453766674124</v>
      </c>
      <c r="R595">
        <f t="shared" si="657"/>
        <v>0.80215472905050444</v>
      </c>
      <c r="S595">
        <f t="shared" si="657"/>
        <v>0.66218485685265427</v>
      </c>
      <c r="T595">
        <f t="shared" si="657"/>
        <v>0.71125156964940484</v>
      </c>
      <c r="U595">
        <f t="shared" si="657"/>
        <v>0.7314300868303214</v>
      </c>
    </row>
    <row r="596" spans="1:21" x14ac:dyDescent="0.15">
      <c r="A596">
        <v>6</v>
      </c>
      <c r="B596">
        <f t="shared" si="647"/>
        <v>0</v>
      </c>
      <c r="C596">
        <f t="shared" ref="C596:K596" si="658">IF(C307,SQRT((1-C120*C120)*(1-C574)),0)</f>
        <v>0.41648361129289463</v>
      </c>
      <c r="D596">
        <f t="shared" si="658"/>
        <v>0.62471349854906</v>
      </c>
      <c r="E596">
        <f t="shared" si="658"/>
        <v>0.64948770247329901</v>
      </c>
      <c r="F596">
        <f t="shared" si="658"/>
        <v>0.63856295945834973</v>
      </c>
      <c r="G596">
        <f t="shared" si="658"/>
        <v>0</v>
      </c>
      <c r="H596">
        <f t="shared" si="658"/>
        <v>0.6001108274617819</v>
      </c>
      <c r="I596">
        <f t="shared" si="658"/>
        <v>0.67159534651611075</v>
      </c>
      <c r="J596">
        <f t="shared" si="658"/>
        <v>0.62939439341129444</v>
      </c>
      <c r="K596">
        <f t="shared" si="658"/>
        <v>0.71505415908600112</v>
      </c>
      <c r="L596">
        <f t="shared" ref="L596:U596" si="659">IF(L307,SQRT((1-L120*L120)*(1-L574)),0)</f>
        <v>0.70079603967925486</v>
      </c>
      <c r="M596">
        <f t="shared" si="659"/>
        <v>0.69928988357685107</v>
      </c>
      <c r="N596">
        <f t="shared" si="659"/>
        <v>0.59642819952043236</v>
      </c>
      <c r="O596">
        <f t="shared" si="659"/>
        <v>0.59745322193248196</v>
      </c>
      <c r="P596">
        <f t="shared" si="659"/>
        <v>0.56944252788065608</v>
      </c>
      <c r="Q596">
        <f t="shared" si="659"/>
        <v>0.74797437425516689</v>
      </c>
      <c r="R596">
        <f t="shared" si="659"/>
        <v>0.58370773922845387</v>
      </c>
      <c r="S596">
        <f t="shared" si="659"/>
        <v>0.70386699924276963</v>
      </c>
      <c r="T596">
        <f t="shared" si="659"/>
        <v>0.721080622284761</v>
      </c>
      <c r="U596">
        <f t="shared" si="659"/>
        <v>0.74833523379560785</v>
      </c>
    </row>
    <row r="597" spans="1:21" x14ac:dyDescent="0.15">
      <c r="A597">
        <v>7</v>
      </c>
      <c r="B597">
        <f t="shared" si="647"/>
        <v>0</v>
      </c>
      <c r="C597">
        <f t="shared" ref="C597:K597" si="660">IF(C308,SQRT((1-C121*C121)*(1-C575)),0)</f>
        <v>0.49978709187775033</v>
      </c>
      <c r="D597">
        <f t="shared" si="660"/>
        <v>0.57836556452736976</v>
      </c>
      <c r="E597">
        <f t="shared" si="660"/>
        <v>0.69862381556902375</v>
      </c>
      <c r="F597">
        <f t="shared" si="660"/>
        <v>0.57841263541393195</v>
      </c>
      <c r="G597">
        <f t="shared" si="660"/>
        <v>0.66647347907626386</v>
      </c>
      <c r="H597">
        <f t="shared" si="660"/>
        <v>0</v>
      </c>
      <c r="I597">
        <f t="shared" si="660"/>
        <v>0.70608360633251277</v>
      </c>
      <c r="J597">
        <f t="shared" si="660"/>
        <v>0.53247065196730192</v>
      </c>
      <c r="K597">
        <f t="shared" si="660"/>
        <v>0.68104717362374112</v>
      </c>
      <c r="L597">
        <f t="shared" ref="L597:U597" si="661">IF(L308,SQRT((1-L121*L121)*(1-L575)),0)</f>
        <v>0.62291539198565993</v>
      </c>
      <c r="M597">
        <f t="shared" si="661"/>
        <v>0.73637820967825307</v>
      </c>
      <c r="N597">
        <f t="shared" si="661"/>
        <v>0.55593474352666927</v>
      </c>
      <c r="O597">
        <f t="shared" si="661"/>
        <v>0.87410334260588252</v>
      </c>
      <c r="P597">
        <f t="shared" si="661"/>
        <v>0.79000763747264136</v>
      </c>
      <c r="Q597">
        <f t="shared" si="661"/>
        <v>0.66518161436172463</v>
      </c>
      <c r="R597">
        <f t="shared" si="661"/>
        <v>0.77403345434988824</v>
      </c>
      <c r="S597">
        <f t="shared" si="661"/>
        <v>0.72294141632355513</v>
      </c>
      <c r="T597">
        <f t="shared" si="661"/>
        <v>0.41304008074037352</v>
      </c>
      <c r="U597">
        <f t="shared" si="661"/>
        <v>0.55280399762190136</v>
      </c>
    </row>
    <row r="598" spans="1:21" x14ac:dyDescent="0.15">
      <c r="A598">
        <v>8</v>
      </c>
      <c r="B598">
        <f t="shared" si="647"/>
        <v>0</v>
      </c>
      <c r="C598">
        <f t="shared" ref="C598:K598" si="662">IF(C309,SQRT((1-C122*C122)*(1-C576)),0)</f>
        <v>0.45381893214125113</v>
      </c>
      <c r="D598">
        <f t="shared" si="662"/>
        <v>0.60926553493716362</v>
      </c>
      <c r="E598">
        <f t="shared" si="662"/>
        <v>0.66283538937957209</v>
      </c>
      <c r="F598">
        <f t="shared" si="662"/>
        <v>0.62669295833968763</v>
      </c>
      <c r="G598">
        <f t="shared" si="662"/>
        <v>0.68359995141726826</v>
      </c>
      <c r="H598">
        <f t="shared" si="662"/>
        <v>0.66751142775911798</v>
      </c>
      <c r="I598">
        <f t="shared" si="662"/>
        <v>0</v>
      </c>
      <c r="J598">
        <f t="shared" si="662"/>
        <v>0.72556643479840843</v>
      </c>
      <c r="K598">
        <f t="shared" si="662"/>
        <v>0.64938031538162844</v>
      </c>
      <c r="L598">
        <f t="shared" ref="L598:U598" si="663">IF(L309,SQRT((1-L122*L122)*(1-L576)),0)</f>
        <v>0.75797017313057113</v>
      </c>
      <c r="M598">
        <f t="shared" si="663"/>
        <v>0.71146814107454204</v>
      </c>
      <c r="N598">
        <f t="shared" si="663"/>
        <v>0.72865967781787955</v>
      </c>
      <c r="O598">
        <f t="shared" si="663"/>
        <v>0.62777664110350906</v>
      </c>
      <c r="P598">
        <f t="shared" si="663"/>
        <v>0.66538284483396959</v>
      </c>
      <c r="Q598">
        <f t="shared" si="663"/>
        <v>0.67966417074436825</v>
      </c>
      <c r="R598">
        <f t="shared" si="663"/>
        <v>0.69854532535227443</v>
      </c>
      <c r="S598">
        <f t="shared" si="663"/>
        <v>0.71539782546383102</v>
      </c>
      <c r="T598">
        <f t="shared" si="663"/>
        <v>0.71247270468381396</v>
      </c>
      <c r="U598">
        <f t="shared" si="663"/>
        <v>0.75628350196761007</v>
      </c>
    </row>
    <row r="599" spans="1:21" x14ac:dyDescent="0.15">
      <c r="A599">
        <v>9</v>
      </c>
      <c r="B599">
        <f t="shared" si="647"/>
        <v>0</v>
      </c>
      <c r="C599">
        <f t="shared" ref="C599:K599" si="664">IF(C310,SQRT((1-C123*C123)*(1-C577)),0)</f>
        <v>0.36389965158533483</v>
      </c>
      <c r="D599">
        <f t="shared" si="664"/>
        <v>0.57176132592963691</v>
      </c>
      <c r="E599">
        <f t="shared" si="664"/>
        <v>0.5362610455943676</v>
      </c>
      <c r="F599">
        <f t="shared" si="664"/>
        <v>0.58620709214037725</v>
      </c>
      <c r="G599">
        <f t="shared" si="664"/>
        <v>0.63300346358488779</v>
      </c>
      <c r="H599">
        <f t="shared" si="664"/>
        <v>0.46246354926465327</v>
      </c>
      <c r="I599">
        <f t="shared" si="664"/>
        <v>0.71281844953248119</v>
      </c>
      <c r="J599">
        <f t="shared" si="664"/>
        <v>0</v>
      </c>
      <c r="K599">
        <f t="shared" si="664"/>
        <v>0.6177476465616123</v>
      </c>
      <c r="L599">
        <f t="shared" ref="L599:U599" si="665">IF(L310,SQRT((1-L123*L123)*(1-L577)),0)</f>
        <v>0.72429697054661479</v>
      </c>
      <c r="M599">
        <f t="shared" si="665"/>
        <v>0.69453983504130734</v>
      </c>
      <c r="N599">
        <f t="shared" si="665"/>
        <v>0.57019571795034973</v>
      </c>
      <c r="O599">
        <f t="shared" si="665"/>
        <v>0.45995793689914094</v>
      </c>
      <c r="P599">
        <f t="shared" si="665"/>
        <v>0.43536938440666351</v>
      </c>
      <c r="Q599">
        <f t="shared" si="665"/>
        <v>0.67663556380280443</v>
      </c>
      <c r="R599">
        <f t="shared" si="665"/>
        <v>0.70058713819401519</v>
      </c>
      <c r="S599">
        <f t="shared" si="665"/>
        <v>0.60554032870000185</v>
      </c>
      <c r="T599">
        <f t="shared" si="665"/>
        <v>0.64287591952034318</v>
      </c>
      <c r="U599">
        <f t="shared" si="665"/>
        <v>0.75271559130377352</v>
      </c>
    </row>
    <row r="600" spans="1:21" x14ac:dyDescent="0.15">
      <c r="A600">
        <v>10</v>
      </c>
      <c r="B600">
        <f t="shared" si="647"/>
        <v>0</v>
      </c>
      <c r="C600">
        <f t="shared" ref="C600:K600" si="666">IF(C311,SQRT((1-C124*C124)*(1-C578)),0)</f>
        <v>0.47993549417760895</v>
      </c>
      <c r="D600">
        <f t="shared" si="666"/>
        <v>0.58104571502295643</v>
      </c>
      <c r="E600">
        <f t="shared" si="666"/>
        <v>0.67274064420195856</v>
      </c>
      <c r="F600">
        <f t="shared" si="666"/>
        <v>0.58919511678006065</v>
      </c>
      <c r="G600">
        <f t="shared" si="666"/>
        <v>0.73893775061102795</v>
      </c>
      <c r="H600">
        <f t="shared" si="666"/>
        <v>0.65005315752127812</v>
      </c>
      <c r="I600">
        <f t="shared" si="666"/>
        <v>0.65175249146796643</v>
      </c>
      <c r="J600">
        <f t="shared" si="666"/>
        <v>0.64327847752726097</v>
      </c>
      <c r="K600">
        <f t="shared" si="666"/>
        <v>0</v>
      </c>
      <c r="L600">
        <f t="shared" ref="L600:U600" si="667">IF(L311,SQRT((1-L124*L124)*(1-L578)),0)</f>
        <v>0.77164696701150703</v>
      </c>
      <c r="M600">
        <f t="shared" si="667"/>
        <v>0.73951184254929414</v>
      </c>
      <c r="N600">
        <f t="shared" si="667"/>
        <v>0.66178463926239361</v>
      </c>
      <c r="O600">
        <f t="shared" si="667"/>
        <v>0.61901284281614799</v>
      </c>
      <c r="P600">
        <f t="shared" si="667"/>
        <v>0.64037189151135732</v>
      </c>
      <c r="Q600">
        <f t="shared" si="667"/>
        <v>0.59030948262301142</v>
      </c>
      <c r="R600">
        <f t="shared" si="667"/>
        <v>0.73674206638261519</v>
      </c>
      <c r="S600">
        <f t="shared" si="667"/>
        <v>0.70734327869687541</v>
      </c>
      <c r="T600">
        <f t="shared" si="667"/>
        <v>0.63709522569788302</v>
      </c>
      <c r="U600">
        <f t="shared" si="667"/>
        <v>0.71330607955548198</v>
      </c>
    </row>
    <row r="601" spans="1:21" x14ac:dyDescent="0.15">
      <c r="A601">
        <v>11</v>
      </c>
      <c r="B601">
        <f t="shared" si="647"/>
        <v>0</v>
      </c>
      <c r="C601">
        <f t="shared" ref="C601:K601" si="668">IF(C312,SQRT((1-C125*C125)*(1-C579)),0)</f>
        <v>0.46738629815036864</v>
      </c>
      <c r="D601">
        <f t="shared" si="668"/>
        <v>0.66179642217620149</v>
      </c>
      <c r="E601">
        <f t="shared" si="668"/>
        <v>0.67821514613988421</v>
      </c>
      <c r="F601">
        <f t="shared" si="668"/>
        <v>0.67913489972431973</v>
      </c>
      <c r="G601">
        <f t="shared" si="668"/>
        <v>0.72838657879409641</v>
      </c>
      <c r="H601">
        <f t="shared" si="668"/>
        <v>0.62174680599077958</v>
      </c>
      <c r="I601">
        <f t="shared" si="668"/>
        <v>0.78051763616197423</v>
      </c>
      <c r="J601">
        <f t="shared" si="668"/>
        <v>0.76837905967919751</v>
      </c>
      <c r="K601">
        <f t="shared" si="668"/>
        <v>0.79173355401093337</v>
      </c>
      <c r="L601">
        <f t="shared" ref="L601:U601" si="669">IF(L312,SQRT((1-L125*L125)*(1-L579)),0)</f>
        <v>0</v>
      </c>
      <c r="M601">
        <f t="shared" si="669"/>
        <v>0.79925979215667586</v>
      </c>
      <c r="N601">
        <f t="shared" si="669"/>
        <v>0.77795320735436424</v>
      </c>
      <c r="O601">
        <f t="shared" si="669"/>
        <v>0.65111491663936361</v>
      </c>
      <c r="P601">
        <f t="shared" si="669"/>
        <v>0.56513510872053718</v>
      </c>
      <c r="Q601">
        <f t="shared" si="669"/>
        <v>0.63708971342833187</v>
      </c>
      <c r="R601">
        <f t="shared" si="669"/>
        <v>0.76169599861874326</v>
      </c>
      <c r="S601">
        <f t="shared" si="669"/>
        <v>0.73619628412331106</v>
      </c>
      <c r="T601">
        <f t="shared" si="669"/>
        <v>0.7656065716894298</v>
      </c>
      <c r="U601">
        <f t="shared" si="669"/>
        <v>0.81269825840740184</v>
      </c>
    </row>
    <row r="602" spans="1:21" x14ac:dyDescent="0.15">
      <c r="A602">
        <v>12</v>
      </c>
      <c r="B602">
        <f t="shared" si="647"/>
        <v>0</v>
      </c>
      <c r="C602">
        <f t="shared" ref="C602:K602" si="670">IF(C313,SQRT((1-C126*C126)*(1-C580)),0)</f>
        <v>0.52150664499171429</v>
      </c>
      <c r="D602">
        <f t="shared" si="670"/>
        <v>0.66492983690436158</v>
      </c>
      <c r="E602">
        <f t="shared" si="670"/>
        <v>0.74502422923558775</v>
      </c>
      <c r="F602">
        <f t="shared" si="670"/>
        <v>0.66063483921218014</v>
      </c>
      <c r="G602">
        <f t="shared" si="670"/>
        <v>0.72431479656285591</v>
      </c>
      <c r="H602">
        <f t="shared" si="670"/>
        <v>0.72465208254233449</v>
      </c>
      <c r="I602">
        <f t="shared" si="670"/>
        <v>0.72196135571046993</v>
      </c>
      <c r="J602">
        <f t="shared" si="670"/>
        <v>0.73250613022805422</v>
      </c>
      <c r="K602">
        <f t="shared" si="670"/>
        <v>0.74758485772373673</v>
      </c>
      <c r="L602">
        <f t="shared" ref="L602:U602" si="671">IF(L313,SQRT((1-L126*L126)*(1-L580)),0)</f>
        <v>0.79106400528328158</v>
      </c>
      <c r="M602">
        <f t="shared" si="671"/>
        <v>0</v>
      </c>
      <c r="N602">
        <f t="shared" si="671"/>
        <v>0.7620967433288196</v>
      </c>
      <c r="O602">
        <f t="shared" si="671"/>
        <v>0.7005956052675042</v>
      </c>
      <c r="P602">
        <f t="shared" si="671"/>
        <v>0.71628077521096034</v>
      </c>
      <c r="Q602">
        <f t="shared" si="671"/>
        <v>0.83982260392353336</v>
      </c>
      <c r="R602">
        <f t="shared" si="671"/>
        <v>0.71940724463800254</v>
      </c>
      <c r="S602">
        <f t="shared" si="671"/>
        <v>0.77640586172385428</v>
      </c>
      <c r="T602">
        <f t="shared" si="671"/>
        <v>0.71089429726875564</v>
      </c>
      <c r="U602">
        <f t="shared" si="671"/>
        <v>0.76250455137128448</v>
      </c>
    </row>
    <row r="603" spans="1:21" x14ac:dyDescent="0.15">
      <c r="A603">
        <v>13</v>
      </c>
      <c r="B603">
        <f t="shared" si="647"/>
        <v>0</v>
      </c>
      <c r="C603">
        <f t="shared" ref="C603:K603" si="672">IF(C314,SQRT((1-C127*C127)*(1-C581)),0)</f>
        <v>0.40708569658822374</v>
      </c>
      <c r="D603">
        <f t="shared" si="672"/>
        <v>0.63118401176661099</v>
      </c>
      <c r="E603">
        <f t="shared" si="672"/>
        <v>0.59775298296639923</v>
      </c>
      <c r="F603">
        <f t="shared" si="672"/>
        <v>0.6456147821893089</v>
      </c>
      <c r="G603">
        <f t="shared" si="672"/>
        <v>0.59967145990881843</v>
      </c>
      <c r="H603">
        <f t="shared" si="672"/>
        <v>0.48979241619082919</v>
      </c>
      <c r="I603">
        <f t="shared" si="672"/>
        <v>0.71708805225729277</v>
      </c>
      <c r="J603">
        <f t="shared" si="672"/>
        <v>0.5704586084302512</v>
      </c>
      <c r="K603">
        <f t="shared" si="672"/>
        <v>0.6381518652939332</v>
      </c>
      <c r="L603">
        <f t="shared" ref="L603:U603" si="673">IF(L314,SQRT((1-L127*L127)*(1-L581)),0)</f>
        <v>0.73811525157164604</v>
      </c>
      <c r="M603">
        <f t="shared" si="673"/>
        <v>0.73004995527263972</v>
      </c>
      <c r="N603">
        <f t="shared" si="673"/>
        <v>0</v>
      </c>
      <c r="O603">
        <f t="shared" si="673"/>
        <v>0.48994183840664285</v>
      </c>
      <c r="P603">
        <f t="shared" si="673"/>
        <v>0.45883086510607524</v>
      </c>
      <c r="Q603">
        <f t="shared" si="673"/>
        <v>0.76953290334435009</v>
      </c>
      <c r="R603">
        <f t="shared" si="673"/>
        <v>0.68484556893356985</v>
      </c>
      <c r="S603">
        <f t="shared" si="673"/>
        <v>0.64917541678931945</v>
      </c>
      <c r="T603">
        <f t="shared" si="673"/>
        <v>0.67580895764541227</v>
      </c>
      <c r="U603">
        <f t="shared" si="673"/>
        <v>0.76102463981618051</v>
      </c>
    </row>
    <row r="604" spans="1:21" x14ac:dyDescent="0.15">
      <c r="A604">
        <v>14</v>
      </c>
      <c r="B604">
        <f t="shared" si="647"/>
        <v>0</v>
      </c>
      <c r="C604">
        <f t="shared" ref="C604:K604" si="674">IF(C315,SQRT((1-C128*C128)*(1-C582)),0)</f>
        <v>0.61930388545280957</v>
      </c>
      <c r="D604">
        <f t="shared" si="674"/>
        <v>0.70959272167128751</v>
      </c>
      <c r="E604">
        <f t="shared" si="674"/>
        <v>0.7943997147293107</v>
      </c>
      <c r="F604">
        <f t="shared" si="674"/>
        <v>0.71352620991707427</v>
      </c>
      <c r="G604">
        <f t="shared" si="674"/>
        <v>0.75895634029440262</v>
      </c>
      <c r="H604">
        <f t="shared" si="674"/>
        <v>0.90582344897633615</v>
      </c>
      <c r="I604">
        <f t="shared" si="674"/>
        <v>0.76311610142908926</v>
      </c>
      <c r="J604">
        <f t="shared" si="674"/>
        <v>0.63963663229494672</v>
      </c>
      <c r="K604">
        <f t="shared" si="674"/>
        <v>0.74762269776230983</v>
      </c>
      <c r="L604">
        <f t="shared" ref="L604:U604" si="675">IF(L315,SQRT((1-L128*L128)*(1-L582)),0)</f>
        <v>0.74839767579473038</v>
      </c>
      <c r="M604">
        <f t="shared" si="675"/>
        <v>0.80222674918374504</v>
      </c>
      <c r="N604">
        <f t="shared" si="675"/>
        <v>0.66254229404789344</v>
      </c>
      <c r="O604">
        <f t="shared" si="675"/>
        <v>0</v>
      </c>
      <c r="P604">
        <f t="shared" si="675"/>
        <v>0.91754861998666892</v>
      </c>
      <c r="Q604">
        <f t="shared" si="675"/>
        <v>0.69980099223928327</v>
      </c>
      <c r="R604">
        <f t="shared" si="675"/>
        <v>0.87707742309990222</v>
      </c>
      <c r="S604">
        <f t="shared" si="675"/>
        <v>0.81590680544188587</v>
      </c>
      <c r="T604">
        <f t="shared" si="675"/>
        <v>0.585566975042765</v>
      </c>
      <c r="U604">
        <f t="shared" si="675"/>
        <v>0.71778709792646578</v>
      </c>
    </row>
    <row r="605" spans="1:21" x14ac:dyDescent="0.15">
      <c r="A605">
        <v>15</v>
      </c>
      <c r="B605">
        <f t="shared" si="647"/>
        <v>0</v>
      </c>
      <c r="C605">
        <f t="shared" ref="C605:K605" si="676">IF(C316,SQRT((1-C129*C129)*(1-C583)),0)</f>
        <v>0.51487217614614522</v>
      </c>
      <c r="D605">
        <f t="shared" si="676"/>
        <v>0.56460400973523472</v>
      </c>
      <c r="E605">
        <f t="shared" si="676"/>
        <v>0.69849821662983724</v>
      </c>
      <c r="F605">
        <f t="shared" si="676"/>
        <v>0.56025470137985789</v>
      </c>
      <c r="G605">
        <f t="shared" si="676"/>
        <v>0.67465927769314749</v>
      </c>
      <c r="H605">
        <f t="shared" si="676"/>
        <v>0.79731706713172168</v>
      </c>
      <c r="I605">
        <f t="shared" si="676"/>
        <v>0.73715961780964268</v>
      </c>
      <c r="J605">
        <f t="shared" si="676"/>
        <v>0.55023732223636657</v>
      </c>
      <c r="K605">
        <f t="shared" si="676"/>
        <v>0.70635106957135418</v>
      </c>
      <c r="L605">
        <f t="shared" ref="L605:U605" si="677">IF(L316,SQRT((1-L129*L129)*(1-L583)),0)</f>
        <v>0.60559782591658151</v>
      </c>
      <c r="M605">
        <f t="shared" si="677"/>
        <v>0.76004574697017169</v>
      </c>
      <c r="N605">
        <f t="shared" si="677"/>
        <v>0.56892162923308853</v>
      </c>
      <c r="O605">
        <f t="shared" si="677"/>
        <v>0.87470279103356685</v>
      </c>
      <c r="P605">
        <f t="shared" si="677"/>
        <v>0</v>
      </c>
      <c r="Q605">
        <f t="shared" si="677"/>
        <v>0.7100482952695798</v>
      </c>
      <c r="R605">
        <f t="shared" si="677"/>
        <v>0.80379623745958584</v>
      </c>
      <c r="S605">
        <f t="shared" si="677"/>
        <v>0.72749871695444601</v>
      </c>
      <c r="T605">
        <f t="shared" si="677"/>
        <v>0.40674217347161895</v>
      </c>
      <c r="U605">
        <f t="shared" si="677"/>
        <v>0.51111015045164621</v>
      </c>
    </row>
    <row r="606" spans="1:21" x14ac:dyDescent="0.15">
      <c r="A606">
        <v>16</v>
      </c>
      <c r="B606">
        <f t="shared" si="647"/>
        <v>0</v>
      </c>
      <c r="C606">
        <f t="shared" ref="C606:K606" si="678">IF(C317,SQRT((1-C130*C130)*(1-C584)),0)</f>
        <v>0.55866456281922883</v>
      </c>
      <c r="D606">
        <f t="shared" si="678"/>
        <v>0.68819969172612927</v>
      </c>
      <c r="E606">
        <f t="shared" si="678"/>
        <v>0.74697821823643795</v>
      </c>
      <c r="F606">
        <f t="shared" si="678"/>
        <v>0.65537183834414636</v>
      </c>
      <c r="G606">
        <f t="shared" si="678"/>
        <v>0.8639668311590456</v>
      </c>
      <c r="H606">
        <f t="shared" si="678"/>
        <v>0.75021359213276428</v>
      </c>
      <c r="I606">
        <f t="shared" si="678"/>
        <v>0.79710506223017763</v>
      </c>
      <c r="J606">
        <f t="shared" si="678"/>
        <v>0.80672607447804312</v>
      </c>
      <c r="K606">
        <f t="shared" si="678"/>
        <v>0.71296181463868336</v>
      </c>
      <c r="L606">
        <f t="shared" ref="L606:U606" si="679">IF(L317,SQRT((1-L130*L130)*(1-L584)),0)</f>
        <v>0.7259038686902719</v>
      </c>
      <c r="M606">
        <f t="shared" si="679"/>
        <v>0.90192014752255656</v>
      </c>
      <c r="N606">
        <f t="shared" si="679"/>
        <v>0.87338179879854028</v>
      </c>
      <c r="O606">
        <f t="shared" si="679"/>
        <v>0.68944381125160736</v>
      </c>
      <c r="P606">
        <f t="shared" si="679"/>
        <v>0.75965447697473387</v>
      </c>
      <c r="Q606">
        <f t="shared" si="679"/>
        <v>0</v>
      </c>
      <c r="R606">
        <f t="shared" si="679"/>
        <v>0.85967343652337813</v>
      </c>
      <c r="S606">
        <f t="shared" si="679"/>
        <v>0.77723215848148919</v>
      </c>
      <c r="T606">
        <f t="shared" si="679"/>
        <v>0.77971744034133272</v>
      </c>
      <c r="U606">
        <f t="shared" si="679"/>
        <v>0.74538192852324814</v>
      </c>
    </row>
    <row r="607" spans="1:21" x14ac:dyDescent="0.15">
      <c r="A607">
        <v>17</v>
      </c>
      <c r="B607">
        <f t="shared" si="647"/>
        <v>0</v>
      </c>
      <c r="C607">
        <f t="shared" ref="C607:K607" si="680">IF(C318,SQRT((1-C131*C131)*(1-C585)),0)</f>
        <v>0.62523106410836926</v>
      </c>
      <c r="D607">
        <f t="shared" si="680"/>
        <v>0.65428408039529473</v>
      </c>
      <c r="E607">
        <f t="shared" si="680"/>
        <v>0.72838423396425311</v>
      </c>
      <c r="F607">
        <f t="shared" si="680"/>
        <v>0.70562894013853628</v>
      </c>
      <c r="G607">
        <f t="shared" si="680"/>
        <v>0.58198993653303155</v>
      </c>
      <c r="H607">
        <f t="shared" si="680"/>
        <v>0.72323717347962257</v>
      </c>
      <c r="I607">
        <f t="shared" si="680"/>
        <v>0.68226810161537965</v>
      </c>
      <c r="J607">
        <f t="shared" si="680"/>
        <v>0.69166985139533499</v>
      </c>
      <c r="K607">
        <f t="shared" si="680"/>
        <v>0.70927794748503825</v>
      </c>
      <c r="L607">
        <f t="shared" ref="L607:U607" si="681">IF(L318,SQRT((1-L131*L131)*(1-L585)),0)</f>
        <v>0.72155606072667877</v>
      </c>
      <c r="M607">
        <f t="shared" si="681"/>
        <v>0.69213410691564026</v>
      </c>
      <c r="N607">
        <f t="shared" si="681"/>
        <v>0.67635974273489374</v>
      </c>
      <c r="O607">
        <f t="shared" si="681"/>
        <v>0.75260891976297539</v>
      </c>
      <c r="P607">
        <f t="shared" si="681"/>
        <v>0.72081407590608815</v>
      </c>
      <c r="Q607">
        <f t="shared" si="681"/>
        <v>0.73795766548989861</v>
      </c>
      <c r="R607">
        <f t="shared" si="681"/>
        <v>0</v>
      </c>
      <c r="S607">
        <f t="shared" si="681"/>
        <v>0.70189866278105839</v>
      </c>
      <c r="T607">
        <f t="shared" si="681"/>
        <v>0.72363033152271306</v>
      </c>
      <c r="U607">
        <f t="shared" si="681"/>
        <v>0.74638386391461287</v>
      </c>
    </row>
    <row r="608" spans="1:21" x14ac:dyDescent="0.15">
      <c r="A608">
        <v>18</v>
      </c>
      <c r="B608">
        <f t="shared" si="647"/>
        <v>0</v>
      </c>
      <c r="C608">
        <f t="shared" ref="C608:K608" si="682">IF(C319,SQRT((1-C132*C132)*(1-C586)),0)</f>
        <v>0.68575886443801837</v>
      </c>
      <c r="D608">
        <f t="shared" si="682"/>
        <v>0.44974721674853185</v>
      </c>
      <c r="E608">
        <f t="shared" si="682"/>
        <v>0.7592350551522844</v>
      </c>
      <c r="F608">
        <f t="shared" si="682"/>
        <v>0.57746802661419117</v>
      </c>
      <c r="G608">
        <f t="shared" si="682"/>
        <v>0.72926972458293216</v>
      </c>
      <c r="H608">
        <f t="shared" si="682"/>
        <v>0.69204449880152596</v>
      </c>
      <c r="I608">
        <f t="shared" si="682"/>
        <v>0.7213937193021942</v>
      </c>
      <c r="J608">
        <f t="shared" si="682"/>
        <v>0.62928948036244048</v>
      </c>
      <c r="K608">
        <f t="shared" si="682"/>
        <v>0.70537098988030611</v>
      </c>
      <c r="L608">
        <f t="shared" ref="L608:U608" si="683">IF(L319,SQRT((1-L132*L132)*(1-L586)),0)</f>
        <v>0.70719339758882449</v>
      </c>
      <c r="M608">
        <f t="shared" si="683"/>
        <v>0.76271741906537149</v>
      </c>
      <c r="N608">
        <f t="shared" si="683"/>
        <v>0.67024697713058079</v>
      </c>
      <c r="O608">
        <f t="shared" si="683"/>
        <v>0.69779466487712893</v>
      </c>
      <c r="P608">
        <f t="shared" si="683"/>
        <v>0.66143233897285947</v>
      </c>
      <c r="Q608">
        <f t="shared" si="683"/>
        <v>0.66277219674599086</v>
      </c>
      <c r="R608">
        <f t="shared" si="683"/>
        <v>0.72462893048901589</v>
      </c>
      <c r="S608">
        <f t="shared" si="683"/>
        <v>0</v>
      </c>
      <c r="T608">
        <f t="shared" si="683"/>
        <v>0.58686108435250961</v>
      </c>
      <c r="U608">
        <f t="shared" si="683"/>
        <v>0.6712378731329961</v>
      </c>
    </row>
    <row r="609" spans="1:21" x14ac:dyDescent="0.15">
      <c r="A609">
        <v>19</v>
      </c>
      <c r="B609">
        <f t="shared" si="647"/>
        <v>0</v>
      </c>
      <c r="C609">
        <f t="shared" ref="C609:K609" si="684">IF(C320,SQRT((1-C133*C133)*(1-C587)),0)</f>
        <v>0.45647536945627648</v>
      </c>
      <c r="D609">
        <f t="shared" si="684"/>
        <v>0.64511388448571394</v>
      </c>
      <c r="E609">
        <f t="shared" si="684"/>
        <v>0.60224665471433947</v>
      </c>
      <c r="F609">
        <f t="shared" si="684"/>
        <v>0.66782916754503141</v>
      </c>
      <c r="G609">
        <f t="shared" si="684"/>
        <v>0.75567640011818182</v>
      </c>
      <c r="H609">
        <f t="shared" si="684"/>
        <v>0.41575853744114638</v>
      </c>
      <c r="I609">
        <f t="shared" si="684"/>
        <v>0.74945105411728308</v>
      </c>
      <c r="J609">
        <f t="shared" si="684"/>
        <v>0.65219680930172597</v>
      </c>
      <c r="K609">
        <f t="shared" si="684"/>
        <v>0.67057345354282771</v>
      </c>
      <c r="L609">
        <f t="shared" ref="L609:U609" si="685">IF(L320,SQRT((1-L133*L133)*(1-L587)),0)</f>
        <v>0.76812463650883567</v>
      </c>
      <c r="M609">
        <f t="shared" si="685"/>
        <v>0.72468578839939712</v>
      </c>
      <c r="N609">
        <f t="shared" si="685"/>
        <v>0.69099499605939108</v>
      </c>
      <c r="O609">
        <f t="shared" si="685"/>
        <v>0.47083868805412099</v>
      </c>
      <c r="P609">
        <f t="shared" si="685"/>
        <v>0.35656746074585705</v>
      </c>
      <c r="Q609">
        <f t="shared" si="685"/>
        <v>0.69985517472568692</v>
      </c>
      <c r="R609">
        <f t="shared" si="685"/>
        <v>0.77606589010812832</v>
      </c>
      <c r="S609">
        <f t="shared" si="685"/>
        <v>0.62493023483327359</v>
      </c>
      <c r="T609">
        <f t="shared" si="685"/>
        <v>0</v>
      </c>
      <c r="U609">
        <f t="shared" si="685"/>
        <v>0.80679110353056993</v>
      </c>
    </row>
    <row r="610" spans="1:21" x14ac:dyDescent="0.15">
      <c r="A610">
        <v>20</v>
      </c>
      <c r="B610">
        <f t="shared" si="647"/>
        <v>0</v>
      </c>
      <c r="C610">
        <f t="shared" ref="C610:K610" si="686">IF(C321,SQRT((1-C134*C134)*(1-C588)),0)</f>
        <v>0.50480486556609971</v>
      </c>
      <c r="D610">
        <f t="shared" si="686"/>
        <v>0.70681526106189718</v>
      </c>
      <c r="E610">
        <f t="shared" si="686"/>
        <v>0.67942783894286751</v>
      </c>
      <c r="F610">
        <f t="shared" si="686"/>
        <v>0.72033229769505613</v>
      </c>
      <c r="G610">
        <f t="shared" si="686"/>
        <v>0.79812074311883796</v>
      </c>
      <c r="H610">
        <f t="shared" si="686"/>
        <v>0.5916646227426422</v>
      </c>
      <c r="I610">
        <f t="shared" si="686"/>
        <v>0.81403309188292483</v>
      </c>
      <c r="J610">
        <f t="shared" si="686"/>
        <v>0.81813510523743227</v>
      </c>
      <c r="K610">
        <f t="shared" si="686"/>
        <v>0.77147163373151284</v>
      </c>
      <c r="L610">
        <f t="shared" ref="L610:U610" si="687">IF(L321,SQRT((1-L134*L134)*(1-L588)),0)</f>
        <v>0.82506356384614488</v>
      </c>
      <c r="M610">
        <f t="shared" si="687"/>
        <v>0.80155039305837239</v>
      </c>
      <c r="N610">
        <f t="shared" si="687"/>
        <v>0.82150246625637968</v>
      </c>
      <c r="O610">
        <f t="shared" si="687"/>
        <v>0.65397727523059812</v>
      </c>
      <c r="P610">
        <f t="shared" si="687"/>
        <v>0.51002508458094753</v>
      </c>
      <c r="Q610">
        <f t="shared" si="687"/>
        <v>0.69403083679890853</v>
      </c>
      <c r="R610">
        <f t="shared" si="687"/>
        <v>0.81482608731224726</v>
      </c>
      <c r="S610">
        <f t="shared" si="687"/>
        <v>0.73554045396132439</v>
      </c>
      <c r="T610">
        <f t="shared" si="687"/>
        <v>0.83091875293474771</v>
      </c>
      <c r="U610">
        <f t="shared" si="687"/>
        <v>0</v>
      </c>
    </row>
    <row r="612" spans="1:21" x14ac:dyDescent="0.15">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15">
      <c r="A613">
        <v>1</v>
      </c>
      <c r="B613">
        <f t="shared" ref="B613:U613" si="688">NORMSDIST(-1*ABS(IF(B302,IF(B591=0,0,B354/(15*B591)),0)))*$A$208</f>
        <v>1</v>
      </c>
      <c r="C613">
        <f t="shared" si="688"/>
        <v>1</v>
      </c>
      <c r="D613">
        <f t="shared" si="688"/>
        <v>1</v>
      </c>
      <c r="E613">
        <f t="shared" si="688"/>
        <v>1</v>
      </c>
      <c r="F613">
        <f t="shared" si="688"/>
        <v>1</v>
      </c>
      <c r="G613">
        <f t="shared" si="688"/>
        <v>1</v>
      </c>
      <c r="H613">
        <f t="shared" si="688"/>
        <v>1</v>
      </c>
      <c r="I613">
        <f t="shared" si="688"/>
        <v>1</v>
      </c>
      <c r="J613">
        <f t="shared" si="688"/>
        <v>1</v>
      </c>
      <c r="K613">
        <f t="shared" si="688"/>
        <v>1</v>
      </c>
      <c r="L613">
        <f t="shared" si="688"/>
        <v>1</v>
      </c>
      <c r="M613">
        <f t="shared" si="688"/>
        <v>1</v>
      </c>
      <c r="N613">
        <f t="shared" si="688"/>
        <v>1</v>
      </c>
      <c r="O613">
        <f t="shared" si="688"/>
        <v>1</v>
      </c>
      <c r="P613">
        <f t="shared" si="688"/>
        <v>1</v>
      </c>
      <c r="Q613">
        <f t="shared" si="688"/>
        <v>1</v>
      </c>
      <c r="R613">
        <f t="shared" si="688"/>
        <v>1</v>
      </c>
      <c r="S613">
        <f t="shared" si="688"/>
        <v>1</v>
      </c>
      <c r="T613">
        <f t="shared" si="688"/>
        <v>1</v>
      </c>
      <c r="U613">
        <f t="shared" si="688"/>
        <v>1</v>
      </c>
    </row>
    <row r="614" spans="1:21" x14ac:dyDescent="0.15">
      <c r="A614">
        <v>2</v>
      </c>
      <c r="B614">
        <f t="shared" ref="B614:B632" si="689">NORMSDIST(-1*ABS(IF(B303,IF(B592=0,0,B355/(15*B592)),0)))*$A$208</f>
        <v>1</v>
      </c>
      <c r="C614">
        <f t="shared" ref="C614:Q614" si="690">NORMSDIST(-1*ABS(IF(C303,IF(C592=0,0,C355/(15*C592)),0)))*$A$208</f>
        <v>1</v>
      </c>
      <c r="D614">
        <f t="shared" si="690"/>
        <v>1.3873028779701034E-2</v>
      </c>
      <c r="E614">
        <f t="shared" si="690"/>
        <v>0.24201942314250796</v>
      </c>
      <c r="F614">
        <f t="shared" si="690"/>
        <v>2.1272928403980682E-2</v>
      </c>
      <c r="G614">
        <f t="shared" si="690"/>
        <v>9.3070957896692185E-3</v>
      </c>
      <c r="H614">
        <f t="shared" si="690"/>
        <v>1.014285826852665E-2</v>
      </c>
      <c r="I614">
        <f t="shared" si="690"/>
        <v>6.6865560529844187E-3</v>
      </c>
      <c r="J614">
        <f t="shared" si="690"/>
        <v>3.3906049427279272E-3</v>
      </c>
      <c r="K614">
        <f t="shared" si="690"/>
        <v>8.4209680814672436E-3</v>
      </c>
      <c r="L614">
        <f t="shared" si="690"/>
        <v>3.3809075180124297E-3</v>
      </c>
      <c r="M614">
        <f t="shared" si="690"/>
        <v>1.8979459514274377E-2</v>
      </c>
      <c r="N614">
        <f t="shared" si="690"/>
        <v>6.6087201635851708E-3</v>
      </c>
      <c r="O614">
        <f t="shared" si="690"/>
        <v>9.2184481505354909E-3</v>
      </c>
      <c r="P614">
        <f t="shared" si="690"/>
        <v>5.9993867755843448E-3</v>
      </c>
      <c r="Q614">
        <f t="shared" si="690"/>
        <v>3.8881468914768419E-3</v>
      </c>
      <c r="R614">
        <f t="shared" ref="R614:U632" si="691">NORMSDIST(-1*ABS(IF(R303,IF(R592=0,0,R355/(15*R592)),0)))*$A$208</f>
        <v>0.14673391451014206</v>
      </c>
      <c r="S614">
        <f t="shared" si="691"/>
        <v>0.15532186358218497</v>
      </c>
      <c r="T614">
        <f t="shared" si="691"/>
        <v>4.2985370823019117E-3</v>
      </c>
      <c r="U614">
        <f t="shared" si="691"/>
        <v>2.6780720541673712E-3</v>
      </c>
    </row>
    <row r="615" spans="1:21" x14ac:dyDescent="0.15">
      <c r="A615">
        <v>3</v>
      </c>
      <c r="B615">
        <f t="shared" si="689"/>
        <v>1</v>
      </c>
      <c r="C615">
        <f t="shared" ref="C615:Q615" si="692">NORMSDIST(-1*ABS(IF(C304,IF(C593=0,0,C356/(15*C593)),0)))*$A$208</f>
        <v>1.5514597930511719E-3</v>
      </c>
      <c r="D615">
        <f t="shared" si="692"/>
        <v>1</v>
      </c>
      <c r="E615">
        <f t="shared" si="692"/>
        <v>4.6297721091621315E-4</v>
      </c>
      <c r="F615">
        <f t="shared" si="692"/>
        <v>0.63684860038653457</v>
      </c>
      <c r="G615">
        <f t="shared" si="692"/>
        <v>4.1205489808596722E-2</v>
      </c>
      <c r="H615">
        <f t="shared" si="692"/>
        <v>8.6177912902127476E-3</v>
      </c>
      <c r="I615">
        <f t="shared" si="692"/>
        <v>1.1238244841623396E-2</v>
      </c>
      <c r="J615">
        <f t="shared" si="692"/>
        <v>2.0007914331695114E-2</v>
      </c>
      <c r="K615">
        <f t="shared" si="692"/>
        <v>7.2369376761792408E-3</v>
      </c>
      <c r="L615">
        <f t="shared" si="692"/>
        <v>9.8711946659433905E-3</v>
      </c>
      <c r="M615">
        <f t="shared" si="692"/>
        <v>4.8252127822596594E-2</v>
      </c>
      <c r="N615">
        <f t="shared" si="692"/>
        <v>3.9468047011775066E-2</v>
      </c>
      <c r="O615">
        <f t="shared" si="692"/>
        <v>1.0322316766304901E-2</v>
      </c>
      <c r="P615">
        <f t="shared" si="692"/>
        <v>2.2354117411108702E-3</v>
      </c>
      <c r="Q615">
        <f t="shared" si="692"/>
        <v>1.1176799609998858E-2</v>
      </c>
      <c r="R615">
        <f t="shared" si="691"/>
        <v>0.13195564713359589</v>
      </c>
      <c r="S615">
        <f t="shared" si="691"/>
        <v>1.0925412102159218E-3</v>
      </c>
      <c r="T615">
        <f t="shared" si="691"/>
        <v>2.7034813878557017E-2</v>
      </c>
      <c r="U615">
        <f t="shared" si="691"/>
        <v>8.3942076814704208E-3</v>
      </c>
    </row>
    <row r="616" spans="1:21" x14ac:dyDescent="0.15">
      <c r="A616">
        <v>4</v>
      </c>
      <c r="B616">
        <f t="shared" si="689"/>
        <v>1</v>
      </c>
      <c r="C616">
        <f t="shared" ref="C616:Q616" si="693">NORMSDIST(-1*ABS(IF(C305,IF(C594=0,0,C357/(15*C594)),0)))*$A$208</f>
        <v>0.95716861739702941</v>
      </c>
      <c r="D616">
        <f t="shared" si="693"/>
        <v>0.10697469798201018</v>
      </c>
      <c r="E616">
        <f t="shared" si="693"/>
        <v>1</v>
      </c>
      <c r="F616">
        <f t="shared" si="693"/>
        <v>0.36232079668013911</v>
      </c>
      <c r="G616">
        <f t="shared" si="693"/>
        <v>0.3649562883055622</v>
      </c>
      <c r="H616">
        <f t="shared" si="693"/>
        <v>0.38890042879363573</v>
      </c>
      <c r="I616">
        <f t="shared" si="693"/>
        <v>0.21009536099543888</v>
      </c>
      <c r="J616">
        <f t="shared" si="693"/>
        <v>0.21135486646351306</v>
      </c>
      <c r="K616">
        <f t="shared" si="693"/>
        <v>0.22350990373697913</v>
      </c>
      <c r="L616">
        <f t="shared" si="693"/>
        <v>0.16245474560555453</v>
      </c>
      <c r="M616">
        <f t="shared" si="693"/>
        <v>0.5377658410863515</v>
      </c>
      <c r="N616">
        <f t="shared" si="693"/>
        <v>0.27683261666975595</v>
      </c>
      <c r="O616">
        <f t="shared" si="693"/>
        <v>0.3029294976419209</v>
      </c>
      <c r="P616">
        <f t="shared" si="693"/>
        <v>0.32428067201724015</v>
      </c>
      <c r="Q616">
        <f t="shared" si="693"/>
        <v>0.30303956524295789</v>
      </c>
      <c r="R616">
        <f t="shared" si="691"/>
        <v>0.92881669500416741</v>
      </c>
      <c r="S616">
        <f t="shared" si="691"/>
        <v>0.97588207913349756</v>
      </c>
      <c r="T616">
        <f t="shared" si="691"/>
        <v>0.22835499673319939</v>
      </c>
      <c r="U616">
        <f t="shared" si="691"/>
        <v>0.12135876442023991</v>
      </c>
    </row>
    <row r="617" spans="1:21" x14ac:dyDescent="0.15">
      <c r="A617">
        <v>5</v>
      </c>
      <c r="B617">
        <f t="shared" si="689"/>
        <v>1</v>
      </c>
      <c r="C617">
        <f t="shared" ref="C617:Q617" si="694">NORMSDIST(-1*ABS(IF(C306,IF(C595=0,0,C358/(15*C595)),0)))*$A$208</f>
        <v>1.5046702481818518E-2</v>
      </c>
      <c r="D617">
        <f t="shared" si="694"/>
        <v>0.65332757321573731</v>
      </c>
      <c r="E617">
        <f t="shared" si="694"/>
        <v>3.6460586425176002E-2</v>
      </c>
      <c r="F617">
        <f t="shared" si="694"/>
        <v>1</v>
      </c>
      <c r="G617">
        <f t="shared" si="694"/>
        <v>7.2753904501401567E-2</v>
      </c>
      <c r="H617">
        <f t="shared" si="694"/>
        <v>2.3927155783386219E-2</v>
      </c>
      <c r="I617">
        <f t="shared" si="694"/>
        <v>2.8726767084408168E-2</v>
      </c>
      <c r="J617">
        <f t="shared" si="694"/>
        <v>4.6321790512367615E-2</v>
      </c>
      <c r="K617">
        <f t="shared" si="694"/>
        <v>2.0733119352850764E-2</v>
      </c>
      <c r="L617">
        <f t="shared" si="694"/>
        <v>2.5298204831089376E-2</v>
      </c>
      <c r="M617">
        <f t="shared" si="694"/>
        <v>7.2416550633382357E-2</v>
      </c>
      <c r="N617">
        <f t="shared" si="694"/>
        <v>7.1122597646879171E-2</v>
      </c>
      <c r="O617">
        <f t="shared" si="694"/>
        <v>2.6789726736034542E-2</v>
      </c>
      <c r="P617">
        <f t="shared" si="694"/>
        <v>9.9686758214051017E-3</v>
      </c>
      <c r="Q617">
        <f t="shared" si="694"/>
        <v>1.7562291753925985E-2</v>
      </c>
      <c r="R617">
        <f t="shared" si="691"/>
        <v>0.23960379777511512</v>
      </c>
      <c r="S617">
        <f t="shared" si="691"/>
        <v>4.6518050159671032E-2</v>
      </c>
      <c r="T617">
        <f t="shared" si="691"/>
        <v>6.2838222926737117E-2</v>
      </c>
      <c r="U617">
        <f t="shared" si="691"/>
        <v>2.1196399236497899E-2</v>
      </c>
    </row>
    <row r="618" spans="1:21" x14ac:dyDescent="0.15">
      <c r="A618">
        <v>6</v>
      </c>
      <c r="B618">
        <f t="shared" si="689"/>
        <v>1</v>
      </c>
      <c r="C618">
        <f t="shared" ref="C618:Q618" si="695">NORMSDIST(-1*ABS(IF(C307,IF(C596=0,0,C359/(15*C596)),0)))*$A$208</f>
        <v>0.18671522466811374</v>
      </c>
      <c r="D618">
        <f t="shared" si="695"/>
        <v>0.79761881264276768</v>
      </c>
      <c r="E618">
        <f t="shared" si="695"/>
        <v>0.56902725428160217</v>
      </c>
      <c r="F618">
        <f t="shared" si="695"/>
        <v>0.80567515763464981</v>
      </c>
      <c r="G618">
        <f t="shared" si="695"/>
        <v>1</v>
      </c>
      <c r="H618">
        <f t="shared" si="695"/>
        <v>0.46294044217255131</v>
      </c>
      <c r="I618">
        <f t="shared" si="695"/>
        <v>0.35178828345686275</v>
      </c>
      <c r="J618">
        <f t="shared" si="695"/>
        <v>0.93479806079111916</v>
      </c>
      <c r="K618">
        <f t="shared" si="695"/>
        <v>0.39803958615801788</v>
      </c>
      <c r="L618">
        <f t="shared" si="695"/>
        <v>0.26036955879033152</v>
      </c>
      <c r="M618">
        <f t="shared" si="695"/>
        <v>0.91724963958419847</v>
      </c>
      <c r="N618">
        <f t="shared" si="695"/>
        <v>0.89627419430935906</v>
      </c>
      <c r="O618">
        <f t="shared" si="695"/>
        <v>0.35193764242933229</v>
      </c>
      <c r="P618">
        <f t="shared" si="695"/>
        <v>0.39735218828907071</v>
      </c>
      <c r="Q618">
        <f t="shared" si="695"/>
        <v>0.73083164613040341</v>
      </c>
      <c r="R618">
        <f t="shared" si="691"/>
        <v>0.44131173960193842</v>
      </c>
      <c r="S618">
        <f t="shared" si="691"/>
        <v>0.92034131119778873</v>
      </c>
      <c r="T618">
        <f t="shared" si="691"/>
        <v>0.99339157100612685</v>
      </c>
      <c r="U618">
        <f t="shared" si="691"/>
        <v>0.20852538855117575</v>
      </c>
    </row>
    <row r="619" spans="1:21" x14ac:dyDescent="0.15">
      <c r="A619">
        <v>7</v>
      </c>
      <c r="B619">
        <f t="shared" si="689"/>
        <v>1</v>
      </c>
      <c r="C619">
        <f t="shared" ref="C619:Q619" si="696">NORMSDIST(-1*ABS(IF(C308,IF(C597=0,0,C360/(15*C597)),0)))*$A$208</f>
        <v>0.13130071404287533</v>
      </c>
      <c r="D619">
        <f t="shared" si="696"/>
        <v>0.28519964991685409</v>
      </c>
      <c r="E619">
        <f t="shared" si="696"/>
        <v>0.38611473146723013</v>
      </c>
      <c r="F619">
        <f t="shared" si="696"/>
        <v>0.28049506219448561</v>
      </c>
      <c r="G619">
        <f t="shared" si="696"/>
        <v>0.29134830818944463</v>
      </c>
      <c r="H619">
        <f t="shared" si="696"/>
        <v>1</v>
      </c>
      <c r="I619">
        <f t="shared" si="696"/>
        <v>0.21089333476852426</v>
      </c>
      <c r="J619">
        <f t="shared" si="696"/>
        <v>0.12649822985920825</v>
      </c>
      <c r="K619">
        <f t="shared" si="696"/>
        <v>0.20289735874899337</v>
      </c>
      <c r="L619">
        <f t="shared" si="696"/>
        <v>0.12732087332410827</v>
      </c>
      <c r="M619">
        <f t="shared" si="696"/>
        <v>0.48884860504476957</v>
      </c>
      <c r="N619">
        <f t="shared" si="696"/>
        <v>0.1471023727623299</v>
      </c>
      <c r="O619">
        <f t="shared" si="696"/>
        <v>0.63145238146253302</v>
      </c>
      <c r="P619">
        <f t="shared" si="696"/>
        <v>0.92649544897945302</v>
      </c>
      <c r="Q619">
        <f t="shared" si="696"/>
        <v>0.30557087928927457</v>
      </c>
      <c r="R619">
        <f t="shared" si="691"/>
        <v>0.88628800902907179</v>
      </c>
      <c r="S619">
        <f t="shared" si="691"/>
        <v>0.53522102002466898</v>
      </c>
      <c r="T619">
        <f t="shared" si="691"/>
        <v>3.12398844333686E-2</v>
      </c>
      <c r="U619">
        <f t="shared" si="691"/>
        <v>7.6888367148291184E-2</v>
      </c>
    </row>
    <row r="620" spans="1:21" x14ac:dyDescent="0.15">
      <c r="A620">
        <v>8</v>
      </c>
      <c r="B620">
        <f t="shared" si="689"/>
        <v>1</v>
      </c>
      <c r="C620">
        <f t="shared" ref="C620:Q620" si="697">NORMSDIST(-1*ABS(IF(C309,IF(C598=0,0,C361/(15*C598)),0)))*$A$208</f>
        <v>0.90406808444575637</v>
      </c>
      <c r="D620">
        <f t="shared" si="697"/>
        <v>0.58253327986199832</v>
      </c>
      <c r="E620">
        <f t="shared" si="697"/>
        <v>0.75371950594655968</v>
      </c>
      <c r="F620">
        <f t="shared" si="697"/>
        <v>0.57199343823957083</v>
      </c>
      <c r="G620">
        <f t="shared" si="697"/>
        <v>0.50041968704713091</v>
      </c>
      <c r="H620">
        <f t="shared" si="697"/>
        <v>0.74594398969382225</v>
      </c>
      <c r="I620">
        <f t="shared" si="697"/>
        <v>1</v>
      </c>
      <c r="J620">
        <f t="shared" si="697"/>
        <v>0.6637939355528284</v>
      </c>
      <c r="K620">
        <f t="shared" si="697"/>
        <v>0.93875393733602852</v>
      </c>
      <c r="L620">
        <f t="shared" si="697"/>
        <v>0.80983622558715118</v>
      </c>
      <c r="M620">
        <f t="shared" si="697"/>
        <v>0.31033512252204876</v>
      </c>
      <c r="N620">
        <f t="shared" si="697"/>
        <v>0.68965101769522152</v>
      </c>
      <c r="O620">
        <f t="shared" si="697"/>
        <v>0.94179680721485282</v>
      </c>
      <c r="P620">
        <f t="shared" si="697"/>
        <v>0.75846978636566675</v>
      </c>
      <c r="Q620">
        <f t="shared" si="697"/>
        <v>0.78186939404107914</v>
      </c>
      <c r="R620">
        <f t="shared" si="691"/>
        <v>0.20149873320628267</v>
      </c>
      <c r="S620">
        <f t="shared" si="691"/>
        <v>0.52224696188690034</v>
      </c>
      <c r="T620">
        <f t="shared" si="691"/>
        <v>0.67664523918718333</v>
      </c>
      <c r="U620">
        <f t="shared" si="691"/>
        <v>0.71069596228379472</v>
      </c>
    </row>
    <row r="621" spans="1:21" x14ac:dyDescent="0.15">
      <c r="A621">
        <v>9</v>
      </c>
      <c r="B621">
        <f t="shared" si="689"/>
        <v>1</v>
      </c>
      <c r="C621">
        <f t="shared" ref="C621:Q621" si="698">NORMSDIST(-1*ABS(IF(C310,IF(C599=0,0,C362/(15*C599)),0)))*$A$208</f>
        <v>5.7900145260450585E-2</v>
      </c>
      <c r="D621">
        <f t="shared" si="698"/>
        <v>0.51549742513585239</v>
      </c>
      <c r="E621">
        <f t="shared" si="698"/>
        <v>0.26933453770416493</v>
      </c>
      <c r="F621">
        <f t="shared" si="698"/>
        <v>0.54165144062183268</v>
      </c>
      <c r="G621">
        <f t="shared" si="698"/>
        <v>0.78222230267295956</v>
      </c>
      <c r="H621">
        <f t="shared" si="698"/>
        <v>0.15331261862253517</v>
      </c>
      <c r="I621">
        <f t="shared" si="698"/>
        <v>0.30896899428881369</v>
      </c>
      <c r="J621">
        <f t="shared" si="698"/>
        <v>1</v>
      </c>
      <c r="K621">
        <f t="shared" si="698"/>
        <v>0.23488151379481262</v>
      </c>
      <c r="L621">
        <f t="shared" si="698"/>
        <v>0.24811884278342083</v>
      </c>
      <c r="M621">
        <f t="shared" si="698"/>
        <v>0.63476328709729724</v>
      </c>
      <c r="N621">
        <f t="shared" si="698"/>
        <v>0.83970804410017996</v>
      </c>
      <c r="O621">
        <f t="shared" si="698"/>
        <v>0.1210204520904155</v>
      </c>
      <c r="P621">
        <f t="shared" si="698"/>
        <v>0.11676906816041201</v>
      </c>
      <c r="Q621">
        <f t="shared" si="698"/>
        <v>0.49713277875958406</v>
      </c>
      <c r="R621">
        <f t="shared" si="691"/>
        <v>0.86671540660366864</v>
      </c>
      <c r="S621">
        <f t="shared" si="691"/>
        <v>0.48366137081946392</v>
      </c>
      <c r="T621">
        <f t="shared" si="691"/>
        <v>0.89215689398779086</v>
      </c>
      <c r="U621">
        <f t="shared" si="691"/>
        <v>0.20137531244804277</v>
      </c>
    </row>
    <row r="622" spans="1:21" x14ac:dyDescent="0.15">
      <c r="A622">
        <v>10</v>
      </c>
      <c r="B622">
        <f t="shared" si="689"/>
        <v>1</v>
      </c>
      <c r="C622">
        <f t="shared" ref="C622:Q622" si="699">NORMSDIST(-1*ABS(IF(C311,IF(C600=0,0,C363/(15*C600)),0)))*$A$208</f>
        <v>0.98907178584530364</v>
      </c>
      <c r="D622">
        <f t="shared" si="699"/>
        <v>0.74630215257499533</v>
      </c>
      <c r="E622">
        <f t="shared" si="699"/>
        <v>0.83425862296773001</v>
      </c>
      <c r="F622">
        <f t="shared" si="699"/>
        <v>0.74385287039988079</v>
      </c>
      <c r="G622">
        <f t="shared" si="699"/>
        <v>0.71171408796832047</v>
      </c>
      <c r="H622">
        <f t="shared" si="699"/>
        <v>0.86732005208847285</v>
      </c>
      <c r="I622">
        <f t="shared" si="699"/>
        <v>0.90492446820682026</v>
      </c>
      <c r="J622">
        <f t="shared" si="699"/>
        <v>0.91980499486500011</v>
      </c>
      <c r="K622">
        <f t="shared" si="699"/>
        <v>1</v>
      </c>
      <c r="L622">
        <f t="shared" si="699"/>
        <v>0.75178911629994782</v>
      </c>
      <c r="M622">
        <f t="shared" si="699"/>
        <v>0.40173865506136208</v>
      </c>
      <c r="N622">
        <f t="shared" si="699"/>
        <v>0.92159921714558868</v>
      </c>
      <c r="O622">
        <f t="shared" si="699"/>
        <v>0.95514110665756213</v>
      </c>
      <c r="P622">
        <f t="shared" si="699"/>
        <v>0.88811657259895838</v>
      </c>
      <c r="Q622">
        <f t="shared" si="699"/>
        <v>0.98558065215948276</v>
      </c>
      <c r="R622">
        <f t="shared" si="691"/>
        <v>0.37338170923567515</v>
      </c>
      <c r="S622">
        <f t="shared" si="691"/>
        <v>0.63702719640437666</v>
      </c>
      <c r="T622">
        <f t="shared" si="691"/>
        <v>0.88673122391273929</v>
      </c>
      <c r="U622">
        <f t="shared" si="691"/>
        <v>0.65999452886818588</v>
      </c>
    </row>
    <row r="623" spans="1:21" x14ac:dyDescent="0.15">
      <c r="A623">
        <v>11</v>
      </c>
      <c r="B623">
        <f t="shared" si="689"/>
        <v>1</v>
      </c>
      <c r="C623">
        <f t="shared" ref="C623:Q623" si="700">NORMSDIST(-1*ABS(IF(C312,IF(C601=0,0,C364/(15*C601)),0)))*$A$208</f>
        <v>0.66092265240467762</v>
      </c>
      <c r="D623">
        <f t="shared" si="700"/>
        <v>0.40333769978395617</v>
      </c>
      <c r="E623">
        <f t="shared" si="700"/>
        <v>0.58826095686947655</v>
      </c>
      <c r="F623">
        <f t="shared" si="700"/>
        <v>0.39879102851889325</v>
      </c>
      <c r="G623">
        <f t="shared" si="700"/>
        <v>0.35312134028576675</v>
      </c>
      <c r="H623">
        <f t="shared" si="700"/>
        <v>0.6327771245192132</v>
      </c>
      <c r="I623">
        <f t="shared" si="700"/>
        <v>0.8327847033416611</v>
      </c>
      <c r="J623">
        <f t="shared" si="700"/>
        <v>0.51118548722340784</v>
      </c>
      <c r="K623">
        <f t="shared" si="700"/>
        <v>0.80170306289702187</v>
      </c>
      <c r="L623">
        <f t="shared" si="700"/>
        <v>1</v>
      </c>
      <c r="M623">
        <f t="shared" si="700"/>
        <v>0.37781906609024196</v>
      </c>
      <c r="N623">
        <f t="shared" si="700"/>
        <v>0.51050448302438323</v>
      </c>
      <c r="O623">
        <f t="shared" si="700"/>
        <v>0.72309595721830822</v>
      </c>
      <c r="P623">
        <f t="shared" si="700"/>
        <v>0.67662558512095816</v>
      </c>
      <c r="Q623">
        <f t="shared" si="700"/>
        <v>0.64905705856711093</v>
      </c>
      <c r="R623">
        <f t="shared" si="691"/>
        <v>0.16921446600564549</v>
      </c>
      <c r="S623">
        <f t="shared" si="691"/>
        <v>0.42455070744811885</v>
      </c>
      <c r="T623">
        <f t="shared" si="691"/>
        <v>0.49804573247086326</v>
      </c>
      <c r="U623">
        <f t="shared" si="691"/>
        <v>0.84280206752316333</v>
      </c>
    </row>
    <row r="624" spans="1:21" x14ac:dyDescent="0.15">
      <c r="A624">
        <v>12</v>
      </c>
      <c r="B624">
        <f t="shared" si="689"/>
        <v>1</v>
      </c>
      <c r="C624">
        <f t="shared" ref="C624:Q624" si="701">NORMSDIST(-1*ABS(IF(C313,IF(C602=0,0,C365/(15*C602)),0)))*$A$208</f>
        <v>0.14121561350916709</v>
      </c>
      <c r="D624">
        <f t="shared" si="701"/>
        <v>0.47580895316725447</v>
      </c>
      <c r="E624">
        <f t="shared" si="701"/>
        <v>0.44748306268083093</v>
      </c>
      <c r="F624">
        <f t="shared" si="701"/>
        <v>0.44426441922811644</v>
      </c>
      <c r="G624">
        <f t="shared" si="701"/>
        <v>0.57235200490075244</v>
      </c>
      <c r="H624">
        <f t="shared" si="701"/>
        <v>0.4041034766347944</v>
      </c>
      <c r="I624">
        <f t="shared" si="701"/>
        <v>0.21975184766810563</v>
      </c>
      <c r="J624">
        <f t="shared" si="701"/>
        <v>0.3943289863742816</v>
      </c>
      <c r="K624">
        <f t="shared" si="701"/>
        <v>0.26346359234432176</v>
      </c>
      <c r="L624">
        <f t="shared" si="701"/>
        <v>0.1875351725150132</v>
      </c>
      <c r="M624">
        <f t="shared" si="701"/>
        <v>1</v>
      </c>
      <c r="N624">
        <f t="shared" si="701"/>
        <v>0.45625424844706997</v>
      </c>
      <c r="O624">
        <f t="shared" si="701"/>
        <v>0.26154519075306248</v>
      </c>
      <c r="P624">
        <f t="shared" si="701"/>
        <v>0.3788326921534102</v>
      </c>
      <c r="Q624">
        <f t="shared" si="701"/>
        <v>0.61414082398740133</v>
      </c>
      <c r="R624">
        <f t="shared" si="691"/>
        <v>0.91473925964196989</v>
      </c>
      <c r="S624">
        <f t="shared" si="691"/>
        <v>0.79062612308256408</v>
      </c>
      <c r="T624">
        <f t="shared" si="691"/>
        <v>0.37581588316515235</v>
      </c>
      <c r="U624">
        <f t="shared" si="691"/>
        <v>0.1383193916015891</v>
      </c>
    </row>
    <row r="625" spans="1:21" x14ac:dyDescent="0.15">
      <c r="A625">
        <v>13</v>
      </c>
      <c r="B625">
        <f t="shared" si="689"/>
        <v>1</v>
      </c>
      <c r="C625">
        <f t="shared" ref="C625:Q625" si="702">NORMSDIST(-1*ABS(IF(C314,IF(C603=0,0,C366/(15*C603)),0)))*$A$208</f>
        <v>0.15600503047489905</v>
      </c>
      <c r="D625">
        <f t="shared" si="702"/>
        <v>0.7850679933148319</v>
      </c>
      <c r="E625">
        <f t="shared" si="702"/>
        <v>0.44336494631205758</v>
      </c>
      <c r="F625">
        <f t="shared" si="702"/>
        <v>0.79704622638489342</v>
      </c>
      <c r="G625">
        <f t="shared" si="702"/>
        <v>0.89683203904383701</v>
      </c>
      <c r="H625">
        <f t="shared" si="702"/>
        <v>0.24345134443676195</v>
      </c>
      <c r="I625">
        <f t="shared" si="702"/>
        <v>0.36015440767989193</v>
      </c>
      <c r="J625">
        <f t="shared" si="702"/>
        <v>0.98101133222419645</v>
      </c>
      <c r="K625">
        <f t="shared" si="702"/>
        <v>0.30027588355053653</v>
      </c>
      <c r="L625">
        <f t="shared" si="702"/>
        <v>0.29447173215872868</v>
      </c>
      <c r="M625">
        <f t="shared" si="702"/>
        <v>0.84369014968119438</v>
      </c>
      <c r="N625">
        <f t="shared" si="702"/>
        <v>1</v>
      </c>
      <c r="O625">
        <f t="shared" si="702"/>
        <v>0.19752723660709326</v>
      </c>
      <c r="P625">
        <f t="shared" si="702"/>
        <v>0.19185101294902709</v>
      </c>
      <c r="Q625">
        <f t="shared" si="702"/>
        <v>0.76388612858846727</v>
      </c>
      <c r="R625">
        <f t="shared" si="691"/>
        <v>0.69394392632485391</v>
      </c>
      <c r="S625">
        <f t="shared" si="691"/>
        <v>0.67108753138474697</v>
      </c>
      <c r="T625">
        <f t="shared" si="691"/>
        <v>0.86422081515838978</v>
      </c>
      <c r="U625">
        <f t="shared" si="691"/>
        <v>0.23390590886405002</v>
      </c>
    </row>
    <row r="626" spans="1:21" x14ac:dyDescent="0.15">
      <c r="A626">
        <v>14</v>
      </c>
      <c r="B626">
        <f t="shared" si="689"/>
        <v>1</v>
      </c>
      <c r="C626">
        <f t="shared" ref="C626:Q626" si="703">NORMSDIST(-1*ABS(IF(C315,IF(C604=0,0,C367/(15*C604)),0)))*$A$208</f>
        <v>0.50453335483217676</v>
      </c>
      <c r="D626">
        <f t="shared" si="703"/>
        <v>0.73548547053382696</v>
      </c>
      <c r="E626">
        <f t="shared" si="703"/>
        <v>0.72182367028053207</v>
      </c>
      <c r="F626">
        <f t="shared" si="703"/>
        <v>0.73681627470122568</v>
      </c>
      <c r="G626">
        <f t="shared" si="703"/>
        <v>0.61342238364263824</v>
      </c>
      <c r="H626">
        <f t="shared" si="703"/>
        <v>0.82558136984850417</v>
      </c>
      <c r="I626">
        <f t="shared" si="703"/>
        <v>0.46290274668797937</v>
      </c>
      <c r="J626">
        <f t="shared" si="703"/>
        <v>0.44903338345418237</v>
      </c>
      <c r="K626">
        <f t="shared" si="703"/>
        <v>0.46606443901304495</v>
      </c>
      <c r="L626">
        <f t="shared" si="703"/>
        <v>0.40876612999039741</v>
      </c>
      <c r="M626">
        <f t="shared" si="703"/>
        <v>0.7607083671478132</v>
      </c>
      <c r="N626">
        <f t="shared" si="703"/>
        <v>0.47308113492984516</v>
      </c>
      <c r="O626">
        <f t="shared" si="703"/>
        <v>1</v>
      </c>
      <c r="P626">
        <f t="shared" si="703"/>
        <v>0.95714433667949439</v>
      </c>
      <c r="Q626">
        <f t="shared" si="703"/>
        <v>0.54757760169021119</v>
      </c>
      <c r="R626">
        <f t="shared" si="691"/>
        <v>0.86203420485385807</v>
      </c>
      <c r="S626">
        <f t="shared" si="691"/>
        <v>0.86465175200908106</v>
      </c>
      <c r="T626">
        <f t="shared" si="691"/>
        <v>0.37763647128742428</v>
      </c>
      <c r="U626">
        <f t="shared" si="691"/>
        <v>0.35666448021606145</v>
      </c>
    </row>
    <row r="627" spans="1:21" x14ac:dyDescent="0.15">
      <c r="A627">
        <v>15</v>
      </c>
      <c r="B627">
        <f t="shared" si="689"/>
        <v>1</v>
      </c>
      <c r="C627">
        <f t="shared" ref="C627:Q627" si="704">NORMSDIST(-1*ABS(IF(C316,IF(C605=0,0,C368/(15*C605)),0)))*$A$208</f>
        <v>0.12346542979568122</v>
      </c>
      <c r="D627">
        <f t="shared" si="704"/>
        <v>0.20825967295832909</v>
      </c>
      <c r="E627">
        <f t="shared" si="704"/>
        <v>0.34592378497346815</v>
      </c>
      <c r="F627">
        <f t="shared" si="704"/>
        <v>0.19874142932926137</v>
      </c>
      <c r="G627">
        <f t="shared" si="704"/>
        <v>0.27542484770578518</v>
      </c>
      <c r="H627">
        <f t="shared" si="704"/>
        <v>0.92716742087637161</v>
      </c>
      <c r="I627">
        <f t="shared" si="704"/>
        <v>0.22989406660339096</v>
      </c>
      <c r="J627">
        <f t="shared" si="704"/>
        <v>0.13008325730683237</v>
      </c>
      <c r="K627">
        <f t="shared" si="704"/>
        <v>0.21744913974514671</v>
      </c>
      <c r="L627">
        <f t="shared" si="704"/>
        <v>0.11849683504961062</v>
      </c>
      <c r="M627">
        <f t="shared" si="704"/>
        <v>0.47961506906558049</v>
      </c>
      <c r="N627">
        <f t="shared" si="704"/>
        <v>0.14573171030704848</v>
      </c>
      <c r="O627">
        <f t="shared" si="704"/>
        <v>0.5077785560092809</v>
      </c>
      <c r="P627">
        <f t="shared" si="704"/>
        <v>1</v>
      </c>
      <c r="Q627">
        <f t="shared" si="704"/>
        <v>0.34272139462419166</v>
      </c>
      <c r="R627">
        <f t="shared" si="691"/>
        <v>0.79321261555327838</v>
      </c>
      <c r="S627">
        <f t="shared" si="691"/>
        <v>0.47457238638590954</v>
      </c>
      <c r="T627">
        <f t="shared" si="691"/>
        <v>2.2568669961303908E-2</v>
      </c>
      <c r="U627">
        <f t="shared" si="691"/>
        <v>6.1188537702323992E-2</v>
      </c>
    </row>
    <row r="628" spans="1:21" x14ac:dyDescent="0.15">
      <c r="A628">
        <v>16</v>
      </c>
      <c r="B628">
        <f t="shared" si="689"/>
        <v>1</v>
      </c>
      <c r="C628">
        <f t="shared" ref="C628:Q628" si="705">NORMSDIST(-1*ABS(IF(C317,IF(C606=0,0,C369/(15*C606)),0)))*$A$208</f>
        <v>0.17847335437767897</v>
      </c>
      <c r="D628">
        <f t="shared" si="705"/>
        <v>0.44359464727226772</v>
      </c>
      <c r="E628">
        <f t="shared" si="705"/>
        <v>0.42171610025408102</v>
      </c>
      <c r="F628">
        <f t="shared" si="705"/>
        <v>0.36554375767965486</v>
      </c>
      <c r="G628">
        <f t="shared" si="705"/>
        <v>0.59132033659224703</v>
      </c>
      <c r="H628">
        <f t="shared" si="705"/>
        <v>0.42734149359925117</v>
      </c>
      <c r="I628">
        <f t="shared" si="705"/>
        <v>0.30526306091200212</v>
      </c>
      <c r="J628">
        <f t="shared" si="705"/>
        <v>0.49358085937248541</v>
      </c>
      <c r="K628">
        <f t="shared" si="705"/>
        <v>0.25121724445048244</v>
      </c>
      <c r="L628">
        <f t="shared" si="705"/>
        <v>0.22338669634525266</v>
      </c>
      <c r="M628">
        <f t="shared" si="705"/>
        <v>0.82332175690614107</v>
      </c>
      <c r="N628">
        <f t="shared" si="705"/>
        <v>0.61300610244607689</v>
      </c>
      <c r="O628">
        <f t="shared" si="705"/>
        <v>0.28140705697666507</v>
      </c>
      <c r="P628">
        <f t="shared" si="705"/>
        <v>0.43964439226036567</v>
      </c>
      <c r="Q628">
        <f t="shared" si="705"/>
        <v>1</v>
      </c>
      <c r="R628">
        <f t="shared" si="691"/>
        <v>0.86101322397021507</v>
      </c>
      <c r="S628">
        <f t="shared" si="691"/>
        <v>0.5508612403039278</v>
      </c>
      <c r="T628">
        <f t="shared" si="691"/>
        <v>0.47652328282714884</v>
      </c>
      <c r="U628">
        <f t="shared" si="691"/>
        <v>0.20661156297705746</v>
      </c>
    </row>
    <row r="629" spans="1:21" x14ac:dyDescent="0.15">
      <c r="A629">
        <v>17</v>
      </c>
      <c r="B629">
        <f t="shared" si="689"/>
        <v>1</v>
      </c>
      <c r="C629">
        <f t="shared" ref="C629:Q629" si="706">NORMSDIST(-1*ABS(IF(C318,IF(C607=0,0,C370/(15*C607)),0)))*$A$208</f>
        <v>0.20128755154397188</v>
      </c>
      <c r="D629">
        <f t="shared" si="706"/>
        <v>0.31633581249022846</v>
      </c>
      <c r="E629">
        <f t="shared" si="706"/>
        <v>0.31706537250743361</v>
      </c>
      <c r="F629">
        <f t="shared" si="706"/>
        <v>0.4396386133061293</v>
      </c>
      <c r="G629">
        <f t="shared" si="706"/>
        <v>0.24070487224054871</v>
      </c>
      <c r="H629">
        <f t="shared" si="706"/>
        <v>0.29493832013470528</v>
      </c>
      <c r="I629">
        <f t="shared" si="706"/>
        <v>7.1239666172658853E-2</v>
      </c>
      <c r="J629">
        <f t="shared" si="706"/>
        <v>0.25774721924485822</v>
      </c>
      <c r="K629">
        <f t="shared" si="706"/>
        <v>8.9346360332412361E-2</v>
      </c>
      <c r="L629">
        <f t="shared" si="706"/>
        <v>5.5390680942361596E-2</v>
      </c>
      <c r="M629">
        <f t="shared" si="706"/>
        <v>0.44764748997836012</v>
      </c>
      <c r="N629">
        <f t="shared" si="706"/>
        <v>0.24773726904929358</v>
      </c>
      <c r="O629">
        <f t="shared" si="706"/>
        <v>0.18625934712701073</v>
      </c>
      <c r="P629">
        <f t="shared" si="706"/>
        <v>0.25096793668610984</v>
      </c>
      <c r="Q629">
        <f t="shared" si="706"/>
        <v>0.23959657319640701</v>
      </c>
      <c r="R629">
        <f t="shared" si="691"/>
        <v>1</v>
      </c>
      <c r="S629">
        <f t="shared" si="691"/>
        <v>0.49885838345666522</v>
      </c>
      <c r="T629">
        <f t="shared" si="691"/>
        <v>0.2928547501019631</v>
      </c>
      <c r="U629">
        <f t="shared" si="691"/>
        <v>4.2956381825806814E-2</v>
      </c>
    </row>
    <row r="630" spans="1:21" x14ac:dyDescent="0.15">
      <c r="A630">
        <v>18</v>
      </c>
      <c r="B630">
        <f t="shared" si="689"/>
        <v>1</v>
      </c>
      <c r="C630">
        <f t="shared" ref="C630:Q630" si="707">NORMSDIST(-1*ABS(IF(C319,IF(C608=0,0,C371/(15*C608)),0)))*$A$208</f>
        <v>0.36741488006482442</v>
      </c>
      <c r="D630">
        <f t="shared" si="707"/>
        <v>2.3340215204614656E-2</v>
      </c>
      <c r="E630">
        <f t="shared" si="707"/>
        <v>0.54827890452679839</v>
      </c>
      <c r="F630">
        <f t="shared" si="707"/>
        <v>0.15347933841660477</v>
      </c>
      <c r="G630">
        <f t="shared" si="707"/>
        <v>0.27573514372218505</v>
      </c>
      <c r="H630">
        <f t="shared" si="707"/>
        <v>0.23450621149423079</v>
      </c>
      <c r="I630">
        <f t="shared" si="707"/>
        <v>0.11585715295401297</v>
      </c>
      <c r="J630">
        <f t="shared" si="707"/>
        <v>0.13136935340820294</v>
      </c>
      <c r="K630">
        <f t="shared" si="707"/>
        <v>0.11523039790018261</v>
      </c>
      <c r="L630">
        <f t="shared" si="707"/>
        <v>8.2247010756587011E-2</v>
      </c>
      <c r="M630">
        <f t="shared" si="707"/>
        <v>0.48021549877979752</v>
      </c>
      <c r="N630">
        <f t="shared" si="707"/>
        <v>0.16971917351795476</v>
      </c>
      <c r="O630">
        <f t="shared" si="707"/>
        <v>0.16470153162405207</v>
      </c>
      <c r="P630">
        <f t="shared" si="707"/>
        <v>0.18403050374292515</v>
      </c>
      <c r="Q630">
        <f t="shared" si="707"/>
        <v>0.17026561506719634</v>
      </c>
      <c r="R630">
        <f t="shared" si="691"/>
        <v>0.73430088540194394</v>
      </c>
      <c r="S630">
        <f t="shared" si="691"/>
        <v>1</v>
      </c>
      <c r="T630">
        <f t="shared" si="691"/>
        <v>9.9343825730237936E-2</v>
      </c>
      <c r="U630">
        <f t="shared" si="691"/>
        <v>5.3545484594026041E-2</v>
      </c>
    </row>
    <row r="631" spans="1:21" x14ac:dyDescent="0.15">
      <c r="A631">
        <v>19</v>
      </c>
      <c r="B631">
        <f t="shared" si="689"/>
        <v>1</v>
      </c>
      <c r="C631">
        <f t="shared" ref="C631:Q631" si="708">NORMSDIST(-1*ABS(IF(C320,IF(C609=0,0,C372/(15*C609)),0)))*$A$208</f>
        <v>7.4666013894791536E-2</v>
      </c>
      <c r="D631">
        <f t="shared" si="708"/>
        <v>0.44578599195946567</v>
      </c>
      <c r="E631">
        <f t="shared" si="708"/>
        <v>0.22634984139413361</v>
      </c>
      <c r="F631">
        <f t="shared" si="708"/>
        <v>0.49211880051745549</v>
      </c>
      <c r="G631">
        <f t="shared" si="708"/>
        <v>0.63206436894401952</v>
      </c>
      <c r="H631">
        <f t="shared" si="708"/>
        <v>3.2361263879946214E-2</v>
      </c>
      <c r="I631">
        <f t="shared" si="708"/>
        <v>0.24470690155638347</v>
      </c>
      <c r="J631">
        <f t="shared" si="708"/>
        <v>0.79091513843492756</v>
      </c>
      <c r="K631">
        <f t="shared" si="708"/>
        <v>0.19396691269482624</v>
      </c>
      <c r="L631">
        <f t="shared" si="708"/>
        <v>0.20871009846946934</v>
      </c>
      <c r="M631">
        <f t="shared" si="708"/>
        <v>0.45913359479999349</v>
      </c>
      <c r="N631">
        <f t="shared" si="708"/>
        <v>0.69990717146040282</v>
      </c>
      <c r="O631">
        <f t="shared" si="708"/>
        <v>6.1700948204329635E-2</v>
      </c>
      <c r="P631">
        <f t="shared" si="708"/>
        <v>9.2794530897148571E-3</v>
      </c>
      <c r="Q631">
        <f t="shared" si="708"/>
        <v>0.35746757616892993</v>
      </c>
      <c r="R631">
        <f t="shared" si="691"/>
        <v>0.88122191911836201</v>
      </c>
      <c r="S631">
        <f t="shared" si="691"/>
        <v>0.31035049248205965</v>
      </c>
      <c r="T631">
        <f t="shared" si="691"/>
        <v>1</v>
      </c>
      <c r="U631">
        <f t="shared" si="691"/>
        <v>0.17921051952945088</v>
      </c>
    </row>
    <row r="632" spans="1:21" x14ac:dyDescent="0.15">
      <c r="A632">
        <v>20</v>
      </c>
      <c r="B632">
        <f t="shared" si="689"/>
        <v>1</v>
      </c>
      <c r="C632">
        <f t="shared" ref="C632:Q632" si="709">NORMSDIST(-1*ABS(IF(C321,IF(C610=0,0,C373/(15*C610)),0)))*$A$208</f>
        <v>0.43405970891659901</v>
      </c>
      <c r="D632">
        <f t="shared" si="709"/>
        <v>0.27716726601358721</v>
      </c>
      <c r="E632">
        <f t="shared" si="709"/>
        <v>0.44515975542978725</v>
      </c>
      <c r="F632">
        <f t="shared" si="709"/>
        <v>0.27887671532893055</v>
      </c>
      <c r="G632">
        <f t="shared" si="709"/>
        <v>0.29367276521421837</v>
      </c>
      <c r="H632">
        <f t="shared" si="709"/>
        <v>0.47491237997130081</v>
      </c>
      <c r="I632">
        <f t="shared" si="709"/>
        <v>0.6759515247830119</v>
      </c>
      <c r="J632">
        <f t="shared" si="709"/>
        <v>0.35815564214472378</v>
      </c>
      <c r="K632">
        <f t="shared" si="709"/>
        <v>0.64818101809136341</v>
      </c>
      <c r="L632">
        <f t="shared" si="709"/>
        <v>0.79936242246799938</v>
      </c>
      <c r="M632">
        <f t="shared" si="709"/>
        <v>0.3465441293460419</v>
      </c>
      <c r="N632">
        <f t="shared" si="709"/>
        <v>0.36692361360149639</v>
      </c>
      <c r="O632">
        <f t="shared" si="709"/>
        <v>0.53542959541847301</v>
      </c>
      <c r="P632">
        <f t="shared" si="709"/>
        <v>0.49376449850372339</v>
      </c>
      <c r="Q632">
        <f t="shared" si="709"/>
        <v>0.46291627968742011</v>
      </c>
      <c r="R632">
        <f t="shared" si="691"/>
        <v>0.15673581356471378</v>
      </c>
      <c r="S632">
        <f t="shared" si="691"/>
        <v>0.34273395837560178</v>
      </c>
      <c r="T632">
        <f t="shared" si="691"/>
        <v>0.33998552394823672</v>
      </c>
      <c r="U632">
        <f t="shared" si="691"/>
        <v>1</v>
      </c>
    </row>
    <row r="634" spans="1:21" x14ac:dyDescent="0.15">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15">
      <c r="A635">
        <v>1</v>
      </c>
      <c r="B635">
        <f>IF(B613&lt;0.000001,7,IF(B613&lt;0.00001,6,IF(B613&lt;0.0001,5,IF(B613&lt;0.001,4,IF(B613&lt;0.01,3,2)))))</f>
        <v>2</v>
      </c>
      <c r="C635">
        <f t="shared" ref="C635:U635" si="710">IF(C613&lt;0.000001,7,IF(C613&lt;0.00001,6,IF(C613&lt;0.0001,5,IF(C613&lt;0.001,4,IF(C613&lt;0.01,3,2)))))</f>
        <v>2</v>
      </c>
      <c r="D635">
        <f t="shared" si="710"/>
        <v>2</v>
      </c>
      <c r="E635">
        <f t="shared" si="710"/>
        <v>2</v>
      </c>
      <c r="F635">
        <f t="shared" si="710"/>
        <v>2</v>
      </c>
      <c r="G635">
        <f t="shared" si="710"/>
        <v>2</v>
      </c>
      <c r="H635">
        <f t="shared" si="710"/>
        <v>2</v>
      </c>
      <c r="I635">
        <f t="shared" si="710"/>
        <v>2</v>
      </c>
      <c r="J635">
        <f t="shared" si="710"/>
        <v>2</v>
      </c>
      <c r="K635">
        <f t="shared" si="710"/>
        <v>2</v>
      </c>
      <c r="L635">
        <f t="shared" si="710"/>
        <v>2</v>
      </c>
      <c r="M635">
        <f t="shared" si="710"/>
        <v>2</v>
      </c>
      <c r="N635">
        <f t="shared" si="710"/>
        <v>2</v>
      </c>
      <c r="O635">
        <f t="shared" si="710"/>
        <v>2</v>
      </c>
      <c r="P635">
        <f t="shared" si="710"/>
        <v>2</v>
      </c>
      <c r="Q635">
        <f t="shared" si="710"/>
        <v>2</v>
      </c>
      <c r="R635">
        <f t="shared" si="710"/>
        <v>2</v>
      </c>
      <c r="S635">
        <f t="shared" si="710"/>
        <v>2</v>
      </c>
      <c r="T635">
        <f t="shared" si="710"/>
        <v>2</v>
      </c>
      <c r="U635">
        <f t="shared" si="710"/>
        <v>2</v>
      </c>
    </row>
    <row r="636" spans="1:21" x14ac:dyDescent="0.15">
      <c r="A636">
        <v>2</v>
      </c>
      <c r="B636">
        <f t="shared" ref="B636:U636" si="711">IF(B614&lt;0.000001,7,IF(B614&lt;0.00001,6,IF(B614&lt;0.0001,5,IF(B614&lt;0.001,4,IF(B614&lt;0.01,3,2)))))</f>
        <v>2</v>
      </c>
      <c r="C636">
        <f t="shared" si="711"/>
        <v>2</v>
      </c>
      <c r="D636">
        <f t="shared" si="711"/>
        <v>2</v>
      </c>
      <c r="E636">
        <f t="shared" si="711"/>
        <v>2</v>
      </c>
      <c r="F636">
        <f t="shared" si="711"/>
        <v>2</v>
      </c>
      <c r="G636">
        <f t="shared" si="711"/>
        <v>3</v>
      </c>
      <c r="H636">
        <f t="shared" si="711"/>
        <v>2</v>
      </c>
      <c r="I636">
        <f t="shared" si="711"/>
        <v>3</v>
      </c>
      <c r="J636">
        <f t="shared" si="711"/>
        <v>3</v>
      </c>
      <c r="K636">
        <f t="shared" si="711"/>
        <v>3</v>
      </c>
      <c r="L636">
        <f t="shared" si="711"/>
        <v>3</v>
      </c>
      <c r="M636">
        <f t="shared" si="711"/>
        <v>2</v>
      </c>
      <c r="N636">
        <f t="shared" si="711"/>
        <v>3</v>
      </c>
      <c r="O636">
        <f t="shared" si="711"/>
        <v>3</v>
      </c>
      <c r="P636">
        <f t="shared" si="711"/>
        <v>3</v>
      </c>
      <c r="Q636">
        <f t="shared" si="711"/>
        <v>3</v>
      </c>
      <c r="R636">
        <f t="shared" si="711"/>
        <v>2</v>
      </c>
      <c r="S636">
        <f t="shared" si="711"/>
        <v>2</v>
      </c>
      <c r="T636">
        <f t="shared" si="711"/>
        <v>3</v>
      </c>
      <c r="U636">
        <f t="shared" si="711"/>
        <v>3</v>
      </c>
    </row>
    <row r="637" spans="1:21" x14ac:dyDescent="0.15">
      <c r="A637">
        <v>3</v>
      </c>
      <c r="B637">
        <f t="shared" ref="B637:U637" si="712">IF(B615&lt;0.000001,7,IF(B615&lt;0.00001,6,IF(B615&lt;0.0001,5,IF(B615&lt;0.001,4,IF(B615&lt;0.01,3,2)))))</f>
        <v>2</v>
      </c>
      <c r="C637">
        <f t="shared" si="712"/>
        <v>3</v>
      </c>
      <c r="D637">
        <f t="shared" si="712"/>
        <v>2</v>
      </c>
      <c r="E637">
        <f t="shared" si="712"/>
        <v>4</v>
      </c>
      <c r="F637">
        <f t="shared" si="712"/>
        <v>2</v>
      </c>
      <c r="G637">
        <f t="shared" si="712"/>
        <v>2</v>
      </c>
      <c r="H637">
        <f t="shared" si="712"/>
        <v>3</v>
      </c>
      <c r="I637">
        <f t="shared" si="712"/>
        <v>2</v>
      </c>
      <c r="J637">
        <f t="shared" si="712"/>
        <v>2</v>
      </c>
      <c r="K637">
        <f t="shared" si="712"/>
        <v>3</v>
      </c>
      <c r="L637">
        <f t="shared" si="712"/>
        <v>3</v>
      </c>
      <c r="M637">
        <f t="shared" si="712"/>
        <v>2</v>
      </c>
      <c r="N637">
        <f t="shared" si="712"/>
        <v>2</v>
      </c>
      <c r="O637">
        <f t="shared" si="712"/>
        <v>2</v>
      </c>
      <c r="P637">
        <f t="shared" si="712"/>
        <v>3</v>
      </c>
      <c r="Q637">
        <f t="shared" si="712"/>
        <v>2</v>
      </c>
      <c r="R637">
        <f t="shared" si="712"/>
        <v>2</v>
      </c>
      <c r="S637">
        <f t="shared" si="712"/>
        <v>3</v>
      </c>
      <c r="T637">
        <f t="shared" si="712"/>
        <v>2</v>
      </c>
      <c r="U637">
        <f t="shared" si="712"/>
        <v>3</v>
      </c>
    </row>
    <row r="638" spans="1:21" x14ac:dyDescent="0.15">
      <c r="A638">
        <v>4</v>
      </c>
      <c r="B638">
        <f t="shared" ref="B638:U638" si="713">IF(B616&lt;0.000001,7,IF(B616&lt;0.00001,6,IF(B616&lt;0.0001,5,IF(B616&lt;0.001,4,IF(B616&lt;0.01,3,2)))))</f>
        <v>2</v>
      </c>
      <c r="C638">
        <f t="shared" si="713"/>
        <v>2</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15">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3</v>
      </c>
      <c r="Q639">
        <f t="shared" si="714"/>
        <v>2</v>
      </c>
      <c r="R639">
        <f t="shared" si="714"/>
        <v>2</v>
      </c>
      <c r="S639">
        <f t="shared" si="714"/>
        <v>2</v>
      </c>
      <c r="T639">
        <f t="shared" si="714"/>
        <v>2</v>
      </c>
      <c r="U639">
        <f t="shared" si="714"/>
        <v>2</v>
      </c>
    </row>
    <row r="640" spans="1:21" x14ac:dyDescent="0.15">
      <c r="A640">
        <v>6</v>
      </c>
      <c r="B640">
        <f t="shared" ref="B640:U640" si="715">IF(B618&lt;0.000001,7,IF(B618&lt;0.00001,6,IF(B618&lt;0.0001,5,IF(B618&lt;0.001,4,IF(B618&lt;0.01,3,2)))))</f>
        <v>2</v>
      </c>
      <c r="C640">
        <f t="shared" si="715"/>
        <v>2</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2</v>
      </c>
      <c r="T640">
        <f t="shared" si="715"/>
        <v>2</v>
      </c>
      <c r="U640">
        <f t="shared" si="715"/>
        <v>2</v>
      </c>
    </row>
    <row r="641" spans="1:21" x14ac:dyDescent="0.15">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2</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15">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2</v>
      </c>
      <c r="I642">
        <f t="shared" si="717"/>
        <v>2</v>
      </c>
      <c r="J642">
        <f t="shared" si="717"/>
        <v>2</v>
      </c>
      <c r="K642">
        <f t="shared" si="717"/>
        <v>2</v>
      </c>
      <c r="L642">
        <f t="shared" si="717"/>
        <v>2</v>
      </c>
      <c r="M642">
        <f t="shared" si="717"/>
        <v>2</v>
      </c>
      <c r="N642">
        <f t="shared" si="717"/>
        <v>2</v>
      </c>
      <c r="O642">
        <f t="shared" si="717"/>
        <v>2</v>
      </c>
      <c r="P642">
        <f t="shared" si="717"/>
        <v>2</v>
      </c>
      <c r="Q642">
        <f t="shared" si="717"/>
        <v>2</v>
      </c>
      <c r="R642">
        <f t="shared" si="717"/>
        <v>2</v>
      </c>
      <c r="S642">
        <f t="shared" si="717"/>
        <v>2</v>
      </c>
      <c r="T642">
        <f t="shared" si="717"/>
        <v>2</v>
      </c>
      <c r="U642">
        <f t="shared" si="717"/>
        <v>2</v>
      </c>
    </row>
    <row r="643" spans="1:21" x14ac:dyDescent="0.15">
      <c r="A643">
        <v>9</v>
      </c>
      <c r="B643">
        <f t="shared" ref="B643:U643" si="718">IF(B621&lt;0.000001,7,IF(B621&lt;0.00001,6,IF(B621&lt;0.0001,5,IF(B621&lt;0.001,4,IF(B621&lt;0.01,3,2)))))</f>
        <v>2</v>
      </c>
      <c r="C643">
        <f t="shared" si="718"/>
        <v>2</v>
      </c>
      <c r="D643">
        <f t="shared" si="718"/>
        <v>2</v>
      </c>
      <c r="E643">
        <f t="shared" si="718"/>
        <v>2</v>
      </c>
      <c r="F643">
        <f t="shared" si="718"/>
        <v>2</v>
      </c>
      <c r="G643">
        <f t="shared" si="718"/>
        <v>2</v>
      </c>
      <c r="H643">
        <f t="shared" si="718"/>
        <v>2</v>
      </c>
      <c r="I643">
        <f t="shared" si="718"/>
        <v>2</v>
      </c>
      <c r="J643">
        <f t="shared" si="718"/>
        <v>2</v>
      </c>
      <c r="K643">
        <f t="shared" si="718"/>
        <v>2</v>
      </c>
      <c r="L643">
        <f t="shared" si="718"/>
        <v>2</v>
      </c>
      <c r="M643">
        <f t="shared" si="718"/>
        <v>2</v>
      </c>
      <c r="N643">
        <f t="shared" si="718"/>
        <v>2</v>
      </c>
      <c r="O643">
        <f t="shared" si="718"/>
        <v>2</v>
      </c>
      <c r="P643">
        <f t="shared" si="718"/>
        <v>2</v>
      </c>
      <c r="Q643">
        <f t="shared" si="718"/>
        <v>2</v>
      </c>
      <c r="R643">
        <f t="shared" si="718"/>
        <v>2</v>
      </c>
      <c r="S643">
        <f t="shared" si="718"/>
        <v>2</v>
      </c>
      <c r="T643">
        <f t="shared" si="718"/>
        <v>2</v>
      </c>
      <c r="U643">
        <f t="shared" si="718"/>
        <v>2</v>
      </c>
    </row>
    <row r="644" spans="1:21" x14ac:dyDescent="0.15">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2</v>
      </c>
      <c r="K644">
        <f t="shared" si="719"/>
        <v>2</v>
      </c>
      <c r="L644">
        <f t="shared" si="719"/>
        <v>2</v>
      </c>
      <c r="M644">
        <f t="shared" si="719"/>
        <v>2</v>
      </c>
      <c r="N644">
        <f t="shared" si="719"/>
        <v>2</v>
      </c>
      <c r="O644">
        <f t="shared" si="719"/>
        <v>2</v>
      </c>
      <c r="P644">
        <f t="shared" si="719"/>
        <v>2</v>
      </c>
      <c r="Q644">
        <f t="shared" si="719"/>
        <v>2</v>
      </c>
      <c r="R644">
        <f t="shared" si="719"/>
        <v>2</v>
      </c>
      <c r="S644">
        <f t="shared" si="719"/>
        <v>2</v>
      </c>
      <c r="T644">
        <f t="shared" si="719"/>
        <v>2</v>
      </c>
      <c r="U644">
        <f t="shared" si="719"/>
        <v>2</v>
      </c>
    </row>
    <row r="645" spans="1:21" x14ac:dyDescent="0.15">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2</v>
      </c>
      <c r="T645">
        <f t="shared" si="720"/>
        <v>2</v>
      </c>
      <c r="U645">
        <f t="shared" si="720"/>
        <v>2</v>
      </c>
    </row>
    <row r="646" spans="1:21" x14ac:dyDescent="0.15">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15">
      <c r="A647">
        <v>13</v>
      </c>
      <c r="B647">
        <f t="shared" ref="B647:U647" si="722">IF(B625&lt;0.000001,7,IF(B625&lt;0.00001,6,IF(B625&lt;0.0001,5,IF(B625&lt;0.001,4,IF(B625&lt;0.01,3,2)))))</f>
        <v>2</v>
      </c>
      <c r="C647">
        <f t="shared" si="722"/>
        <v>2</v>
      </c>
      <c r="D647">
        <f t="shared" si="722"/>
        <v>2</v>
      </c>
      <c r="E647">
        <f t="shared" si="722"/>
        <v>2</v>
      </c>
      <c r="F647">
        <f t="shared" si="722"/>
        <v>2</v>
      </c>
      <c r="G647">
        <f t="shared" si="722"/>
        <v>2</v>
      </c>
      <c r="H647">
        <f t="shared" si="722"/>
        <v>2</v>
      </c>
      <c r="I647">
        <f t="shared" si="722"/>
        <v>2</v>
      </c>
      <c r="J647">
        <f t="shared" si="722"/>
        <v>2</v>
      </c>
      <c r="K647">
        <f t="shared" si="722"/>
        <v>2</v>
      </c>
      <c r="L647">
        <f t="shared" si="722"/>
        <v>2</v>
      </c>
      <c r="M647">
        <f t="shared" si="722"/>
        <v>2</v>
      </c>
      <c r="N647">
        <f t="shared" si="722"/>
        <v>2</v>
      </c>
      <c r="O647">
        <f t="shared" si="722"/>
        <v>2</v>
      </c>
      <c r="P647">
        <f t="shared" si="722"/>
        <v>2</v>
      </c>
      <c r="Q647">
        <f t="shared" si="722"/>
        <v>2</v>
      </c>
      <c r="R647">
        <f t="shared" si="722"/>
        <v>2</v>
      </c>
      <c r="S647">
        <f t="shared" si="722"/>
        <v>2</v>
      </c>
      <c r="T647">
        <f t="shared" si="722"/>
        <v>2</v>
      </c>
      <c r="U647">
        <f t="shared" si="722"/>
        <v>2</v>
      </c>
    </row>
    <row r="648" spans="1:21" x14ac:dyDescent="0.15">
      <c r="A648">
        <v>14</v>
      </c>
      <c r="B648">
        <f t="shared" ref="B648:U648" si="723">IF(B626&lt;0.000001,7,IF(B626&lt;0.00001,6,IF(B626&lt;0.0001,5,IF(B626&lt;0.001,4,IF(B626&lt;0.01,3,2)))))</f>
        <v>2</v>
      </c>
      <c r="C648">
        <f t="shared" si="723"/>
        <v>2</v>
      </c>
      <c r="D648">
        <f t="shared" si="723"/>
        <v>2</v>
      </c>
      <c r="E648">
        <f t="shared" si="723"/>
        <v>2</v>
      </c>
      <c r="F648">
        <f t="shared" si="723"/>
        <v>2</v>
      </c>
      <c r="G648">
        <f t="shared" si="723"/>
        <v>2</v>
      </c>
      <c r="H648">
        <f t="shared" si="723"/>
        <v>2</v>
      </c>
      <c r="I648">
        <f t="shared" si="723"/>
        <v>2</v>
      </c>
      <c r="J648">
        <f t="shared" si="723"/>
        <v>2</v>
      </c>
      <c r="K648">
        <f t="shared" si="723"/>
        <v>2</v>
      </c>
      <c r="L648">
        <f t="shared" si="723"/>
        <v>2</v>
      </c>
      <c r="M648">
        <f t="shared" si="723"/>
        <v>2</v>
      </c>
      <c r="N648">
        <f t="shared" si="723"/>
        <v>2</v>
      </c>
      <c r="O648">
        <f t="shared" si="723"/>
        <v>2</v>
      </c>
      <c r="P648">
        <f t="shared" si="723"/>
        <v>2</v>
      </c>
      <c r="Q648">
        <f t="shared" si="723"/>
        <v>2</v>
      </c>
      <c r="R648">
        <f t="shared" si="723"/>
        <v>2</v>
      </c>
      <c r="S648">
        <f t="shared" si="723"/>
        <v>2</v>
      </c>
      <c r="T648">
        <f t="shared" si="723"/>
        <v>2</v>
      </c>
      <c r="U648">
        <f t="shared" si="723"/>
        <v>2</v>
      </c>
    </row>
    <row r="649" spans="1:21" x14ac:dyDescent="0.15">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15">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2</v>
      </c>
      <c r="J650">
        <f t="shared" si="725"/>
        <v>2</v>
      </c>
      <c r="K650">
        <f t="shared" si="725"/>
        <v>2</v>
      </c>
      <c r="L650">
        <f t="shared" si="725"/>
        <v>2</v>
      </c>
      <c r="M650">
        <f t="shared" si="725"/>
        <v>2</v>
      </c>
      <c r="N650">
        <f t="shared" si="725"/>
        <v>2</v>
      </c>
      <c r="O650">
        <f t="shared" si="725"/>
        <v>2</v>
      </c>
      <c r="P650">
        <f t="shared" si="725"/>
        <v>2</v>
      </c>
      <c r="Q650">
        <f t="shared" si="725"/>
        <v>2</v>
      </c>
      <c r="R650">
        <f t="shared" si="725"/>
        <v>2</v>
      </c>
      <c r="S650">
        <f t="shared" si="725"/>
        <v>2</v>
      </c>
      <c r="T650">
        <f t="shared" si="725"/>
        <v>2</v>
      </c>
      <c r="U650">
        <f t="shared" si="725"/>
        <v>2</v>
      </c>
    </row>
    <row r="651" spans="1:21" x14ac:dyDescent="0.15">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15">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15">
      <c r="A653">
        <v>19</v>
      </c>
      <c r="B653">
        <f t="shared" ref="B653:U653" si="728">IF(B631&lt;0.000001,7,IF(B631&lt;0.00001,6,IF(B631&lt;0.0001,5,IF(B631&lt;0.001,4,IF(B631&lt;0.01,3,2)))))</f>
        <v>2</v>
      </c>
      <c r="C653">
        <f t="shared" si="728"/>
        <v>2</v>
      </c>
      <c r="D653">
        <f t="shared" si="728"/>
        <v>2</v>
      </c>
      <c r="E653">
        <f t="shared" si="728"/>
        <v>2</v>
      </c>
      <c r="F653">
        <f t="shared" si="728"/>
        <v>2</v>
      </c>
      <c r="G653">
        <f t="shared" si="728"/>
        <v>2</v>
      </c>
      <c r="H653">
        <f t="shared" si="728"/>
        <v>2</v>
      </c>
      <c r="I653">
        <f t="shared" si="728"/>
        <v>2</v>
      </c>
      <c r="J653">
        <f t="shared" si="728"/>
        <v>2</v>
      </c>
      <c r="K653">
        <f t="shared" si="728"/>
        <v>2</v>
      </c>
      <c r="L653">
        <f t="shared" si="728"/>
        <v>2</v>
      </c>
      <c r="M653">
        <f t="shared" si="728"/>
        <v>2</v>
      </c>
      <c r="N653">
        <f t="shared" si="728"/>
        <v>2</v>
      </c>
      <c r="O653">
        <f t="shared" si="728"/>
        <v>2</v>
      </c>
      <c r="P653">
        <f t="shared" si="728"/>
        <v>3</v>
      </c>
      <c r="Q653">
        <f t="shared" si="728"/>
        <v>2</v>
      </c>
      <c r="R653">
        <f t="shared" si="728"/>
        <v>2</v>
      </c>
      <c r="S653">
        <f t="shared" si="728"/>
        <v>2</v>
      </c>
      <c r="T653">
        <f t="shared" si="728"/>
        <v>2</v>
      </c>
      <c r="U653">
        <f t="shared" si="728"/>
        <v>2</v>
      </c>
    </row>
    <row r="654" spans="1:21" x14ac:dyDescent="0.15">
      <c r="A654">
        <v>20</v>
      </c>
      <c r="B654">
        <f t="shared" ref="B654:U654" si="729">IF(B632&lt;0.000001,7,IF(B632&lt;0.00001,6,IF(B632&lt;0.0001,5,IF(B632&lt;0.001,4,IF(B632&lt;0.01,3,2)))))</f>
        <v>2</v>
      </c>
      <c r="C654">
        <f t="shared" si="729"/>
        <v>2</v>
      </c>
      <c r="D654">
        <f t="shared" si="729"/>
        <v>2</v>
      </c>
      <c r="E654">
        <f t="shared" si="729"/>
        <v>2</v>
      </c>
      <c r="F654">
        <f t="shared" si="729"/>
        <v>2</v>
      </c>
      <c r="G654">
        <f t="shared" si="729"/>
        <v>2</v>
      </c>
      <c r="H654">
        <f t="shared" si="729"/>
        <v>2</v>
      </c>
      <c r="I654">
        <f t="shared" si="729"/>
        <v>2</v>
      </c>
      <c r="J654">
        <f t="shared" si="729"/>
        <v>2</v>
      </c>
      <c r="K654">
        <f t="shared" si="729"/>
        <v>2</v>
      </c>
      <c r="L654">
        <f t="shared" si="729"/>
        <v>2</v>
      </c>
      <c r="M654">
        <f t="shared" si="729"/>
        <v>2</v>
      </c>
      <c r="N654">
        <f t="shared" si="729"/>
        <v>2</v>
      </c>
      <c r="O654">
        <f t="shared" si="729"/>
        <v>2</v>
      </c>
      <c r="P654">
        <f t="shared" si="729"/>
        <v>2</v>
      </c>
      <c r="Q654">
        <f t="shared" si="729"/>
        <v>2</v>
      </c>
      <c r="R654">
        <f t="shared" si="729"/>
        <v>2</v>
      </c>
      <c r="S654">
        <f t="shared" si="729"/>
        <v>2</v>
      </c>
      <c r="T654">
        <f t="shared" si="729"/>
        <v>2</v>
      </c>
      <c r="U654">
        <f t="shared" si="729"/>
        <v>2</v>
      </c>
    </row>
    <row r="657" spans="1:23" x14ac:dyDescent="0.15">
      <c r="A657" t="s">
        <v>127</v>
      </c>
      <c r="B657" t="s">
        <v>214</v>
      </c>
      <c r="C657" t="s">
        <v>215</v>
      </c>
      <c r="D657" t="s">
        <v>216</v>
      </c>
      <c r="E657" t="s">
        <v>217</v>
      </c>
      <c r="F657" t="s">
        <v>218</v>
      </c>
      <c r="G657" t="s">
        <v>219</v>
      </c>
      <c r="H657" t="s">
        <v>220</v>
      </c>
      <c r="I657" t="s">
        <v>221</v>
      </c>
      <c r="J657" t="s">
        <v>222</v>
      </c>
      <c r="K657" t="s">
        <v>300</v>
      </c>
      <c r="L657" t="s">
        <v>301</v>
      </c>
      <c r="M657" t="s">
        <v>302</v>
      </c>
      <c r="N657" t="s">
        <v>303</v>
      </c>
      <c r="O657" t="s">
        <v>304</v>
      </c>
      <c r="P657" t="s">
        <v>305</v>
      </c>
      <c r="Q657" t="s">
        <v>306</v>
      </c>
      <c r="R657" t="s">
        <v>307</v>
      </c>
      <c r="S657" t="s">
        <v>308</v>
      </c>
      <c r="T657" t="s">
        <v>309</v>
      </c>
    </row>
    <row r="658" spans="1:23" x14ac:dyDescent="0.15">
      <c r="B658">
        <v>10</v>
      </c>
      <c r="C658">
        <v>11</v>
      </c>
      <c r="D658">
        <v>12</v>
      </c>
      <c r="E658">
        <v>13</v>
      </c>
      <c r="F658">
        <v>17</v>
      </c>
      <c r="G658">
        <v>19</v>
      </c>
      <c r="H658">
        <v>1</v>
      </c>
      <c r="I658">
        <v>1</v>
      </c>
      <c r="J658">
        <v>1</v>
      </c>
      <c r="K658">
        <v>1</v>
      </c>
      <c r="L658">
        <v>1</v>
      </c>
      <c r="M658">
        <v>1</v>
      </c>
      <c r="N658">
        <v>1</v>
      </c>
      <c r="O658">
        <v>1</v>
      </c>
      <c r="P658">
        <v>1</v>
      </c>
      <c r="Q658">
        <v>1</v>
      </c>
      <c r="R658">
        <v>1</v>
      </c>
      <c r="S658">
        <v>1</v>
      </c>
      <c r="T658">
        <v>1</v>
      </c>
      <c r="U658">
        <v>21</v>
      </c>
    </row>
    <row r="659" spans="1:23" x14ac:dyDescent="0.15">
      <c r="A659">
        <f>A445</f>
        <v>20</v>
      </c>
      <c r="B659">
        <f>B658-1</f>
        <v>9</v>
      </c>
      <c r="C659">
        <f t="shared" ref="C659:U659" si="730">C658-1</f>
        <v>10</v>
      </c>
      <c r="D659">
        <f t="shared" si="730"/>
        <v>11</v>
      </c>
      <c r="E659">
        <f t="shared" si="730"/>
        <v>12</v>
      </c>
      <c r="F659">
        <f t="shared" si="730"/>
        <v>16</v>
      </c>
      <c r="G659">
        <f t="shared" si="730"/>
        <v>18</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15">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15">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15">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15">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15">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15">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15">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15">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15">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15">
      <c r="A669" t="s">
        <v>289</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15">
      <c r="A670" t="s">
        <v>290</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15">
      <c r="A671" t="s">
        <v>291</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15">
      <c r="A672" t="s">
        <v>292</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15">
      <c r="A673" t="s">
        <v>293</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15">
      <c r="A674" t="s">
        <v>294</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15">
      <c r="A675" t="s">
        <v>295</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15">
      <c r="A676" t="s">
        <v>296</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15">
      <c r="A677" t="s">
        <v>297</v>
      </c>
      <c r="S677" t="b">
        <f t="shared" si="742"/>
        <v>0</v>
      </c>
      <c r="T677" t="b">
        <f t="shared" si="742"/>
        <v>0</v>
      </c>
      <c r="U677">
        <f t="array" ref="U677">SUM(B677:T677*1)</f>
        <v>0</v>
      </c>
      <c r="V677">
        <f t="shared" si="734"/>
        <v>0</v>
      </c>
      <c r="W677" t="b">
        <f t="shared" si="735"/>
        <v>0</v>
      </c>
    </row>
    <row r="678" spans="1:23" x14ac:dyDescent="0.15">
      <c r="A678" t="s">
        <v>298</v>
      </c>
      <c r="T678" t="b">
        <f t="shared" si="742"/>
        <v>0</v>
      </c>
      <c r="U678">
        <f t="array" ref="U678">SUM(B678:T678*1)</f>
        <v>0</v>
      </c>
      <c r="V678">
        <f t="shared" si="734"/>
        <v>0</v>
      </c>
      <c r="W678" t="b">
        <f t="shared" si="735"/>
        <v>0</v>
      </c>
    </row>
    <row r="679" spans="1:23" x14ac:dyDescent="0.15">
      <c r="A679" t="s">
        <v>299</v>
      </c>
      <c r="V679">
        <f t="shared" si="734"/>
        <v>0</v>
      </c>
      <c r="W679" t="b">
        <f t="shared" si="735"/>
        <v>0</v>
      </c>
    </row>
    <row r="680" spans="1:23" x14ac:dyDescent="0.15">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15">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15">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15">
      <c r="A684">
        <f>NOT(A683)*(A659&lt;&gt;0)</f>
        <v>1</v>
      </c>
      <c r="B684">
        <f t="shared" ref="B684:T684" si="744">NOT(B683)*(B659&lt;&gt;0)</f>
        <v>1</v>
      </c>
      <c r="C684">
        <f t="shared" si="744"/>
        <v>1</v>
      </c>
      <c r="D684">
        <f t="shared" si="744"/>
        <v>1</v>
      </c>
      <c r="E684">
        <f t="shared" si="744"/>
        <v>1</v>
      </c>
      <c r="F684">
        <f t="shared" si="744"/>
        <v>1</v>
      </c>
      <c r="G684">
        <f t="shared" si="744"/>
        <v>1</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15">
      <c r="A685" s="24" t="s">
        <v>238</v>
      </c>
      <c r="B685" s="24">
        <f>INDEX($B$115:$U$134,$A$659,B659)</f>
        <v>0.6063819268245737</v>
      </c>
      <c r="C685" s="24">
        <f t="shared" ref="C685:T685" si="745">INDEX($B$115:$U$134,$A$659,C659)</f>
        <v>0.4267429637493243</v>
      </c>
      <c r="D685" s="24">
        <f t="shared" si="745"/>
        <v>0.85437501312670339</v>
      </c>
      <c r="E685" s="24">
        <f t="shared" si="745"/>
        <v>0.48784369132608774</v>
      </c>
      <c r="F685" s="24">
        <f t="shared" si="745"/>
        <v>0.28014107335237537</v>
      </c>
      <c r="G685" s="24">
        <f t="shared" si="745"/>
        <v>0.35933109968039284</v>
      </c>
      <c r="H685" s="24">
        <f t="shared" si="745"/>
        <v>0.16723193507961806</v>
      </c>
      <c r="I685" s="24">
        <f t="shared" si="745"/>
        <v>0.55195693850072547</v>
      </c>
      <c r="J685" s="24">
        <f t="shared" si="745"/>
        <v>0.6063819268245737</v>
      </c>
      <c r="K685" s="24">
        <f t="shared" si="745"/>
        <v>0.4267429637493243</v>
      </c>
      <c r="L685" s="24">
        <f t="shared" si="745"/>
        <v>0.85437501312670339</v>
      </c>
      <c r="M685" s="24">
        <f t="shared" si="745"/>
        <v>0.48784369132608774</v>
      </c>
      <c r="N685" s="24">
        <f t="shared" si="745"/>
        <v>0.64709271046897965</v>
      </c>
      <c r="O685" s="24">
        <f t="shared" si="745"/>
        <v>0.23104765847825348</v>
      </c>
      <c r="P685" s="24">
        <f t="shared" si="745"/>
        <v>8.8243569248650247E-2</v>
      </c>
      <c r="Q685" s="24">
        <f t="shared" si="745"/>
        <v>0.28014107335237537</v>
      </c>
      <c r="R685" s="24">
        <f t="shared" si="745"/>
        <v>0.66542815827423818</v>
      </c>
      <c r="S685" s="24">
        <f t="shared" si="745"/>
        <v>0.35933109968039284</v>
      </c>
      <c r="T685" s="24">
        <f t="shared" si="745"/>
        <v>0.56377596691385901</v>
      </c>
    </row>
    <row r="686" spans="1:23" ht="15" x14ac:dyDescent="0.15">
      <c r="A686" t="s">
        <v>233</v>
      </c>
      <c r="B686">
        <f>B685*B685</f>
        <v>0.36769904117948266</v>
      </c>
      <c r="C686">
        <f t="shared" ref="C686:T686" si="746">C685*C685</f>
        <v>0.18210955710955712</v>
      </c>
      <c r="D686">
        <f t="shared" si="746"/>
        <v>0.72995666305525453</v>
      </c>
      <c r="E686">
        <f t="shared" si="746"/>
        <v>0.23799146716666317</v>
      </c>
      <c r="F686">
        <f t="shared" si="746"/>
        <v>7.8479020979020958E-2</v>
      </c>
      <c r="G686">
        <f t="shared" si="746"/>
        <v>0.1291188391975204</v>
      </c>
      <c r="H686">
        <f t="shared" si="746"/>
        <v>2.796652011047359E-2</v>
      </c>
      <c r="I686">
        <f t="shared" si="746"/>
        <v>0.30465646195909363</v>
      </c>
      <c r="J686">
        <f t="shared" si="746"/>
        <v>0.36769904117948266</v>
      </c>
      <c r="K686">
        <f t="shared" si="746"/>
        <v>0.18210955710955712</v>
      </c>
      <c r="L686">
        <f t="shared" si="746"/>
        <v>0.72995666305525453</v>
      </c>
      <c r="M686">
        <f t="shared" si="746"/>
        <v>0.23799146716666317</v>
      </c>
      <c r="N686">
        <f t="shared" si="746"/>
        <v>0.41872897594209074</v>
      </c>
      <c r="O686">
        <f t="shared" si="746"/>
        <v>5.338302048828366E-2</v>
      </c>
      <c r="P686">
        <f t="shared" si="746"/>
        <v>7.7869275137413315E-3</v>
      </c>
      <c r="Q686">
        <f t="shared" si="746"/>
        <v>7.8479020979020958E-2</v>
      </c>
      <c r="R686">
        <f t="shared" si="746"/>
        <v>0.44279463382424455</v>
      </c>
      <c r="S686">
        <f t="shared" si="746"/>
        <v>0.1291188391975204</v>
      </c>
      <c r="T686">
        <f t="shared" si="746"/>
        <v>0.31784334086965665</v>
      </c>
    </row>
    <row r="687" spans="1:23" x14ac:dyDescent="0.15">
      <c r="A687" t="s">
        <v>234</v>
      </c>
      <c r="B687">
        <f>INDEX($AE$447:$AE$466,B659,1)</f>
        <v>0.28788887780524774</v>
      </c>
      <c r="C687">
        <f t="shared" ref="C687:T687" si="747">INDEX($AE$447:$AE$466,C659,1)</f>
        <v>-0.15849793000121917</v>
      </c>
      <c r="D687">
        <f t="shared" si="747"/>
        <v>0.79186866407075762</v>
      </c>
      <c r="E687">
        <f t="shared" si="747"/>
        <v>-2.0437298154911358E-2</v>
      </c>
      <c r="F687">
        <f t="shared" si="747"/>
        <v>5.1642194188901418E-2</v>
      </c>
      <c r="G687">
        <f t="shared" si="747"/>
        <v>2.2995276088093219E-2</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5" x14ac:dyDescent="0.15">
      <c r="A688" t="s">
        <v>235</v>
      </c>
      <c r="B688">
        <f>B687*B687</f>
        <v>8.2880005963964873E-2</v>
      </c>
      <c r="C688">
        <f t="shared" ref="C688:T688" si="748">C687*C687</f>
        <v>2.5121593814671373E-2</v>
      </c>
      <c r="D688">
        <f t="shared" si="748"/>
        <v>0.6270559811372064</v>
      </c>
      <c r="E688">
        <f t="shared" si="748"/>
        <v>4.1768315587274317E-4</v>
      </c>
      <c r="F688">
        <f t="shared" si="748"/>
        <v>2.6669162206442035E-3</v>
      </c>
      <c r="G688">
        <f t="shared" si="748"/>
        <v>5.2878272236763174E-4</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15">
      <c r="A689" t="s">
        <v>232</v>
      </c>
      <c r="B689">
        <f>INDEX($AC$447:$AC$466,B659,1)</f>
        <v>0.13794612181226054</v>
      </c>
      <c r="C689">
        <f t="shared" ref="C689:T689" si="749">INDEX($AC$447:$AC$466,C659,1)</f>
        <v>-7.3662432910113582E-2</v>
      </c>
      <c r="D689">
        <f t="shared" si="749"/>
        <v>0.5950165196712105</v>
      </c>
      <c r="E689">
        <f t="shared" si="749"/>
        <v>-9.3801954529733056E-3</v>
      </c>
      <c r="F689">
        <f t="shared" si="749"/>
        <v>2.3729154432657076E-2</v>
      </c>
      <c r="G689">
        <f t="shared" si="749"/>
        <v>1.0554828268930529E-2</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5" x14ac:dyDescent="0.15">
      <c r="A690" t="s">
        <v>236</v>
      </c>
      <c r="B690">
        <f>B689*B689</f>
        <v>1.9029132523043023E-2</v>
      </c>
      <c r="C690">
        <f t="shared" ref="C690:T690" si="750">C689*C689</f>
        <v>5.4261540222369847E-3</v>
      </c>
      <c r="D690">
        <f t="shared" si="750"/>
        <v>0.35404465868164003</v>
      </c>
      <c r="E690">
        <f t="shared" si="750"/>
        <v>8.7988066735981079E-5</v>
      </c>
      <c r="F690">
        <f t="shared" si="750"/>
        <v>5.6307277008888889E-4</v>
      </c>
      <c r="G690">
        <f t="shared" si="750"/>
        <v>1.1140439978661503E-4</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15">
      <c r="A691" t="s">
        <v>237</v>
      </c>
      <c r="B691">
        <f>INDEX($Y$447:$Y$466,B659,1)</f>
        <v>0.17464650103422585</v>
      </c>
      <c r="C691">
        <f t="shared" ref="C691:T691" si="751">INDEX($Y$447:$Y$466,C659,1)</f>
        <v>-0.21714634292310264</v>
      </c>
      <c r="D691">
        <f t="shared" si="751"/>
        <v>0.90805413070436614</v>
      </c>
      <c r="E691">
        <f t="shared" si="751"/>
        <v>-4.1748658462604782E-2</v>
      </c>
      <c r="F691">
        <f t="shared" si="751"/>
        <v>5.2519465217990557E-2</v>
      </c>
      <c r="G691">
        <f t="shared" si="751"/>
        <v>1.6778216366819421E-2</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15">
      <c r="A692" s="27" t="s">
        <v>144</v>
      </c>
      <c r="B692">
        <f>INDEX($X$38:$X$57,B659,1)</f>
        <v>112</v>
      </c>
      <c r="C692">
        <f t="shared" ref="C692:T692" si="752">INDEX($X$38:$X$57,C659,1)</f>
        <v>103</v>
      </c>
      <c r="D692">
        <f t="shared" si="752"/>
        <v>99</v>
      </c>
      <c r="E692">
        <f t="shared" si="752"/>
        <v>115</v>
      </c>
      <c r="F692">
        <f t="shared" si="752"/>
        <v>113</v>
      </c>
      <c r="G692">
        <f t="shared" si="752"/>
        <v>118</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15">
      <c r="A693" s="27" t="s">
        <v>341</v>
      </c>
      <c r="B693">
        <f>1-(INDEX($AG$447:$AG$466,B659,1))</f>
        <v>0.62387734075222911</v>
      </c>
      <c r="C693">
        <f t="shared" ref="C693:T693" si="753">1-(INDEX($AG$447:$AG$466,C659,1))</f>
        <v>0.11507661484443843</v>
      </c>
      <c r="D693">
        <f t="shared" si="753"/>
        <v>0.42937284040265644</v>
      </c>
      <c r="E693">
        <f t="shared" si="753"/>
        <v>5.0482252693127116E-2</v>
      </c>
      <c r="F693">
        <f t="shared" si="753"/>
        <v>0.20413803742229997</v>
      </c>
      <c r="G693">
        <f t="shared" si="753"/>
        <v>0.39574074031591944</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15">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15">
      <c r="A696">
        <f>COUNTIF($A$659:$T$659,A695)</f>
        <v>0</v>
      </c>
      <c r="B696">
        <f t="shared" ref="B696:T696" si="754">COUNTIF($A$659:$T$659,B695)</f>
        <v>0</v>
      </c>
      <c r="C696">
        <f t="shared" si="754"/>
        <v>0</v>
      </c>
      <c r="D696">
        <f t="shared" si="754"/>
        <v>0</v>
      </c>
      <c r="E696">
        <f t="shared" si="754"/>
        <v>0</v>
      </c>
      <c r="F696">
        <f t="shared" si="754"/>
        <v>0</v>
      </c>
      <c r="G696">
        <f t="shared" si="754"/>
        <v>0</v>
      </c>
      <c r="H696">
        <f t="shared" si="754"/>
        <v>0</v>
      </c>
      <c r="I696">
        <f t="shared" si="754"/>
        <v>1</v>
      </c>
      <c r="J696">
        <f t="shared" si="754"/>
        <v>1</v>
      </c>
      <c r="K696">
        <f t="shared" si="754"/>
        <v>1</v>
      </c>
      <c r="L696">
        <f t="shared" si="754"/>
        <v>1</v>
      </c>
      <c r="M696">
        <f t="shared" si="754"/>
        <v>0</v>
      </c>
      <c r="N696">
        <f t="shared" si="754"/>
        <v>0</v>
      </c>
      <c r="O696">
        <f t="shared" si="754"/>
        <v>0</v>
      </c>
      <c r="P696">
        <f t="shared" si="754"/>
        <v>1</v>
      </c>
      <c r="Q696">
        <f t="shared" si="754"/>
        <v>0</v>
      </c>
      <c r="R696">
        <f t="shared" si="754"/>
        <v>1</v>
      </c>
      <c r="S696">
        <f t="shared" si="754"/>
        <v>0</v>
      </c>
      <c r="T696">
        <f t="shared" si="754"/>
        <v>1</v>
      </c>
    </row>
    <row r="697" spans="1:21" x14ac:dyDescent="0.15">
      <c r="A697" t="b">
        <f>(A696&gt;0)</f>
        <v>0</v>
      </c>
      <c r="B697" t="b">
        <f t="shared" ref="B697:T697" si="755">(B696&gt;0)</f>
        <v>0</v>
      </c>
      <c r="C697" t="b">
        <f t="shared" si="755"/>
        <v>0</v>
      </c>
      <c r="D697" t="b">
        <f t="shared" si="755"/>
        <v>0</v>
      </c>
      <c r="E697" t="b">
        <f t="shared" si="755"/>
        <v>0</v>
      </c>
      <c r="F697" t="b">
        <f t="shared" si="755"/>
        <v>0</v>
      </c>
      <c r="G697" t="b">
        <f t="shared" si="755"/>
        <v>0</v>
      </c>
      <c r="H697" t="b">
        <f t="shared" si="755"/>
        <v>0</v>
      </c>
      <c r="I697" t="b">
        <f t="shared" si="755"/>
        <v>1</v>
      </c>
      <c r="J697" t="b">
        <f t="shared" si="755"/>
        <v>1</v>
      </c>
      <c r="K697" t="b">
        <f t="shared" si="755"/>
        <v>1</v>
      </c>
      <c r="L697" t="b">
        <f t="shared" si="755"/>
        <v>1</v>
      </c>
      <c r="M697" t="b">
        <f t="shared" si="755"/>
        <v>0</v>
      </c>
      <c r="N697" t="b">
        <f t="shared" si="755"/>
        <v>0</v>
      </c>
      <c r="O697" t="b">
        <f t="shared" si="755"/>
        <v>0</v>
      </c>
      <c r="P697" t="b">
        <f t="shared" si="755"/>
        <v>1</v>
      </c>
      <c r="Q697" t="b">
        <f t="shared" si="755"/>
        <v>0</v>
      </c>
      <c r="R697" t="b">
        <f t="shared" si="755"/>
        <v>1</v>
      </c>
      <c r="S697" t="b">
        <f t="shared" si="755"/>
        <v>0</v>
      </c>
      <c r="T697" t="b">
        <f t="shared" si="755"/>
        <v>1</v>
      </c>
    </row>
    <row r="699" spans="1:21" x14ac:dyDescent="0.15">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15">
      <c r="A700" t="s">
        <v>314</v>
      </c>
      <c r="B700">
        <f>IF(B445,(B46-100)/15,0)</f>
        <v>0</v>
      </c>
      <c r="C700">
        <f t="shared" ref="C700:U700" si="756">IF(C445,(C46-100)/15,0)</f>
        <v>0</v>
      </c>
      <c r="D700">
        <f t="shared" si="756"/>
        <v>0</v>
      </c>
      <c r="E700">
        <f t="shared" si="756"/>
        <v>0</v>
      </c>
      <c r="F700">
        <f t="shared" si="756"/>
        <v>0</v>
      </c>
      <c r="G700">
        <f t="shared" si="756"/>
        <v>0</v>
      </c>
      <c r="H700">
        <f t="shared" si="756"/>
        <v>0</v>
      </c>
      <c r="I700">
        <f t="shared" si="756"/>
        <v>0</v>
      </c>
      <c r="J700">
        <f t="shared" si="756"/>
        <v>0.8</v>
      </c>
      <c r="K700">
        <f t="shared" si="756"/>
        <v>0.2</v>
      </c>
      <c r="L700">
        <f t="shared" si="756"/>
        <v>-6.6666666666666666E-2</v>
      </c>
      <c r="M700">
        <f t="shared" si="756"/>
        <v>1</v>
      </c>
      <c r="N700">
        <f t="shared" si="756"/>
        <v>0</v>
      </c>
      <c r="O700">
        <f t="shared" si="756"/>
        <v>0</v>
      </c>
      <c r="P700">
        <f t="shared" si="756"/>
        <v>0</v>
      </c>
      <c r="Q700">
        <f t="shared" si="756"/>
        <v>0.8666666666666667</v>
      </c>
      <c r="R700">
        <f t="shared" si="756"/>
        <v>0</v>
      </c>
      <c r="S700">
        <f t="shared" si="756"/>
        <v>1.2</v>
      </c>
      <c r="T700">
        <f t="shared" si="756"/>
        <v>0</v>
      </c>
      <c r="U700">
        <f t="shared" si="756"/>
        <v>0</v>
      </c>
    </row>
    <row r="701" spans="1:21" x14ac:dyDescent="0.15">
      <c r="A701" t="s">
        <v>315</v>
      </c>
    </row>
    <row r="702" spans="1:21" x14ac:dyDescent="0.15">
      <c r="A702">
        <v>1</v>
      </c>
      <c r="B702">
        <f t="array" ref="B702:U721">TRANSPOSE(B700:U700)*B700:U700</f>
        <v>0</v>
      </c>
      <c r="C702">
        <v>0</v>
      </c>
      <c r="D702">
        <v>0</v>
      </c>
      <c r="E702">
        <v>0</v>
      </c>
      <c r="F702">
        <v>0</v>
      </c>
      <c r="G702">
        <v>0</v>
      </c>
      <c r="H702">
        <v>0</v>
      </c>
      <c r="I702">
        <v>0</v>
      </c>
      <c r="J702">
        <v>0</v>
      </c>
      <c r="K702">
        <v>0</v>
      </c>
      <c r="L702">
        <v>0</v>
      </c>
      <c r="M702">
        <v>0</v>
      </c>
      <c r="N702">
        <v>0</v>
      </c>
      <c r="O702">
        <v>0</v>
      </c>
      <c r="P702">
        <v>0</v>
      </c>
      <c r="Q702">
        <v>0</v>
      </c>
      <c r="R702">
        <v>0</v>
      </c>
      <c r="S702">
        <v>0</v>
      </c>
      <c r="T702">
        <v>0</v>
      </c>
      <c r="U702">
        <v>0</v>
      </c>
    </row>
    <row r="703" spans="1:21" x14ac:dyDescent="0.15">
      <c r="A703">
        <v>2</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row>
    <row r="704" spans="1:21" x14ac:dyDescent="0.15">
      <c r="A704">
        <v>3</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row>
    <row r="705" spans="1:21" x14ac:dyDescent="0.15">
      <c r="A705">
        <v>4</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row>
    <row r="706" spans="1:21" x14ac:dyDescent="0.15">
      <c r="A706">
        <v>5</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row>
    <row r="707" spans="1:21" x14ac:dyDescent="0.15">
      <c r="A707">
        <v>6</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row>
    <row r="708" spans="1:21" x14ac:dyDescent="0.15">
      <c r="A708">
        <v>7</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row>
    <row r="709" spans="1:21" x14ac:dyDescent="0.15">
      <c r="A709">
        <v>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row>
    <row r="710" spans="1:21" x14ac:dyDescent="0.15">
      <c r="A710">
        <v>9</v>
      </c>
      <c r="B710">
        <v>0</v>
      </c>
      <c r="C710">
        <v>0</v>
      </c>
      <c r="D710">
        <v>0</v>
      </c>
      <c r="E710">
        <v>0</v>
      </c>
      <c r="F710">
        <v>0</v>
      </c>
      <c r="G710">
        <v>0</v>
      </c>
      <c r="H710">
        <v>0</v>
      </c>
      <c r="I710">
        <v>0</v>
      </c>
      <c r="J710">
        <v>0.64000000000000012</v>
      </c>
      <c r="K710">
        <v>0.16000000000000003</v>
      </c>
      <c r="L710">
        <v>-5.3333333333333337E-2</v>
      </c>
      <c r="M710">
        <v>0.8</v>
      </c>
      <c r="N710">
        <v>0</v>
      </c>
      <c r="O710">
        <v>0</v>
      </c>
      <c r="P710">
        <v>0</v>
      </c>
      <c r="Q710">
        <v>0.69333333333333336</v>
      </c>
      <c r="R710">
        <v>0</v>
      </c>
      <c r="S710">
        <v>0.96</v>
      </c>
      <c r="T710">
        <v>0</v>
      </c>
      <c r="U710">
        <v>0</v>
      </c>
    </row>
    <row r="711" spans="1:21" x14ac:dyDescent="0.15">
      <c r="A711">
        <v>10</v>
      </c>
      <c r="B711">
        <v>0</v>
      </c>
      <c r="C711">
        <v>0</v>
      </c>
      <c r="D711">
        <v>0</v>
      </c>
      <c r="E711">
        <v>0</v>
      </c>
      <c r="F711">
        <v>0</v>
      </c>
      <c r="G711">
        <v>0</v>
      </c>
      <c r="H711">
        <v>0</v>
      </c>
      <c r="I711">
        <v>0</v>
      </c>
      <c r="J711">
        <v>0.16000000000000003</v>
      </c>
      <c r="K711">
        <v>4.0000000000000008E-2</v>
      </c>
      <c r="L711">
        <v>-1.3333333333333334E-2</v>
      </c>
      <c r="M711">
        <v>0.2</v>
      </c>
      <c r="N711">
        <v>0</v>
      </c>
      <c r="O711">
        <v>0</v>
      </c>
      <c r="P711">
        <v>0</v>
      </c>
      <c r="Q711">
        <v>0.17333333333333334</v>
      </c>
      <c r="R711">
        <v>0</v>
      </c>
      <c r="S711">
        <v>0.24</v>
      </c>
      <c r="T711">
        <v>0</v>
      </c>
      <c r="U711">
        <v>0</v>
      </c>
    </row>
    <row r="712" spans="1:21" x14ac:dyDescent="0.15">
      <c r="A712">
        <v>11</v>
      </c>
      <c r="B712">
        <v>0</v>
      </c>
      <c r="C712">
        <v>0</v>
      </c>
      <c r="D712">
        <v>0</v>
      </c>
      <c r="E712">
        <v>0</v>
      </c>
      <c r="F712">
        <v>0</v>
      </c>
      <c r="G712">
        <v>0</v>
      </c>
      <c r="H712">
        <v>0</v>
      </c>
      <c r="I712">
        <v>0</v>
      </c>
      <c r="J712">
        <v>-5.3333333333333337E-2</v>
      </c>
      <c r="K712">
        <v>-1.3333333333333334E-2</v>
      </c>
      <c r="L712">
        <v>4.4444444444444444E-3</v>
      </c>
      <c r="M712">
        <v>-6.6666666666666666E-2</v>
      </c>
      <c r="N712">
        <v>0</v>
      </c>
      <c r="O712">
        <v>0</v>
      </c>
      <c r="P712">
        <v>0</v>
      </c>
      <c r="Q712">
        <v>-5.7777777777777782E-2</v>
      </c>
      <c r="R712">
        <v>0</v>
      </c>
      <c r="S712">
        <v>-0.08</v>
      </c>
      <c r="T712">
        <v>0</v>
      </c>
      <c r="U712">
        <v>0</v>
      </c>
    </row>
    <row r="713" spans="1:21" x14ac:dyDescent="0.15">
      <c r="A713">
        <v>12</v>
      </c>
      <c r="B713">
        <v>0</v>
      </c>
      <c r="C713">
        <v>0</v>
      </c>
      <c r="D713">
        <v>0</v>
      </c>
      <c r="E713">
        <v>0</v>
      </c>
      <c r="F713">
        <v>0</v>
      </c>
      <c r="G713">
        <v>0</v>
      </c>
      <c r="H713">
        <v>0</v>
      </c>
      <c r="I713">
        <v>0</v>
      </c>
      <c r="J713">
        <v>0.8</v>
      </c>
      <c r="K713">
        <v>0.2</v>
      </c>
      <c r="L713">
        <v>-6.6666666666666666E-2</v>
      </c>
      <c r="M713">
        <v>1</v>
      </c>
      <c r="N713">
        <v>0</v>
      </c>
      <c r="O713">
        <v>0</v>
      </c>
      <c r="P713">
        <v>0</v>
      </c>
      <c r="Q713">
        <v>0.8666666666666667</v>
      </c>
      <c r="R713">
        <v>0</v>
      </c>
      <c r="S713">
        <v>1.2</v>
      </c>
      <c r="T713">
        <v>0</v>
      </c>
      <c r="U713">
        <v>0</v>
      </c>
    </row>
    <row r="714" spans="1:21" x14ac:dyDescent="0.15">
      <c r="A714">
        <v>13</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row>
    <row r="715" spans="1:21" x14ac:dyDescent="0.15">
      <c r="A715">
        <v>14</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row>
    <row r="716" spans="1:21" x14ac:dyDescent="0.15">
      <c r="A716">
        <v>15</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row>
    <row r="717" spans="1:21" x14ac:dyDescent="0.15">
      <c r="A717">
        <v>16</v>
      </c>
      <c r="B717">
        <v>0</v>
      </c>
      <c r="C717">
        <v>0</v>
      </c>
      <c r="D717">
        <v>0</v>
      </c>
      <c r="E717">
        <v>0</v>
      </c>
      <c r="F717">
        <v>0</v>
      </c>
      <c r="G717">
        <v>0</v>
      </c>
      <c r="H717">
        <v>0</v>
      </c>
      <c r="I717">
        <v>0</v>
      </c>
      <c r="J717">
        <v>0.69333333333333336</v>
      </c>
      <c r="K717">
        <v>0.17333333333333334</v>
      </c>
      <c r="L717">
        <v>-5.7777777777777782E-2</v>
      </c>
      <c r="M717">
        <v>0.8666666666666667</v>
      </c>
      <c r="N717">
        <v>0</v>
      </c>
      <c r="O717">
        <v>0</v>
      </c>
      <c r="P717">
        <v>0</v>
      </c>
      <c r="Q717">
        <v>0.75111111111111117</v>
      </c>
      <c r="R717">
        <v>0</v>
      </c>
      <c r="S717">
        <v>1.04</v>
      </c>
      <c r="T717">
        <v>0</v>
      </c>
      <c r="U717">
        <v>0</v>
      </c>
    </row>
    <row r="718" spans="1:21" x14ac:dyDescent="0.15">
      <c r="A718">
        <v>17</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15">
      <c r="A719">
        <v>18</v>
      </c>
      <c r="B719">
        <v>0</v>
      </c>
      <c r="C719">
        <v>0</v>
      </c>
      <c r="D719">
        <v>0</v>
      </c>
      <c r="E719">
        <v>0</v>
      </c>
      <c r="F719">
        <v>0</v>
      </c>
      <c r="G719">
        <v>0</v>
      </c>
      <c r="H719">
        <v>0</v>
      </c>
      <c r="I719">
        <v>0</v>
      </c>
      <c r="J719">
        <v>0.96</v>
      </c>
      <c r="K719">
        <v>0.24</v>
      </c>
      <c r="L719">
        <v>-0.08</v>
      </c>
      <c r="M719">
        <v>1.2</v>
      </c>
      <c r="N719">
        <v>0</v>
      </c>
      <c r="O719">
        <v>0</v>
      </c>
      <c r="P719">
        <v>0</v>
      </c>
      <c r="Q719">
        <v>1.04</v>
      </c>
      <c r="R719">
        <v>0</v>
      </c>
      <c r="S719">
        <v>1.44</v>
      </c>
      <c r="T719">
        <v>0</v>
      </c>
      <c r="U719">
        <v>0</v>
      </c>
    </row>
    <row r="720" spans="1:21" x14ac:dyDescent="0.15">
      <c r="A720">
        <v>19</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15">
      <c r="A721">
        <v>20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3" spans="1:21" x14ac:dyDescent="0.15">
      <c r="A723" t="s">
        <v>316</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15">
      <c r="A724">
        <v>1</v>
      </c>
      <c r="B724">
        <f t="array" ref="B724:U743">B479:U498*B702:U721</f>
        <v>0</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15">
      <c r="A725">
        <v>2</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x14ac:dyDescent="0.15">
      <c r="A726">
        <v>3</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row>
    <row r="727" spans="1:21" x14ac:dyDescent="0.15">
      <c r="A727">
        <v>4</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row>
    <row r="728" spans="1:21" x14ac:dyDescent="0.15">
      <c r="A728">
        <v>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row>
    <row r="729" spans="1:21" x14ac:dyDescent="0.15">
      <c r="A729">
        <v>6</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row>
    <row r="730" spans="1:21" x14ac:dyDescent="0.15">
      <c r="A730">
        <v>7</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row>
    <row r="731" spans="1:21" x14ac:dyDescent="0.15">
      <c r="A731">
        <v>8</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row>
    <row r="732" spans="1:21" x14ac:dyDescent="0.15">
      <c r="A732">
        <v>9</v>
      </c>
      <c r="B732">
        <v>0</v>
      </c>
      <c r="C732">
        <v>0</v>
      </c>
      <c r="D732">
        <v>0</v>
      </c>
      <c r="E732">
        <v>0</v>
      </c>
      <c r="F732">
        <v>0</v>
      </c>
      <c r="G732">
        <v>0</v>
      </c>
      <c r="H732">
        <v>0</v>
      </c>
      <c r="I732">
        <v>0</v>
      </c>
      <c r="J732">
        <v>1.0258426748250409</v>
      </c>
      <c r="K732">
        <v>5.937053752072273E-2</v>
      </c>
      <c r="L732">
        <v>4.4466121906549951E-2</v>
      </c>
      <c r="M732">
        <v>-0.28786429227730981</v>
      </c>
      <c r="N732">
        <v>0</v>
      </c>
      <c r="O732">
        <v>0</v>
      </c>
      <c r="P732">
        <v>0</v>
      </c>
      <c r="Q732">
        <v>-0.19022696033363737</v>
      </c>
      <c r="R732">
        <v>0</v>
      </c>
      <c r="S732">
        <v>2.4227248101983748E-2</v>
      </c>
      <c r="T732">
        <v>0</v>
      </c>
      <c r="U732">
        <v>0</v>
      </c>
    </row>
    <row r="733" spans="1:21" x14ac:dyDescent="0.15">
      <c r="A733">
        <v>10</v>
      </c>
      <c r="B733">
        <v>0</v>
      </c>
      <c r="C733">
        <v>0</v>
      </c>
      <c r="D733">
        <v>0</v>
      </c>
      <c r="E733">
        <v>0</v>
      </c>
      <c r="F733">
        <v>0</v>
      </c>
      <c r="G733">
        <v>0</v>
      </c>
      <c r="H733">
        <v>0</v>
      </c>
      <c r="I733">
        <v>0</v>
      </c>
      <c r="J733">
        <v>5.9370537520722806E-2</v>
      </c>
      <c r="K733">
        <v>0.34759451391642299</v>
      </c>
      <c r="L733">
        <v>1.1335705891627216E-2</v>
      </c>
      <c r="M733">
        <v>-2.3199597922698199</v>
      </c>
      <c r="N733">
        <v>0</v>
      </c>
      <c r="O733">
        <v>0</v>
      </c>
      <c r="P733">
        <v>0</v>
      </c>
      <c r="Q733">
        <v>0.84282069566938478</v>
      </c>
      <c r="R733">
        <v>0</v>
      </c>
      <c r="S733">
        <v>0.58281770145805756</v>
      </c>
      <c r="T733">
        <v>0</v>
      </c>
      <c r="U733">
        <v>0</v>
      </c>
    </row>
    <row r="734" spans="1:21" x14ac:dyDescent="0.15">
      <c r="A734">
        <v>11</v>
      </c>
      <c r="B734">
        <v>0</v>
      </c>
      <c r="C734">
        <v>0</v>
      </c>
      <c r="D734">
        <v>0</v>
      </c>
      <c r="E734">
        <v>0</v>
      </c>
      <c r="F734">
        <v>0</v>
      </c>
      <c r="G734">
        <v>0</v>
      </c>
      <c r="H734">
        <v>0</v>
      </c>
      <c r="I734">
        <v>0</v>
      </c>
      <c r="J734">
        <v>4.4466121906549951E-2</v>
      </c>
      <c r="K734">
        <v>1.1335705891627199E-2</v>
      </c>
      <c r="L734">
        <v>1.0351014377799353E-2</v>
      </c>
      <c r="M734">
        <v>3.5305151446759241E-2</v>
      </c>
      <c r="N734">
        <v>0</v>
      </c>
      <c r="O734">
        <v>0</v>
      </c>
      <c r="P734">
        <v>0</v>
      </c>
      <c r="Q734">
        <v>-1.9148535860646639E-2</v>
      </c>
      <c r="R734">
        <v>0</v>
      </c>
      <c r="S734">
        <v>1.0661378501130067E-2</v>
      </c>
      <c r="T734">
        <v>0</v>
      </c>
      <c r="U734">
        <v>0</v>
      </c>
    </row>
    <row r="735" spans="1:21" x14ac:dyDescent="0.15">
      <c r="A735">
        <v>12</v>
      </c>
      <c r="B735">
        <v>0</v>
      </c>
      <c r="C735">
        <v>0</v>
      </c>
      <c r="D735">
        <v>0</v>
      </c>
      <c r="E735">
        <v>0</v>
      </c>
      <c r="F735">
        <v>0</v>
      </c>
      <c r="G735">
        <v>0</v>
      </c>
      <c r="H735">
        <v>0</v>
      </c>
      <c r="I735">
        <v>0</v>
      </c>
      <c r="J735">
        <v>-0.28786429227730997</v>
      </c>
      <c r="K735">
        <v>-2.3199597922698199</v>
      </c>
      <c r="L735">
        <v>3.5305151446759081E-2</v>
      </c>
      <c r="M735">
        <v>19.80894169043578</v>
      </c>
      <c r="N735">
        <v>0</v>
      </c>
      <c r="O735">
        <v>0</v>
      </c>
      <c r="P735">
        <v>0</v>
      </c>
      <c r="Q735">
        <v>-7.3536336247797935</v>
      </c>
      <c r="R735">
        <v>0</v>
      </c>
      <c r="S735">
        <v>-5.702745224675895</v>
      </c>
      <c r="T735">
        <v>0</v>
      </c>
      <c r="U735">
        <v>0</v>
      </c>
    </row>
    <row r="736" spans="1:21" x14ac:dyDescent="0.15">
      <c r="A736">
        <v>13</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row>
    <row r="737" spans="1:21" x14ac:dyDescent="0.15">
      <c r="A737">
        <v>14</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row>
    <row r="738" spans="1:21" x14ac:dyDescent="0.15">
      <c r="A738">
        <v>15</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row>
    <row r="739" spans="1:21" x14ac:dyDescent="0.15">
      <c r="A739">
        <v>16</v>
      </c>
      <c r="B739">
        <v>0</v>
      </c>
      <c r="C739">
        <v>0</v>
      </c>
      <c r="D739">
        <v>0</v>
      </c>
      <c r="E739">
        <v>0</v>
      </c>
      <c r="F739">
        <v>0</v>
      </c>
      <c r="G739">
        <v>0</v>
      </c>
      <c r="H739">
        <v>0</v>
      </c>
      <c r="I739">
        <v>0</v>
      </c>
      <c r="J739">
        <v>-0.19022696033363698</v>
      </c>
      <c r="K739">
        <v>0.84282069566938456</v>
      </c>
      <c r="L739">
        <v>-1.914853586064658E-2</v>
      </c>
      <c r="M739">
        <v>-7.3536336247797935</v>
      </c>
      <c r="N739">
        <v>0</v>
      </c>
      <c r="O739">
        <v>0</v>
      </c>
      <c r="P739">
        <v>0</v>
      </c>
      <c r="Q739">
        <v>3.6794275118717299</v>
      </c>
      <c r="R739">
        <v>0</v>
      </c>
      <c r="S739">
        <v>1.8168820985186491</v>
      </c>
      <c r="T739">
        <v>0</v>
      </c>
      <c r="U739">
        <v>0</v>
      </c>
    </row>
    <row r="740" spans="1:21" x14ac:dyDescent="0.15">
      <c r="A740">
        <v>17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row>
    <row r="741" spans="1:21" x14ac:dyDescent="0.15">
      <c r="A741">
        <v>18</v>
      </c>
      <c r="B741">
        <v>0</v>
      </c>
      <c r="C741">
        <v>0</v>
      </c>
      <c r="D741">
        <v>0</v>
      </c>
      <c r="E741">
        <v>0</v>
      </c>
      <c r="F741">
        <v>0</v>
      </c>
      <c r="G741">
        <v>0</v>
      </c>
      <c r="H741">
        <v>0</v>
      </c>
      <c r="I741">
        <v>0</v>
      </c>
      <c r="J741">
        <v>2.4227248101983654E-2</v>
      </c>
      <c r="K741">
        <v>0.58281770145805767</v>
      </c>
      <c r="L741">
        <v>1.0661378501130107E-2</v>
      </c>
      <c r="M741">
        <v>-5.7027452246758941</v>
      </c>
      <c r="N741">
        <v>0</v>
      </c>
      <c r="O741">
        <v>0</v>
      </c>
      <c r="P741">
        <v>0</v>
      </c>
      <c r="Q741">
        <v>1.8168820985186491</v>
      </c>
      <c r="R741">
        <v>0</v>
      </c>
      <c r="S741">
        <v>3.6387459093811003</v>
      </c>
      <c r="T741">
        <v>0</v>
      </c>
      <c r="U741">
        <v>0</v>
      </c>
    </row>
    <row r="742" spans="1:21" x14ac:dyDescent="0.15">
      <c r="A742">
        <v>19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row>
    <row r="743" spans="1:21" x14ac:dyDescent="0.15">
      <c r="A743">
        <v>20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row>
    <row r="747" spans="1:21" x14ac:dyDescent="0.15">
      <c r="A747" t="s">
        <v>322</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15">
      <c r="A748">
        <v>1</v>
      </c>
      <c r="B748">
        <f t="array" ref="B748:U767">Y447:Y466*TRANSPOSE(Y447:Y466)</f>
        <v>0</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15">
      <c r="A749">
        <v>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row>
    <row r="750" spans="1:21" x14ac:dyDescent="0.15">
      <c r="A750">
        <v>3</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row>
    <row r="751" spans="1:21" x14ac:dyDescent="0.15">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15">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15">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15">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15">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15">
      <c r="A756">
        <v>9</v>
      </c>
      <c r="B756">
        <v>0</v>
      </c>
      <c r="C756">
        <v>0</v>
      </c>
      <c r="D756">
        <v>0</v>
      </c>
      <c r="E756">
        <v>0</v>
      </c>
      <c r="F756">
        <v>0</v>
      </c>
      <c r="G756">
        <v>0</v>
      </c>
      <c r="H756">
        <v>0</v>
      </c>
      <c r="I756">
        <v>0</v>
      </c>
      <c r="J756">
        <v>3.0501400323497851E-2</v>
      </c>
      <c r="K756">
        <v>-3.7923849003898009E-2</v>
      </c>
      <c r="L756">
        <v>0.15858847667719314</v>
      </c>
      <c r="M756">
        <v>-7.2912571233668478E-3</v>
      </c>
      <c r="N756">
        <v>0</v>
      </c>
      <c r="O756">
        <v>0</v>
      </c>
      <c r="P756">
        <v>0</v>
      </c>
      <c r="Q756">
        <v>9.1723408365107766E-3</v>
      </c>
      <c r="R756">
        <v>0</v>
      </c>
      <c r="S756">
        <v>2.9302567820601931E-3</v>
      </c>
      <c r="T756">
        <v>0</v>
      </c>
      <c r="U756">
        <v>0</v>
      </c>
    </row>
    <row r="757" spans="1:21" x14ac:dyDescent="0.15">
      <c r="A757">
        <v>10</v>
      </c>
      <c r="B757">
        <v>0</v>
      </c>
      <c r="C757">
        <v>0</v>
      </c>
      <c r="D757">
        <v>0</v>
      </c>
      <c r="E757">
        <v>0</v>
      </c>
      <c r="F757">
        <v>0</v>
      </c>
      <c r="G757">
        <v>0</v>
      </c>
      <c r="H757">
        <v>0</v>
      </c>
      <c r="I757">
        <v>0</v>
      </c>
      <c r="J757">
        <v>-3.7923849003898009E-2</v>
      </c>
      <c r="K757">
        <v>4.715253424487769E-2</v>
      </c>
      <c r="L757">
        <v>-0.19718063365867017</v>
      </c>
      <c r="M757">
        <v>9.0655685071002693E-3</v>
      </c>
      <c r="N757">
        <v>0</v>
      </c>
      <c r="O757">
        <v>0</v>
      </c>
      <c r="P757">
        <v>0</v>
      </c>
      <c r="Q757">
        <v>-1.140440980436374E-2</v>
      </c>
      <c r="R757">
        <v>0</v>
      </c>
      <c r="S757">
        <v>-3.6433283248273832E-3</v>
      </c>
      <c r="T757">
        <v>0</v>
      </c>
      <c r="U757">
        <v>0</v>
      </c>
    </row>
    <row r="758" spans="1:21" x14ac:dyDescent="0.15">
      <c r="A758">
        <v>11</v>
      </c>
      <c r="B758">
        <v>0</v>
      </c>
      <c r="C758">
        <v>0</v>
      </c>
      <c r="D758">
        <v>0</v>
      </c>
      <c r="E758">
        <v>0</v>
      </c>
      <c r="F758">
        <v>0</v>
      </c>
      <c r="G758">
        <v>0</v>
      </c>
      <c r="H758">
        <v>0</v>
      </c>
      <c r="I758">
        <v>0</v>
      </c>
      <c r="J758">
        <v>0.15858847667719314</v>
      </c>
      <c r="K758">
        <v>-0.19718063365867017</v>
      </c>
      <c r="L758">
        <v>0.82456230428926203</v>
      </c>
      <c r="M758">
        <v>-3.7910041768334062E-2</v>
      </c>
      <c r="N758">
        <v>0</v>
      </c>
      <c r="O758">
        <v>0</v>
      </c>
      <c r="P758">
        <v>0</v>
      </c>
      <c r="Q758">
        <v>4.7690517333580609E-2</v>
      </c>
      <c r="R758">
        <v>0</v>
      </c>
      <c r="S758">
        <v>1.5235528677741977E-2</v>
      </c>
      <c r="T758">
        <v>0</v>
      </c>
      <c r="U758">
        <v>0</v>
      </c>
    </row>
    <row r="759" spans="1:21" x14ac:dyDescent="0.15">
      <c r="A759">
        <v>12</v>
      </c>
      <c r="B759">
        <v>0</v>
      </c>
      <c r="C759">
        <v>0</v>
      </c>
      <c r="D759">
        <v>0</v>
      </c>
      <c r="E759">
        <v>0</v>
      </c>
      <c r="F759">
        <v>0</v>
      </c>
      <c r="G759">
        <v>0</v>
      </c>
      <c r="H759">
        <v>0</v>
      </c>
      <c r="I759">
        <v>0</v>
      </c>
      <c r="J759">
        <v>-7.2912571233668478E-3</v>
      </c>
      <c r="K759">
        <v>9.0655685071002693E-3</v>
      </c>
      <c r="L759">
        <v>-3.7910041768334062E-2</v>
      </c>
      <c r="M759">
        <v>1.7429504834272219E-3</v>
      </c>
      <c r="N759">
        <v>0</v>
      </c>
      <c r="O759">
        <v>0</v>
      </c>
      <c r="P759">
        <v>0</v>
      </c>
      <c r="Q759">
        <v>-2.192617216024539E-3</v>
      </c>
      <c r="R759">
        <v>0</v>
      </c>
      <c r="S759">
        <v>-7.0046802471002969E-4</v>
      </c>
      <c r="T759">
        <v>0</v>
      </c>
      <c r="U759">
        <v>0</v>
      </c>
    </row>
    <row r="760" spans="1:21" x14ac:dyDescent="0.15">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15">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15">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15">
      <c r="A763">
        <v>16</v>
      </c>
      <c r="B763">
        <v>0</v>
      </c>
      <c r="C763">
        <v>0</v>
      </c>
      <c r="D763">
        <v>0</v>
      </c>
      <c r="E763">
        <v>0</v>
      </c>
      <c r="F763">
        <v>0</v>
      </c>
      <c r="G763">
        <v>0</v>
      </c>
      <c r="H763">
        <v>0</v>
      </c>
      <c r="I763">
        <v>0</v>
      </c>
      <c r="J763">
        <v>9.1723408365107766E-3</v>
      </c>
      <c r="K763">
        <v>-1.140440980436374E-2</v>
      </c>
      <c r="L763">
        <v>4.7690517333580609E-2</v>
      </c>
      <c r="M763">
        <v>-2.192617216024539E-3</v>
      </c>
      <c r="N763">
        <v>0</v>
      </c>
      <c r="O763">
        <v>0</v>
      </c>
      <c r="P763">
        <v>0</v>
      </c>
      <c r="Q763">
        <v>2.75829422678372E-3</v>
      </c>
      <c r="R763">
        <v>0</v>
      </c>
      <c r="S763">
        <v>8.8118295089709251E-4</v>
      </c>
      <c r="T763">
        <v>0</v>
      </c>
      <c r="U763">
        <v>0</v>
      </c>
    </row>
    <row r="764" spans="1:21" x14ac:dyDescent="0.15">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15">
      <c r="A765">
        <v>18</v>
      </c>
      <c r="B765">
        <v>0</v>
      </c>
      <c r="C765">
        <v>0</v>
      </c>
      <c r="D765">
        <v>0</v>
      </c>
      <c r="E765">
        <v>0</v>
      </c>
      <c r="F765">
        <v>0</v>
      </c>
      <c r="G765">
        <v>0</v>
      </c>
      <c r="H765">
        <v>0</v>
      </c>
      <c r="I765">
        <v>0</v>
      </c>
      <c r="J765">
        <v>2.9302567820601931E-3</v>
      </c>
      <c r="K765">
        <v>-3.6433283248273832E-3</v>
      </c>
      <c r="L765">
        <v>1.5235528677741977E-2</v>
      </c>
      <c r="M765">
        <v>-7.0046802471002969E-4</v>
      </c>
      <c r="N765">
        <v>0</v>
      </c>
      <c r="O765">
        <v>0</v>
      </c>
      <c r="P765">
        <v>0</v>
      </c>
      <c r="Q765">
        <v>8.8118295089709251E-4</v>
      </c>
      <c r="R765">
        <v>0</v>
      </c>
      <c r="S765">
        <v>2.8150854445180707E-4</v>
      </c>
      <c r="T765">
        <v>0</v>
      </c>
      <c r="U765">
        <v>0</v>
      </c>
    </row>
    <row r="766" spans="1:21" x14ac:dyDescent="0.15">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15">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15">
      <c r="A770" t="s">
        <v>323</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15">
      <c r="A771">
        <v>1</v>
      </c>
      <c r="B771">
        <f t="array" ref="B771:U790">B748:U767*B447:U466</f>
        <v>0</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15">
      <c r="A772">
        <v>2</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row>
    <row r="773" spans="1:21" x14ac:dyDescent="0.15">
      <c r="A773">
        <v>3</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15">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15">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15">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15">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15">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15">
      <c r="A779">
        <v>9</v>
      </c>
      <c r="B779">
        <v>0</v>
      </c>
      <c r="C779">
        <v>0</v>
      </c>
      <c r="D779">
        <v>0</v>
      </c>
      <c r="E779">
        <v>0</v>
      </c>
      <c r="F779">
        <v>0</v>
      </c>
      <c r="G779">
        <v>0</v>
      </c>
      <c r="H779">
        <v>0</v>
      </c>
      <c r="I779">
        <v>0</v>
      </c>
      <c r="J779">
        <v>3.0501400323497851E-2</v>
      </c>
      <c r="K779">
        <v>-1.2551128532707527E-2</v>
      </c>
      <c r="L779">
        <v>8.6857503881461004E-2</v>
      </c>
      <c r="M779">
        <v>-3.4274048643140481E-3</v>
      </c>
      <c r="N779">
        <v>0</v>
      </c>
      <c r="O779">
        <v>0</v>
      </c>
      <c r="P779">
        <v>0</v>
      </c>
      <c r="Q779">
        <v>3.6042962788944465E-3</v>
      </c>
      <c r="R779">
        <v>0</v>
      </c>
      <c r="S779">
        <v>9.1781472347197003E-4</v>
      </c>
      <c r="T779">
        <v>0</v>
      </c>
      <c r="U779">
        <v>0</v>
      </c>
    </row>
    <row r="780" spans="1:21" x14ac:dyDescent="0.15">
      <c r="A780">
        <v>10</v>
      </c>
      <c r="B780">
        <v>0</v>
      </c>
      <c r="C780">
        <v>0</v>
      </c>
      <c r="D780">
        <v>0</v>
      </c>
      <c r="E780">
        <v>0</v>
      </c>
      <c r="F780">
        <v>0</v>
      </c>
      <c r="G780">
        <v>0</v>
      </c>
      <c r="H780">
        <v>0</v>
      </c>
      <c r="I780">
        <v>0</v>
      </c>
      <c r="J780">
        <v>-1.2551128532707527E-2</v>
      </c>
      <c r="K780">
        <v>4.715253424487769E-2</v>
      </c>
      <c r="L780">
        <v>-0.13030896506276896</v>
      </c>
      <c r="M780">
        <v>7.4346324422129521E-3</v>
      </c>
      <c r="N780">
        <v>0</v>
      </c>
      <c r="O780">
        <v>0</v>
      </c>
      <c r="P780">
        <v>0</v>
      </c>
      <c r="Q780">
        <v>-2.7721747787352647E-3</v>
      </c>
      <c r="R780">
        <v>0</v>
      </c>
      <c r="S780">
        <v>-1.6205722592107935E-3</v>
      </c>
      <c r="T780">
        <v>0</v>
      </c>
      <c r="U780">
        <v>0</v>
      </c>
    </row>
    <row r="781" spans="1:21" x14ac:dyDescent="0.15">
      <c r="A781">
        <v>11</v>
      </c>
      <c r="B781">
        <v>0</v>
      </c>
      <c r="C781">
        <v>0</v>
      </c>
      <c r="D781">
        <v>0</v>
      </c>
      <c r="E781">
        <v>0</v>
      </c>
      <c r="F781">
        <v>0</v>
      </c>
      <c r="G781">
        <v>0</v>
      </c>
      <c r="H781">
        <v>0</v>
      </c>
      <c r="I781">
        <v>0</v>
      </c>
      <c r="J781">
        <v>8.6857503881461004E-2</v>
      </c>
      <c r="K781">
        <v>-0.13030896506276896</v>
      </c>
      <c r="L781">
        <v>0.82456230428926203</v>
      </c>
      <c r="M781">
        <v>-2.4194871567571573E-2</v>
      </c>
      <c r="N781">
        <v>0</v>
      </c>
      <c r="O781">
        <v>0</v>
      </c>
      <c r="P781">
        <v>0</v>
      </c>
      <c r="Q781">
        <v>1.2285188908245141E-2</v>
      </c>
      <c r="R781">
        <v>0</v>
      </c>
      <c r="S781">
        <v>6.6175993916721184E-3</v>
      </c>
      <c r="T781">
        <v>0</v>
      </c>
      <c r="U781">
        <v>0</v>
      </c>
    </row>
    <row r="782" spans="1:21" x14ac:dyDescent="0.15">
      <c r="A782">
        <v>12</v>
      </c>
      <c r="B782">
        <v>0</v>
      </c>
      <c r="C782">
        <v>0</v>
      </c>
      <c r="D782">
        <v>0</v>
      </c>
      <c r="E782">
        <v>0</v>
      </c>
      <c r="F782">
        <v>0</v>
      </c>
      <c r="G782">
        <v>0</v>
      </c>
      <c r="H782">
        <v>0</v>
      </c>
      <c r="I782">
        <v>0</v>
      </c>
      <c r="J782">
        <v>-3.4274048643140481E-3</v>
      </c>
      <c r="K782">
        <v>7.4346324422129521E-3</v>
      </c>
      <c r="L782">
        <v>-2.4194871567571573E-2</v>
      </c>
      <c r="M782">
        <v>1.7429504834272219E-3</v>
      </c>
      <c r="N782">
        <v>0</v>
      </c>
      <c r="O782">
        <v>0</v>
      </c>
      <c r="P782">
        <v>0</v>
      </c>
      <c r="Q782">
        <v>-1.4587279802854524E-3</v>
      </c>
      <c r="R782">
        <v>0</v>
      </c>
      <c r="S782">
        <v>-4.6339816577830429E-4</v>
      </c>
      <c r="T782">
        <v>0</v>
      </c>
      <c r="U782">
        <v>0</v>
      </c>
    </row>
    <row r="783" spans="1:21" x14ac:dyDescent="0.15">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15">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15">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15">
      <c r="A786">
        <v>16</v>
      </c>
      <c r="B786">
        <v>0</v>
      </c>
      <c r="C786">
        <v>0</v>
      </c>
      <c r="D786">
        <v>0</v>
      </c>
      <c r="E786">
        <v>0</v>
      </c>
      <c r="F786">
        <v>0</v>
      </c>
      <c r="G786">
        <v>0</v>
      </c>
      <c r="H786">
        <v>0</v>
      </c>
      <c r="I786">
        <v>0</v>
      </c>
      <c r="J786">
        <v>3.6042962788944465E-3</v>
      </c>
      <c r="K786">
        <v>-2.7721747787352647E-3</v>
      </c>
      <c r="L786">
        <v>1.2285188908245141E-2</v>
      </c>
      <c r="M786">
        <v>-1.4587279802854524E-3</v>
      </c>
      <c r="N786">
        <v>0</v>
      </c>
      <c r="O786">
        <v>0</v>
      </c>
      <c r="P786">
        <v>0</v>
      </c>
      <c r="Q786">
        <v>2.75829422678372E-3</v>
      </c>
      <c r="R786">
        <v>0</v>
      </c>
      <c r="S786">
        <v>2.9598270315798705E-4</v>
      </c>
      <c r="T786">
        <v>0</v>
      </c>
      <c r="U786">
        <v>0</v>
      </c>
    </row>
    <row r="787" spans="1:21" x14ac:dyDescent="0.15">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15">
      <c r="A788">
        <v>18</v>
      </c>
      <c r="B788">
        <v>0</v>
      </c>
      <c r="C788">
        <v>0</v>
      </c>
      <c r="D788">
        <v>0</v>
      </c>
      <c r="E788">
        <v>0</v>
      </c>
      <c r="F788">
        <v>0</v>
      </c>
      <c r="G788">
        <v>0</v>
      </c>
      <c r="H788">
        <v>0</v>
      </c>
      <c r="I788">
        <v>0</v>
      </c>
      <c r="J788">
        <v>9.1781472347197003E-4</v>
      </c>
      <c r="K788">
        <v>-1.6205722592107935E-3</v>
      </c>
      <c r="L788">
        <v>6.6175993916721184E-3</v>
      </c>
      <c r="M788">
        <v>-4.6339816577830429E-4</v>
      </c>
      <c r="N788">
        <v>0</v>
      </c>
      <c r="O788">
        <v>0</v>
      </c>
      <c r="P788">
        <v>0</v>
      </c>
      <c r="Q788">
        <v>2.9598270315798705E-4</v>
      </c>
      <c r="R788">
        <v>0</v>
      </c>
      <c r="S788">
        <v>2.8150854445180707E-4</v>
      </c>
      <c r="T788">
        <v>0</v>
      </c>
      <c r="U788">
        <v>0</v>
      </c>
    </row>
    <row r="789" spans="1:21" x14ac:dyDescent="0.15">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15">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4" type="noConversion"/>
  <pageMargins left="0.7" right="0.7" top="0.75" bottom="0.75" header="0.3" footer="0.3"/>
  <pageSetup paperSize="327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baseColWidth="10" defaultColWidth="8.6640625" defaultRowHeight="13" x14ac:dyDescent="0.15"/>
  <sheetData>
    <row r="1" spans="1:101" x14ac:dyDescent="0.1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15">
      <c r="A2">
        <v>1</v>
      </c>
      <c r="B2">
        <f>IF(B$1=$A2,1,INDEX(Correlations!$F$3:$DA$102,MAX(B$1,$A2),MIN(B$1,$A2)))</f>
        <v>1</v>
      </c>
      <c r="C2">
        <f>IF(C$1=$A2,1,INDEX(Correlations!$F$3:$DA$102,MAX(C$1,$A2),MIN(C$1,$A2)))</f>
        <v>0.60699999999999998</v>
      </c>
      <c r="D2">
        <f>IF(D$1=$A2,1,INDEX(Correlations!$F$3:$DA$102,MAX(D$1,$A2),MIN(D$1,$A2)))</f>
        <v>0.55800000000000005</v>
      </c>
      <c r="E2">
        <f>IF(E$1=$A2,1,INDEX(Correlations!$F$3:$DA$102,MAX(E$1,$A2),MIN(E$1,$A2)))</f>
        <v>0.51</v>
      </c>
      <c r="F2">
        <f>IF(F$1=$A2,1,INDEX(Correlations!$F$3:$DA$102,MAX(F$1,$A2),MIN(F$1,$A2)))</f>
        <v>0.35099999999999998</v>
      </c>
      <c r="G2">
        <f>IF(G$1=$A2,1,INDEX(Correlations!$F$3:$DA$102,MAX(G$1,$A2),MIN(G$1,$A2)))</f>
        <v>0.29499999999999998</v>
      </c>
      <c r="H2">
        <f>IF(H$1=$A2,1,INDEX(Correlations!$F$3:$DA$102,MAX(H$1,$A2),MIN(H$1,$A2)))</f>
        <v>0.48</v>
      </c>
      <c r="I2">
        <f>IF(I$1=$A2,1,INDEX(Correlations!$F$3:$DA$102,MAX(I$1,$A2),MIN(I$1,$A2)))</f>
        <v>0.224</v>
      </c>
      <c r="J2">
        <f>IF(J$1=$A2,1,INDEX(Correlations!$F$3:$DA$102,MAX(J$1,$A2),MIN(J$1,$A2)))</f>
        <v>0.26100000000000001</v>
      </c>
      <c r="K2">
        <f>IF(K$1=$A2,1,INDEX(Correlations!$F$3:$DA$102,MAX(K$1,$A2),MIN(K$1,$A2)))</f>
        <v>0.38</v>
      </c>
      <c r="L2">
        <f>IF(L$1=$A2,1,INDEX(Correlations!$F$3:$DA$102,MAX(L$1,$A2),MIN(L$1,$A2)))</f>
        <v>0.44600000000000001</v>
      </c>
      <c r="M2">
        <f>IF(M$1=$A2,1,INDEX(Correlations!$F$3:$DA$102,MAX(M$1,$A2),MIN(M$1,$A2)))</f>
        <v>0.22600000000000001</v>
      </c>
      <c r="N2">
        <f>IF(N$1=$A2,1,INDEX(Correlations!$F$3:$DA$102,MAX(N$1,$A2),MIN(N$1,$A2)))</f>
        <v>0.1</v>
      </c>
      <c r="O2">
        <f>IF(O$1=$A2,1,INDEX(Correlations!$F$3:$DA$102,MAX(O$1,$A2),MIN(O$1,$A2)))</f>
        <v>0.35199999999999998</v>
      </c>
      <c r="P2">
        <f>IF(P$1=$A2,1,INDEX(Correlations!$F$3:$DA$102,MAX(P$1,$A2),MIN(P$1,$A2)))</f>
        <v>0.29099999999999998</v>
      </c>
      <c r="Q2">
        <f>IF(Q$1=$A2,1,INDEX(Correlations!$F$3:$DA$102,MAX(Q$1,$A2),MIN(Q$1,$A2)))</f>
        <v>0.39</v>
      </c>
      <c r="R2">
        <f>IF(R$1=$A2,1,INDEX(Correlations!$F$3:$DA$102,MAX(R$1,$A2),MIN(R$1,$A2)))</f>
        <v>0</v>
      </c>
      <c r="S2">
        <f>IF(S$1=$A2,1,INDEX(Correlations!$F$3:$DA$102,MAX(S$1,$A2),MIN(S$1,$A2)))</f>
        <v>0</v>
      </c>
      <c r="T2">
        <f>IF(T$1=$A2,1,INDEX(Correlations!$F$3:$DA$102,MAX(T$1,$A2),MIN(T$1,$A2)))</f>
        <v>0.23499999999999999</v>
      </c>
      <c r="U2">
        <f>IF(U$1=$A2,1,INDEX(Correlations!$F$3:$DA$102,MAX(U$1,$A2),MIN(U$1,$A2)))</f>
        <v>0.14599999999999999</v>
      </c>
      <c r="V2">
        <f>IF(V$1=$A2,1,INDEX(Correlations!$F$3:$DA$102,MAX(V$1,$A2),MIN(V$1,$A2)))</f>
        <v>0.14599999999999999</v>
      </c>
      <c r="W2">
        <f>IF(W$1=$A2,1,INDEX(Correlations!$F$3:$DA$102,MAX(W$1,$A2),MIN(W$1,$A2)))</f>
        <v>0.42899999999999999</v>
      </c>
      <c r="X2">
        <f>IF(X$1=$A2,1,INDEX(Correlations!$F$3:$DA$102,MAX(X$1,$A2),MIN(X$1,$A2)))</f>
        <v>0.19800000000000001</v>
      </c>
      <c r="Y2">
        <f>IF(Y$1=$A2,1,INDEX(Correlations!$F$3:$DA$102,MAX(Y$1,$A2),MIN(Y$1,$A2)))</f>
        <v>4.5999999999999999E-2</v>
      </c>
      <c r="Z2">
        <f>IF(Z$1=$A2,1,INDEX(Correlations!$F$3:$DA$102,MAX(Z$1,$A2),MIN(Z$1,$A2)))</f>
        <v>0.42799999999999999</v>
      </c>
      <c r="AA2">
        <f>IF(AA$1=$A2,1,INDEX(Correlations!$F$3:$DA$102,MAX(AA$1,$A2),MIN(AA$1,$A2)))</f>
        <v>0.41899999999999998</v>
      </c>
      <c r="AB2">
        <f>IF(AB$1=$A2,1,INDEX(Correlations!$F$3:$DA$102,MAX(AB$1,$A2),MIN(AB$1,$A2)))</f>
        <v>0.28699999999999998</v>
      </c>
      <c r="AC2">
        <f>IF(AC$1=$A2,1,INDEX(Correlations!$F$3:$DA$102,MAX(AC$1,$A2),MIN(AC$1,$A2)))</f>
        <v>0.51400000000000001</v>
      </c>
      <c r="AD2">
        <f>IF(AD$1=$A2,1,INDEX(Correlations!$F$3:$DA$102,MAX(AD$1,$A2),MIN(AD$1,$A2)))</f>
        <v>0.1</v>
      </c>
      <c r="AE2">
        <f>IF(AE$1=$A2,1,INDEX(Correlations!$F$3:$DA$102,MAX(AE$1,$A2),MIN(AE$1,$A2)))</f>
        <v>0.35199999999999998</v>
      </c>
      <c r="AF2">
        <f>IF(AF$1=$A2,1,INDEX(Correlations!$F$3:$DA$102,MAX(AF$1,$A2),MIN(AF$1,$A2)))</f>
        <v>0.20899999999999999</v>
      </c>
      <c r="AG2">
        <f>IF(AG$1=$A2,1,INDEX(Correlations!$F$3:$DA$102,MAX(AG$1,$A2),MIN(AG$1,$A2)))</f>
        <v>0.47</v>
      </c>
      <c r="AH2">
        <f>IF(AH$1=$A2,1,INDEX(Correlations!$F$3:$DA$102,MAX(AH$1,$A2),MIN(AH$1,$A2)))</f>
        <v>0.61</v>
      </c>
      <c r="AI2">
        <f>IF(AI$1=$A2,1,INDEX(Correlations!$F$3:$DA$102,MAX(AI$1,$A2),MIN(AI$1,$A2)))</f>
        <v>0.161</v>
      </c>
      <c r="AJ2">
        <f>IF(AJ$1=$A2,1,INDEX(Correlations!$F$3:$DA$102,MAX(AJ$1,$A2),MIN(AJ$1,$A2)))</f>
        <v>0.22500000000000001</v>
      </c>
      <c r="AK2">
        <f>IF(AK$1=$A2,1,INDEX(Correlations!$F$3:$DA$102,MAX(AK$1,$A2),MIN(AK$1,$A2)))</f>
        <v>0</v>
      </c>
      <c r="AL2">
        <f>IF(AL$1=$A2,1,INDEX(Correlations!$F$3:$DA$102,MAX(AL$1,$A2),MIN(AL$1,$A2)))</f>
        <v>0.30599999999999999</v>
      </c>
      <c r="AM2">
        <f>IF(AM$1=$A2,1,INDEX(Correlations!$F$3:$DA$102,MAX(AM$1,$A2),MIN(AM$1,$A2)))</f>
        <v>0.34499999999999997</v>
      </c>
      <c r="AN2">
        <f>IF(AN$1=$A2,1,INDEX(Correlations!$F$3:$DA$102,MAX(AN$1,$A2),MIN(AN$1,$A2)))</f>
        <v>0.42099999999999999</v>
      </c>
      <c r="AO2">
        <f>IF(AO$1=$A2,1,INDEX(Correlations!$F$3:$DA$102,MAX(AO$1,$A2),MIN(AO$1,$A2)))</f>
        <v>0.40500000000000003</v>
      </c>
      <c r="AP2">
        <f>IF(AP$1=$A2,1,INDEX(Correlations!$F$3:$DA$102,MAX(AP$1,$A2),MIN(AP$1,$A2)))</f>
        <v>0.38800000000000001</v>
      </c>
      <c r="AQ2">
        <f>IF(AQ$1=$A2,1,INDEX(Correlations!$F$3:$DA$102,MAX(AQ$1,$A2),MIN(AQ$1,$A2)))</f>
        <v>0.53</v>
      </c>
      <c r="AR2">
        <f>IF(AR$1=$A2,1,INDEX(Correlations!$F$3:$DA$102,MAX(AR$1,$A2),MIN(AR$1,$A2)))</f>
        <v>0.45300000000000001</v>
      </c>
      <c r="AS2">
        <f>IF(AS$1=$A2,1,INDEX(Correlations!$F$3:$DA$102,MAX(AS$1,$A2),MIN(AS$1,$A2)))</f>
        <v>0.23</v>
      </c>
      <c r="AT2">
        <f>IF(AT$1=$A2,1,INDEX(Correlations!$F$3:$DA$102,MAX(AT$1,$A2),MIN(AT$1,$A2)))</f>
        <v>0.25900000000000001</v>
      </c>
      <c r="AU2">
        <f>IF(AU$1=$A2,1,INDEX(Correlations!$F$3:$DA$102,MAX(AU$1,$A2),MIN(AU$1,$A2)))</f>
        <v>0.28399999999999997</v>
      </c>
      <c r="AV2">
        <f>IF(AV$1=$A2,1,INDEX(Correlations!$F$3:$DA$102,MAX(AV$1,$A2),MIN(AV$1,$A2)))</f>
        <v>0</v>
      </c>
      <c r="AW2">
        <f>IF(AW$1=$A2,1,INDEX(Correlations!$F$3:$DA$102,MAX(AW$1,$A2),MIN(AW$1,$A2)))</f>
        <v>0.43</v>
      </c>
      <c r="AX2">
        <f>IF(AX$1=$A2,1,INDEX(Correlations!$F$3:$DA$102,MAX(AX$1,$A2),MIN(AX$1,$A2)))</f>
        <v>0.39</v>
      </c>
      <c r="AY2">
        <f>IF(AY$1=$A2,1,INDEX(Correlations!$F$3:$DA$102,MAX(AY$1,$A2),MIN(AY$1,$A2)))</f>
        <v>0.62</v>
      </c>
      <c r="AZ2">
        <f>IF(AZ$1=$A2,1,INDEX(Correlations!$F$3:$DA$102,MAX(AZ$1,$A2),MIN(AZ$1,$A2)))</f>
        <v>0.28000000000000003</v>
      </c>
      <c r="BA2">
        <f>IF(BA$1=$A2,1,INDEX(Correlations!$F$3:$DA$102,MAX(BA$1,$A2),MIN(BA$1,$A2)))</f>
        <v>0.55000000000000004</v>
      </c>
      <c r="BB2">
        <f>IF(BB$1=$A2,1,INDEX(Correlations!$F$3:$DA$102,MAX(BB$1,$A2),MIN(BB$1,$A2)))</f>
        <v>0.47</v>
      </c>
      <c r="BC2">
        <f>IF(BC$1=$A2,1,INDEX(Correlations!$F$3:$DA$102,MAX(BC$1,$A2),MIN(BC$1,$A2)))</f>
        <v>0.46</v>
      </c>
      <c r="BD2">
        <f>IF(BD$1=$A2,1,INDEX(Correlations!$F$3:$DA$102,MAX(BD$1,$A2),MIN(BD$1,$A2)))</f>
        <v>0.61</v>
      </c>
      <c r="BE2">
        <f>IF(BE$1=$A2,1,INDEX(Correlations!$F$3:$DA$102,MAX(BE$1,$A2),MIN(BE$1,$A2)))</f>
        <v>0.63</v>
      </c>
      <c r="BF2">
        <f>IF(BF$1=$A2,1,INDEX(Correlations!$F$3:$DA$102,MAX(BF$1,$A2),MIN(BF$1,$A2)))</f>
        <v>0</v>
      </c>
      <c r="BG2">
        <f>IF(BG$1=$A2,1,INDEX(Correlations!$F$3:$DA$102,MAX(BG$1,$A2),MIN(BG$1,$A2)))</f>
        <v>0</v>
      </c>
      <c r="BH2">
        <f>IF(BH$1=$A2,1,INDEX(Correlations!$F$3:$DA$102,MAX(BH$1,$A2),MIN(BH$1,$A2)))</f>
        <v>0</v>
      </c>
      <c r="BI2">
        <f>IF(BI$1=$A2,1,INDEX(Correlations!$F$3:$DA$102,MAX(BI$1,$A2),MIN(BI$1,$A2)))</f>
        <v>0</v>
      </c>
      <c r="BJ2">
        <f>IF(BJ$1=$A2,1,INDEX(Correlations!$F$3:$DA$102,MAX(BJ$1,$A2),MIN(BJ$1,$A2)))</f>
        <v>0</v>
      </c>
      <c r="BK2">
        <f>IF(BK$1=$A2,1,INDEX(Correlations!$F$3:$DA$102,MAX(BK$1,$A2),MIN(BK$1,$A2)))</f>
        <v>0</v>
      </c>
      <c r="BL2">
        <f>IF(BL$1=$A2,1,INDEX(Correlations!$F$3:$DA$102,MAX(BL$1,$A2),MIN(BL$1,$A2)))</f>
        <v>0</v>
      </c>
      <c r="BM2">
        <f>IF(BM$1=$A2,1,INDEX(Correlations!$F$3:$DA$102,MAX(BM$1,$A2),MIN(BM$1,$A2)))</f>
        <v>0</v>
      </c>
      <c r="BN2">
        <f>IF(BN$1=$A2,1,INDEX(Correlations!$F$3:$DA$102,MAX(BN$1,$A2),MIN(BN$1,$A2)))</f>
        <v>0</v>
      </c>
      <c r="BO2">
        <f>IF(BO$1=$A2,1,INDEX(Correlations!$F$3:$DA$102,MAX(BO$1,$A2),MIN(BO$1,$A2)))</f>
        <v>0</v>
      </c>
      <c r="BP2">
        <f>IF(BP$1=$A2,1,INDEX(Correlations!$F$3:$DA$102,MAX(BP$1,$A2),MIN(BP$1,$A2)))</f>
        <v>0.35099999999999998</v>
      </c>
      <c r="BQ2">
        <f>IF(BQ$1=$A2,1,INDEX(Correlations!$F$3:$DA$102,MAX(BQ$1,$A2),MIN(BQ$1,$A2)))</f>
        <v>0</v>
      </c>
      <c r="BR2">
        <f>IF(BR$1=$A2,1,INDEX(Correlations!$F$3:$DA$102,MAX(BR$1,$A2),MIN(BR$1,$A2)))</f>
        <v>0.38</v>
      </c>
      <c r="BS2">
        <f>IF(BS$1=$A2,1,INDEX(Correlations!$F$3:$DA$102,MAX(BS$1,$A2),MIN(BS$1,$A2)))</f>
        <v>0.26100000000000001</v>
      </c>
      <c r="BT2">
        <f>IF(BT$1=$A2,1,INDEX(Correlations!$F$3:$DA$102,MAX(BT$1,$A2),MIN(BT$1,$A2)))</f>
        <v>0.55000000000000004</v>
      </c>
      <c r="BU2">
        <f>IF(BU$1=$A2,1,INDEX(Correlations!$F$3:$DA$102,MAX(BU$1,$A2),MIN(BU$1,$A2)))</f>
        <v>0.64</v>
      </c>
      <c r="BV2">
        <f>IF(BV$1=$A2,1,INDEX(Correlations!$F$3:$DA$102,MAX(BV$1,$A2),MIN(BV$1,$A2)))</f>
        <v>0</v>
      </c>
      <c r="BW2">
        <f>IF(BW$1=$A2,1,INDEX(Correlations!$F$3:$DA$102,MAX(BW$1,$A2),MIN(BW$1,$A2)))</f>
        <v>0</v>
      </c>
      <c r="BX2">
        <f>IF(BX$1=$A2,1,INDEX(Correlations!$F$3:$DA$102,MAX(BX$1,$A2),MIN(BX$1,$A2)))</f>
        <v>0</v>
      </c>
      <c r="BY2">
        <f>IF(BY$1=$A2,1,INDEX(Correlations!$F$3:$DA$102,MAX(BY$1,$A2),MIN(BY$1,$A2)))</f>
        <v>0</v>
      </c>
      <c r="BZ2">
        <f>IF(BZ$1=$A2,1,INDEX(Correlations!$F$3:$DA$102,MAX(BZ$1,$A2),MIN(BZ$1,$A2)))</f>
        <v>0</v>
      </c>
      <c r="CA2">
        <f>IF(CA$1=$A2,1,INDEX(Correlations!$F$3:$DA$102,MAX(CA$1,$A2),MIN(CA$1,$A2)))</f>
        <v>0</v>
      </c>
      <c r="CB2">
        <f>IF(CB$1=$A2,1,INDEX(Correlations!$F$3:$DA$102,MAX(CB$1,$A2),MIN(CB$1,$A2)))</f>
        <v>0.61</v>
      </c>
      <c r="CC2">
        <f>IF(CC$1=$A2,1,INDEX(Correlations!$F$3:$DA$102,MAX(CC$1,$A2),MIN(CC$1,$A2)))</f>
        <v>0.45</v>
      </c>
      <c r="CD2">
        <f>IF(CD$1=$A2,1,INDEX(Correlations!$F$3:$DA$102,MAX(CD$1,$A2),MIN(CD$1,$A2)))</f>
        <v>0.27</v>
      </c>
      <c r="CE2">
        <f>IF(CE$1=$A2,1,INDEX(Correlations!$F$3:$DA$102,MAX(CE$1,$A2),MIN(CE$1,$A2)))</f>
        <v>0.51</v>
      </c>
      <c r="CF2">
        <f>IF(CF$1=$A2,1,INDEX(Correlations!$F$3:$DA$102,MAX(CF$1,$A2),MIN(CF$1,$A2)))</f>
        <v>0.4</v>
      </c>
      <c r="CG2">
        <f>IF(CG$1=$A2,1,INDEX(Correlations!$F$3:$DA$102,MAX(CG$1,$A2),MIN(CG$1,$A2)))</f>
        <v>0</v>
      </c>
      <c r="CH2">
        <f>IF(CH$1=$A2,1,INDEX(Correlations!$F$3:$DA$102,MAX(CH$1,$A2),MIN(CH$1,$A2)))</f>
        <v>0</v>
      </c>
      <c r="CI2">
        <f>IF(CI$1=$A2,1,INDEX(Correlations!$F$3:$DA$102,MAX(CI$1,$A2),MIN(CI$1,$A2)))</f>
        <v>0</v>
      </c>
      <c r="CJ2">
        <f>IF(CJ$1=$A2,1,INDEX(Correlations!$F$3:$DA$102,MAX(CJ$1,$A2),MIN(CJ$1,$A2)))</f>
        <v>0</v>
      </c>
      <c r="CK2">
        <f>IF(CK$1=$A2,1,INDEX(Correlations!$F$3:$DA$102,MAX(CK$1,$A2),MIN(CK$1,$A2)))</f>
        <v>0</v>
      </c>
      <c r="CL2">
        <f>IF(CL$1=$A2,1,INDEX(Correlations!$F$3:$DA$102,MAX(CL$1,$A2),MIN(CL$1,$A2)))</f>
        <v>0</v>
      </c>
      <c r="CM2">
        <f>IF(CM$1=$A2,1,INDEX(Correlations!$F$3:$DA$102,MAX(CM$1,$A2),MIN(CM$1,$A2)))</f>
        <v>0.64</v>
      </c>
      <c r="CN2">
        <f>IF(CN$1=$A2,1,INDEX(Correlations!$F$3:$DA$102,MAX(CN$1,$A2),MIN(CN$1,$A2)))</f>
        <v>0</v>
      </c>
      <c r="CO2">
        <f>IF(CO$1=$A2,1,INDEX(Correlations!$F$3:$DA$102,MAX(CO$1,$A2),MIN(CO$1,$A2)))</f>
        <v>0</v>
      </c>
      <c r="CP2">
        <f>IF(CP$1=$A2,1,INDEX(Correlations!$F$3:$DA$102,MAX(CP$1,$A2),MIN(CP$1,$A2)))</f>
        <v>0</v>
      </c>
      <c r="CQ2">
        <f>IF(CQ$1=$A2,1,INDEX(Correlations!$F$3:$DA$102,MAX(CQ$1,$A2),MIN(CQ$1,$A2)))</f>
        <v>0</v>
      </c>
      <c r="CR2">
        <f>IF(CR$1=$A2,1,INDEX(Correlations!$F$3:$DA$102,MAX(CR$1,$A2),MIN(CR$1,$A2)))</f>
        <v>0</v>
      </c>
      <c r="CS2">
        <f>IF(CS$1=$A2,1,INDEX(Correlations!$F$3:$DA$102,MAX(CS$1,$A2),MIN(CS$1,$A2)))</f>
        <v>0</v>
      </c>
      <c r="CT2">
        <f>IF(CT$1=$A2,1,INDEX(Correlations!$F$3:$DA$102,MAX(CT$1,$A2),MIN(CT$1,$A2)))</f>
        <v>0</v>
      </c>
      <c r="CU2">
        <f>IF(CU$1=$A2,1,INDEX(Correlations!$F$3:$DA$102,MAX(CU$1,$A2),MIN(CU$1,$A2)))</f>
        <v>0</v>
      </c>
      <c r="CV2">
        <f>IF(CV$1=$A2,1,INDEX(Correlations!$F$3:$DA$102,MAX(CV$1,$A2),MIN(CV$1,$A2)))</f>
        <v>0</v>
      </c>
      <c r="CW2">
        <f>IF(CW$1=$A2,1,INDEX(Correlations!$F$3:$DA$102,MAX(CW$1,$A2),MIN(CW$1,$A2)))</f>
        <v>0</v>
      </c>
    </row>
    <row r="3" spans="1:101" x14ac:dyDescent="0.15">
      <c r="A3">
        <v>2</v>
      </c>
      <c r="B3">
        <f>IF(B$1=$A3,1,INDEX(Correlations!$F$3:$DA$102,MAX(B$1,$A3),MIN(B$1,$A3)))</f>
        <v>0.60699999999999998</v>
      </c>
      <c r="C3">
        <f>IF(C$1=$A3,1,INDEX(Correlations!$F$3:$DA$102,MAX(C$1,$A3),MIN(C$1,$A3)))</f>
        <v>1</v>
      </c>
      <c r="D3">
        <f>IF(D$1=$A3,1,INDEX(Correlations!$F$3:$DA$102,MAX(D$1,$A3),MIN(D$1,$A3)))</f>
        <v>0.56999999999999995</v>
      </c>
      <c r="E3">
        <f>IF(E$1=$A3,1,INDEX(Correlations!$F$3:$DA$102,MAX(E$1,$A3),MIN(E$1,$A3)))</f>
        <v>0.28100000000000003</v>
      </c>
      <c r="F3">
        <f>IF(F$1=$A3,1,INDEX(Correlations!$F$3:$DA$102,MAX(F$1,$A3),MIN(F$1,$A3)))</f>
        <v>0.38100000000000001</v>
      </c>
      <c r="G3">
        <f>IF(G$1=$A3,1,INDEX(Correlations!$F$3:$DA$102,MAX(G$1,$A3),MIN(G$1,$A3)))</f>
        <v>0.38100000000000001</v>
      </c>
      <c r="H3">
        <f>IF(H$1=$A3,1,INDEX(Correlations!$F$3:$DA$102,MAX(H$1,$A3),MIN(H$1,$A3)))</f>
        <v>0.251</v>
      </c>
      <c r="I3">
        <f>IF(I$1=$A3,1,INDEX(Correlations!$F$3:$DA$102,MAX(I$1,$A3),MIN(I$1,$A3)))</f>
        <v>0.223</v>
      </c>
      <c r="J3">
        <f>IF(J$1=$A3,1,INDEX(Correlations!$F$3:$DA$102,MAX(J$1,$A3),MIN(J$1,$A3)))</f>
        <v>0.24299999999999999</v>
      </c>
      <c r="K3">
        <f>IF(K$1=$A3,1,INDEX(Correlations!$F$3:$DA$102,MAX(K$1,$A3),MIN(K$1,$A3)))</f>
        <v>0.28599999999999998</v>
      </c>
      <c r="L3">
        <f>IF(L$1=$A3,1,INDEX(Correlations!$F$3:$DA$102,MAX(L$1,$A3),MIN(L$1,$A3)))</f>
        <v>0.42099999999999999</v>
      </c>
      <c r="M3">
        <f>IF(M$1=$A3,1,INDEX(Correlations!$F$3:$DA$102,MAX(M$1,$A3),MIN(M$1,$A3)))</f>
        <v>0.254</v>
      </c>
      <c r="N3">
        <f>IF(N$1=$A3,1,INDEX(Correlations!$F$3:$DA$102,MAX(N$1,$A3),MIN(N$1,$A3)))</f>
        <v>9.5000000000000001E-2</v>
      </c>
      <c r="O3">
        <f>IF(O$1=$A3,1,INDEX(Correlations!$F$3:$DA$102,MAX(O$1,$A3),MIN(O$1,$A3)))</f>
        <v>0.33400000000000002</v>
      </c>
      <c r="P3">
        <f>IF(P$1=$A3,1,INDEX(Correlations!$F$3:$DA$102,MAX(P$1,$A3),MIN(P$1,$A3)))</f>
        <v>0.29399999999999998</v>
      </c>
      <c r="Q3">
        <f>IF(Q$1=$A3,1,INDEX(Correlations!$F$3:$DA$102,MAX(Q$1,$A3),MIN(Q$1,$A3)))</f>
        <v>0.43</v>
      </c>
      <c r="R3">
        <f>IF(R$1=$A3,1,INDEX(Correlations!$F$3:$DA$102,MAX(R$1,$A3),MIN(R$1,$A3)))</f>
        <v>0</v>
      </c>
      <c r="S3">
        <f>IF(S$1=$A3,1,INDEX(Correlations!$F$3:$DA$102,MAX(S$1,$A3),MIN(S$1,$A3)))</f>
        <v>0</v>
      </c>
      <c r="T3">
        <f>IF(T$1=$A3,1,INDEX(Correlations!$F$3:$DA$102,MAX(T$1,$A3),MIN(T$1,$A3)))</f>
        <v>0.48299999999999998</v>
      </c>
      <c r="U3">
        <f>IF(U$1=$A3,1,INDEX(Correlations!$F$3:$DA$102,MAX(U$1,$A3),MIN(U$1,$A3)))</f>
        <v>0.33</v>
      </c>
      <c r="V3">
        <f>IF(V$1=$A3,1,INDEX(Correlations!$F$3:$DA$102,MAX(V$1,$A3),MIN(V$1,$A3)))</f>
        <v>0.13600000000000001</v>
      </c>
      <c r="W3">
        <f>IF(W$1=$A3,1,INDEX(Correlations!$F$3:$DA$102,MAX(W$1,$A3),MIN(W$1,$A3)))</f>
        <v>0.71</v>
      </c>
      <c r="X3">
        <f>IF(X$1=$A3,1,INDEX(Correlations!$F$3:$DA$102,MAX(X$1,$A3),MIN(X$1,$A3)))</f>
        <v>0</v>
      </c>
      <c r="Y3">
        <f>IF(Y$1=$A3,1,INDEX(Correlations!$F$3:$DA$102,MAX(Y$1,$A3),MIN(Y$1,$A3)))</f>
        <v>0</v>
      </c>
      <c r="Z3">
        <f>IF(Z$1=$A3,1,INDEX(Correlations!$F$3:$DA$102,MAX(Z$1,$A3),MIN(Z$1,$A3)))</f>
        <v>0</v>
      </c>
      <c r="AA3">
        <f>IF(AA$1=$A3,1,INDEX(Correlations!$F$3:$DA$102,MAX(AA$1,$A3),MIN(AA$1,$A3)))</f>
        <v>0</v>
      </c>
      <c r="AB3">
        <f>IF(AB$1=$A3,1,INDEX(Correlations!$F$3:$DA$102,MAX(AB$1,$A3),MIN(AB$1,$A3)))</f>
        <v>0</v>
      </c>
      <c r="AC3">
        <f>IF(AC$1=$A3,1,INDEX(Correlations!$F$3:$DA$102,MAX(AC$1,$A3),MIN(AC$1,$A3)))</f>
        <v>0.60199999999999998</v>
      </c>
      <c r="AD3">
        <f>IF(AD$1=$A3,1,INDEX(Correlations!$F$3:$DA$102,MAX(AD$1,$A3),MIN(AD$1,$A3)))</f>
        <v>9.5000000000000001E-2</v>
      </c>
      <c r="AE3">
        <f>IF(AE$1=$A3,1,INDEX(Correlations!$F$3:$DA$102,MAX(AE$1,$A3),MIN(AE$1,$A3)))</f>
        <v>0.33400000000000002</v>
      </c>
      <c r="AF3">
        <f>IF(AF$1=$A3,1,INDEX(Correlations!$F$3:$DA$102,MAX(AF$1,$A3),MIN(AF$1,$A3)))</f>
        <v>0.38900000000000001</v>
      </c>
      <c r="AG3">
        <f>IF(AG$1=$A3,1,INDEX(Correlations!$F$3:$DA$102,MAX(AG$1,$A3),MIN(AG$1,$A3)))</f>
        <v>0.45700000000000002</v>
      </c>
      <c r="AH3">
        <f>IF(AH$1=$A3,1,INDEX(Correlations!$F$3:$DA$102,MAX(AH$1,$A3),MIN(AH$1,$A3)))</f>
        <v>0.73</v>
      </c>
      <c r="AI3">
        <f>IF(AI$1=$A3,1,INDEX(Correlations!$F$3:$DA$102,MAX(AI$1,$A3),MIN(AI$1,$A3)))</f>
        <v>0</v>
      </c>
      <c r="AJ3">
        <f>IF(AJ$1=$A3,1,INDEX(Correlations!$F$3:$DA$102,MAX(AJ$1,$A3),MIN(AJ$1,$A3)))</f>
        <v>0</v>
      </c>
      <c r="AK3">
        <f>IF(AK$1=$A3,1,INDEX(Correlations!$F$3:$DA$102,MAX(AK$1,$A3),MIN(AK$1,$A3)))</f>
        <v>0.36499999999999999</v>
      </c>
      <c r="AL3">
        <f>IF(AL$1=$A3,1,INDEX(Correlations!$F$3:$DA$102,MAX(AL$1,$A3),MIN(AL$1,$A3)))</f>
        <v>0.28799999999999998</v>
      </c>
      <c r="AM3">
        <f>IF(AM$1=$A3,1,INDEX(Correlations!$F$3:$DA$102,MAX(AM$1,$A3),MIN(AM$1,$A3)))</f>
        <v>0.30399999999999999</v>
      </c>
      <c r="AN3">
        <f>IF(AN$1=$A3,1,INDEX(Correlations!$F$3:$DA$102,MAX(AN$1,$A3),MIN(AN$1,$A3)))</f>
        <v>0.46100000000000002</v>
      </c>
      <c r="AO3">
        <f>IF(AO$1=$A3,1,INDEX(Correlations!$F$3:$DA$102,MAX(AO$1,$A3),MIN(AO$1,$A3)))</f>
        <v>0.432</v>
      </c>
      <c r="AP3">
        <f>IF(AP$1=$A3,1,INDEX(Correlations!$F$3:$DA$102,MAX(AP$1,$A3),MIN(AP$1,$A3)))</f>
        <v>0.42699999999999999</v>
      </c>
      <c r="AQ3">
        <f>IF(AQ$1=$A3,1,INDEX(Correlations!$F$3:$DA$102,MAX(AQ$1,$A3),MIN(AQ$1,$A3)))</f>
        <v>0.53</v>
      </c>
      <c r="AR3">
        <f>IF(AR$1=$A3,1,INDEX(Correlations!$F$3:$DA$102,MAX(AR$1,$A3),MIN(AR$1,$A3)))</f>
        <v>0.46800000000000003</v>
      </c>
      <c r="AS3">
        <f>IF(AS$1=$A3,1,INDEX(Correlations!$F$3:$DA$102,MAX(AS$1,$A3),MIN(AS$1,$A3)))</f>
        <v>0.24</v>
      </c>
      <c r="AT3">
        <f>IF(AT$1=$A3,1,INDEX(Correlations!$F$3:$DA$102,MAX(AT$1,$A3),MIN(AT$1,$A3)))</f>
        <v>0.23100000000000001</v>
      </c>
      <c r="AU3">
        <f>IF(AU$1=$A3,1,INDEX(Correlations!$F$3:$DA$102,MAX(AU$1,$A3),MIN(AU$1,$A3)))</f>
        <v>0.248</v>
      </c>
      <c r="AV3">
        <f>IF(AV$1=$A3,1,INDEX(Correlations!$F$3:$DA$102,MAX(AV$1,$A3),MIN(AV$1,$A3)))</f>
        <v>0</v>
      </c>
      <c r="AW3">
        <f>IF(AW$1=$A3,1,INDEX(Correlations!$F$3:$DA$102,MAX(AW$1,$A3),MIN(AW$1,$A3)))</f>
        <v>0</v>
      </c>
      <c r="AX3">
        <f>IF(AX$1=$A3,1,INDEX(Correlations!$F$3:$DA$102,MAX(AX$1,$A3),MIN(AX$1,$A3)))</f>
        <v>0</v>
      </c>
      <c r="AY3">
        <f>IF(AY$1=$A3,1,INDEX(Correlations!$F$3:$DA$102,MAX(AY$1,$A3),MIN(AY$1,$A3)))</f>
        <v>0</v>
      </c>
      <c r="AZ3">
        <f>IF(AZ$1=$A3,1,INDEX(Correlations!$F$3:$DA$102,MAX(AZ$1,$A3),MIN(AZ$1,$A3)))</f>
        <v>0.28999999999999998</v>
      </c>
      <c r="BA3">
        <f>IF(BA$1=$A3,1,INDEX(Correlations!$F$3:$DA$102,MAX(BA$1,$A3),MIN(BA$1,$A3)))</f>
        <v>0.54</v>
      </c>
      <c r="BB3">
        <f>IF(BB$1=$A3,1,INDEX(Correlations!$F$3:$DA$102,MAX(BB$1,$A3),MIN(BB$1,$A3)))</f>
        <v>0.41</v>
      </c>
      <c r="BC3">
        <f>IF(BC$1=$A3,1,INDEX(Correlations!$F$3:$DA$102,MAX(BC$1,$A3),MIN(BC$1,$A3)))</f>
        <v>0.47</v>
      </c>
      <c r="BD3">
        <f>IF(BD$1=$A3,1,INDEX(Correlations!$F$3:$DA$102,MAX(BD$1,$A3),MIN(BD$1,$A3)))</f>
        <v>0.59</v>
      </c>
      <c r="BE3">
        <f>IF(BE$1=$A3,1,INDEX(Correlations!$F$3:$DA$102,MAX(BE$1,$A3),MIN(BE$1,$A3)))</f>
        <v>0.6</v>
      </c>
      <c r="BF3">
        <f>IF(BF$1=$A3,1,INDEX(Correlations!$F$3:$DA$102,MAX(BF$1,$A3),MIN(BF$1,$A3)))</f>
        <v>0</v>
      </c>
      <c r="BG3">
        <f>IF(BG$1=$A3,1,INDEX(Correlations!$F$3:$DA$102,MAX(BG$1,$A3),MIN(BG$1,$A3)))</f>
        <v>0</v>
      </c>
      <c r="BH3">
        <f>IF(BH$1=$A3,1,INDEX(Correlations!$F$3:$DA$102,MAX(BH$1,$A3),MIN(BH$1,$A3)))</f>
        <v>0</v>
      </c>
      <c r="BI3">
        <f>IF(BI$1=$A3,1,INDEX(Correlations!$F$3:$DA$102,MAX(BI$1,$A3),MIN(BI$1,$A3)))</f>
        <v>0</v>
      </c>
      <c r="BJ3">
        <f>IF(BJ$1=$A3,1,INDEX(Correlations!$F$3:$DA$102,MAX(BJ$1,$A3),MIN(BJ$1,$A3)))</f>
        <v>0.47699999999999998</v>
      </c>
      <c r="BK3">
        <f>IF(BK$1=$A3,1,INDEX(Correlations!$F$3:$DA$102,MAX(BK$1,$A3),MIN(BK$1,$A3)))</f>
        <v>0.253</v>
      </c>
      <c r="BL3">
        <f>IF(BL$1=$A3,1,INDEX(Correlations!$F$3:$DA$102,MAX(BL$1,$A3),MIN(BL$1,$A3)))</f>
        <v>0</v>
      </c>
      <c r="BM3">
        <f>IF(BM$1=$A3,1,INDEX(Correlations!$F$3:$DA$102,MAX(BM$1,$A3),MIN(BM$1,$A3)))</f>
        <v>0</v>
      </c>
      <c r="BN3">
        <f>IF(BN$1=$A3,1,INDEX(Correlations!$F$3:$DA$102,MAX(BN$1,$A3),MIN(BN$1,$A3)))</f>
        <v>0</v>
      </c>
      <c r="BO3">
        <f>IF(BO$1=$A3,1,INDEX(Correlations!$F$3:$DA$102,MAX(BO$1,$A3),MIN(BO$1,$A3)))</f>
        <v>0</v>
      </c>
      <c r="BP3">
        <f>IF(BP$1=$A3,1,INDEX(Correlations!$F$3:$DA$102,MAX(BP$1,$A3),MIN(BP$1,$A3)))</f>
        <v>0.38100000000000001</v>
      </c>
      <c r="BQ3">
        <f>IF(BQ$1=$A3,1,INDEX(Correlations!$F$3:$DA$102,MAX(BQ$1,$A3),MIN(BQ$1,$A3)))</f>
        <v>0</v>
      </c>
      <c r="BR3">
        <f>IF(BR$1=$A3,1,INDEX(Correlations!$F$3:$DA$102,MAX(BR$1,$A3),MIN(BR$1,$A3)))</f>
        <v>0.28599999999999998</v>
      </c>
      <c r="BS3">
        <f>IF(BS$1=$A3,1,INDEX(Correlations!$F$3:$DA$102,MAX(BS$1,$A3),MIN(BS$1,$A3)))</f>
        <v>0.24299999999999999</v>
      </c>
      <c r="BT3">
        <f>IF(BT$1=$A3,1,INDEX(Correlations!$F$3:$DA$102,MAX(BT$1,$A3),MIN(BT$1,$A3)))</f>
        <v>0.61</v>
      </c>
      <c r="BU3">
        <f>IF(BU$1=$A3,1,INDEX(Correlations!$F$3:$DA$102,MAX(BU$1,$A3),MIN(BU$1,$A3)))</f>
        <v>0.66</v>
      </c>
      <c r="BV3">
        <f>IF(BV$1=$A3,1,INDEX(Correlations!$F$3:$DA$102,MAX(BV$1,$A3),MIN(BV$1,$A3)))</f>
        <v>0</v>
      </c>
      <c r="BW3">
        <f>IF(BW$1=$A3,1,INDEX(Correlations!$F$3:$DA$102,MAX(BW$1,$A3),MIN(BW$1,$A3)))</f>
        <v>0</v>
      </c>
      <c r="BX3">
        <f>IF(BX$1=$A3,1,INDEX(Correlations!$F$3:$DA$102,MAX(BX$1,$A3),MIN(BX$1,$A3)))</f>
        <v>0</v>
      </c>
      <c r="BY3">
        <f>IF(BY$1=$A3,1,INDEX(Correlations!$F$3:$DA$102,MAX(BY$1,$A3),MIN(BY$1,$A3)))</f>
        <v>0</v>
      </c>
      <c r="BZ3">
        <f>IF(BZ$1=$A3,1,INDEX(Correlations!$F$3:$DA$102,MAX(BZ$1,$A3),MIN(BZ$1,$A3)))</f>
        <v>0</v>
      </c>
      <c r="CA3">
        <f>IF(CA$1=$A3,1,INDEX(Correlations!$F$3:$DA$102,MAX(CA$1,$A3),MIN(CA$1,$A3)))</f>
        <v>0</v>
      </c>
      <c r="CB3">
        <f>IF(CB$1=$A3,1,INDEX(Correlations!$F$3:$DA$102,MAX(CB$1,$A3),MIN(CB$1,$A3)))</f>
        <v>0.66</v>
      </c>
      <c r="CC3">
        <f>IF(CC$1=$A3,1,INDEX(Correlations!$F$3:$DA$102,MAX(CC$1,$A3),MIN(CC$1,$A3)))</f>
        <v>0.45</v>
      </c>
      <c r="CD3">
        <f>IF(CD$1=$A3,1,INDEX(Correlations!$F$3:$DA$102,MAX(CD$1,$A3),MIN(CD$1,$A3)))</f>
        <v>0.32</v>
      </c>
      <c r="CE3">
        <f>IF(CE$1=$A3,1,INDEX(Correlations!$F$3:$DA$102,MAX(CE$1,$A3),MIN(CE$1,$A3)))</f>
        <v>0.53</v>
      </c>
      <c r="CF3">
        <f>IF(CF$1=$A3,1,INDEX(Correlations!$F$3:$DA$102,MAX(CF$1,$A3),MIN(CF$1,$A3)))</f>
        <v>0.46</v>
      </c>
      <c r="CG3">
        <f>IF(CG$1=$A3,1,INDEX(Correlations!$F$3:$DA$102,MAX(CG$1,$A3),MIN(CG$1,$A3)))</f>
        <v>0</v>
      </c>
      <c r="CH3">
        <f>IF(CH$1=$A3,1,INDEX(Correlations!$F$3:$DA$102,MAX(CH$1,$A3),MIN(CH$1,$A3)))</f>
        <v>0</v>
      </c>
      <c r="CI3">
        <f>IF(CI$1=$A3,1,INDEX(Correlations!$F$3:$DA$102,MAX(CI$1,$A3),MIN(CI$1,$A3)))</f>
        <v>0</v>
      </c>
      <c r="CJ3">
        <f>IF(CJ$1=$A3,1,INDEX(Correlations!$F$3:$DA$102,MAX(CJ$1,$A3),MIN(CJ$1,$A3)))</f>
        <v>0</v>
      </c>
      <c r="CK3">
        <f>IF(CK$1=$A3,1,INDEX(Correlations!$F$3:$DA$102,MAX(CK$1,$A3),MIN(CK$1,$A3)))</f>
        <v>0</v>
      </c>
      <c r="CL3">
        <f>IF(CL$1=$A3,1,INDEX(Correlations!$F$3:$DA$102,MAX(CL$1,$A3),MIN(CL$1,$A3)))</f>
        <v>0</v>
      </c>
      <c r="CM3">
        <f>IF(CM$1=$A3,1,INDEX(Correlations!$F$3:$DA$102,MAX(CM$1,$A3),MIN(CM$1,$A3)))</f>
        <v>0</v>
      </c>
      <c r="CN3">
        <f>IF(CN$1=$A3,1,INDEX(Correlations!$F$3:$DA$102,MAX(CN$1,$A3),MIN(CN$1,$A3)))</f>
        <v>0</v>
      </c>
      <c r="CO3">
        <f>IF(CO$1=$A3,1,INDEX(Correlations!$F$3:$DA$102,MAX(CO$1,$A3),MIN(CO$1,$A3)))</f>
        <v>0</v>
      </c>
      <c r="CP3">
        <f>IF(CP$1=$A3,1,INDEX(Correlations!$F$3:$DA$102,MAX(CP$1,$A3),MIN(CP$1,$A3)))</f>
        <v>0</v>
      </c>
      <c r="CQ3">
        <f>IF(CQ$1=$A3,1,INDEX(Correlations!$F$3:$DA$102,MAX(CQ$1,$A3),MIN(CQ$1,$A3)))</f>
        <v>0</v>
      </c>
      <c r="CR3">
        <f>IF(CR$1=$A3,1,INDEX(Correlations!$F$3:$DA$102,MAX(CR$1,$A3),MIN(CR$1,$A3)))</f>
        <v>0</v>
      </c>
      <c r="CS3">
        <f>IF(CS$1=$A3,1,INDEX(Correlations!$F$3:$DA$102,MAX(CS$1,$A3),MIN(CS$1,$A3)))</f>
        <v>0</v>
      </c>
      <c r="CT3">
        <f>IF(CT$1=$A3,1,INDEX(Correlations!$F$3:$DA$102,MAX(CT$1,$A3),MIN(CT$1,$A3)))</f>
        <v>0</v>
      </c>
      <c r="CU3">
        <f>IF(CU$1=$A3,1,INDEX(Correlations!$F$3:$DA$102,MAX(CU$1,$A3),MIN(CU$1,$A3)))</f>
        <v>0</v>
      </c>
      <c r="CV3">
        <f>IF(CV$1=$A3,1,INDEX(Correlations!$F$3:$DA$102,MAX(CV$1,$A3),MIN(CV$1,$A3)))</f>
        <v>0</v>
      </c>
      <c r="CW3">
        <f>IF(CW$1=$A3,1,INDEX(Correlations!$F$3:$DA$102,MAX(CW$1,$A3),MIN(CW$1,$A3)))</f>
        <v>0</v>
      </c>
    </row>
    <row r="4" spans="1:101" x14ac:dyDescent="0.15">
      <c r="A4">
        <v>3</v>
      </c>
      <c r="B4">
        <f>IF(B$1=$A4,1,INDEX(Correlations!$F$3:$DA$102,MAX(B$1,$A4),MIN(B$1,$A4)))</f>
        <v>0.55800000000000005</v>
      </c>
      <c r="C4">
        <f>IF(C$1=$A4,1,INDEX(Correlations!$F$3:$DA$102,MAX(C$1,$A4),MIN(C$1,$A4)))</f>
        <v>0.56999999999999995</v>
      </c>
      <c r="D4">
        <f>IF(D$1=$A4,1,INDEX(Correlations!$F$3:$DA$102,MAX(D$1,$A4),MIN(D$1,$A4)))</f>
        <v>1</v>
      </c>
      <c r="E4">
        <f>IF(E$1=$A4,1,INDEX(Correlations!$F$3:$DA$102,MAX(E$1,$A4),MIN(E$1,$A4)))</f>
        <v>0.309</v>
      </c>
      <c r="F4">
        <f>IF(F$1=$A4,1,INDEX(Correlations!$F$3:$DA$102,MAX(F$1,$A4),MIN(F$1,$A4)))</f>
        <v>0.32800000000000001</v>
      </c>
      <c r="G4">
        <f>IF(G$1=$A4,1,INDEX(Correlations!$F$3:$DA$102,MAX(G$1,$A4),MIN(G$1,$A4)))</f>
        <v>0.41399999999999998</v>
      </c>
      <c r="H4">
        <f>IF(H$1=$A4,1,INDEX(Correlations!$F$3:$DA$102,MAX(H$1,$A4),MIN(H$1,$A4)))</f>
        <v>0.27400000000000002</v>
      </c>
      <c r="I4">
        <f>IF(I$1=$A4,1,INDEX(Correlations!$F$3:$DA$102,MAX(I$1,$A4),MIN(I$1,$A4)))</f>
        <v>0.253</v>
      </c>
      <c r="J4">
        <f>IF(J$1=$A4,1,INDEX(Correlations!$F$3:$DA$102,MAX(J$1,$A4),MIN(J$1,$A4)))</f>
        <v>0.223</v>
      </c>
      <c r="K4">
        <f>IF(K$1=$A4,1,INDEX(Correlations!$F$3:$DA$102,MAX(K$1,$A4),MIN(K$1,$A4)))</f>
        <v>0.248</v>
      </c>
      <c r="L4">
        <f>IF(L$1=$A4,1,INDEX(Correlations!$F$3:$DA$102,MAX(L$1,$A4),MIN(L$1,$A4)))</f>
        <v>0.40400000000000003</v>
      </c>
      <c r="M4">
        <f>IF(M$1=$A4,1,INDEX(Correlations!$F$3:$DA$102,MAX(M$1,$A4),MIN(M$1,$A4)))</f>
        <v>0.184</v>
      </c>
      <c r="N4">
        <f>IF(N$1=$A4,1,INDEX(Correlations!$F$3:$DA$102,MAX(N$1,$A4),MIN(N$1,$A4)))</f>
        <v>9.9000000000000005E-2</v>
      </c>
      <c r="O4">
        <f>IF(O$1=$A4,1,INDEX(Correlations!$F$3:$DA$102,MAX(O$1,$A4),MIN(O$1,$A4)))</f>
        <v>0.37</v>
      </c>
      <c r="P4">
        <f>IF(P$1=$A4,1,INDEX(Correlations!$F$3:$DA$102,MAX(P$1,$A4),MIN(P$1,$A4)))</f>
        <v>0.31</v>
      </c>
      <c r="Q4">
        <f>IF(Q$1=$A4,1,INDEX(Correlations!$F$3:$DA$102,MAX(Q$1,$A4),MIN(Q$1,$A4)))</f>
        <v>0.36</v>
      </c>
      <c r="R4">
        <f>IF(R$1=$A4,1,INDEX(Correlations!$F$3:$DA$102,MAX(R$1,$A4),MIN(R$1,$A4)))</f>
        <v>0</v>
      </c>
      <c r="S4">
        <f>IF(S$1=$A4,1,INDEX(Correlations!$F$3:$DA$102,MAX(S$1,$A4),MIN(S$1,$A4)))</f>
        <v>0</v>
      </c>
      <c r="T4">
        <f>IF(T$1=$A4,1,INDEX(Correlations!$F$3:$DA$102,MAX(T$1,$A4),MIN(T$1,$A4)))</f>
        <v>0</v>
      </c>
      <c r="U4">
        <f>IF(U$1=$A4,1,INDEX(Correlations!$F$3:$DA$102,MAX(U$1,$A4),MIN(U$1,$A4)))</f>
        <v>0</v>
      </c>
      <c r="V4">
        <f>IF(V$1=$A4,1,INDEX(Correlations!$F$3:$DA$102,MAX(V$1,$A4),MIN(V$1,$A4)))</f>
        <v>0</v>
      </c>
      <c r="W4">
        <f>IF(W$1=$A4,1,INDEX(Correlations!$F$3:$DA$102,MAX(W$1,$A4),MIN(W$1,$A4)))</f>
        <v>0</v>
      </c>
      <c r="X4">
        <f>IF(X$1=$A4,1,INDEX(Correlations!$F$3:$DA$102,MAX(X$1,$A4),MIN(X$1,$A4)))</f>
        <v>0</v>
      </c>
      <c r="Y4">
        <f>IF(Y$1=$A4,1,INDEX(Correlations!$F$3:$DA$102,MAX(Y$1,$A4),MIN(Y$1,$A4)))</f>
        <v>0</v>
      </c>
      <c r="Z4">
        <f>IF(Z$1=$A4,1,INDEX(Correlations!$F$3:$DA$102,MAX(Z$1,$A4),MIN(Z$1,$A4)))</f>
        <v>0</v>
      </c>
      <c r="AA4">
        <f>IF(AA$1=$A4,1,INDEX(Correlations!$F$3:$DA$102,MAX(AA$1,$A4),MIN(AA$1,$A4)))</f>
        <v>0</v>
      </c>
      <c r="AB4">
        <f>IF(AB$1=$A4,1,INDEX(Correlations!$F$3:$DA$102,MAX(AB$1,$A4),MIN(AB$1,$A4)))</f>
        <v>0</v>
      </c>
      <c r="AC4">
        <f>IF(AC$1=$A4,1,INDEX(Correlations!$F$3:$DA$102,MAX(AC$1,$A4),MIN(AC$1,$A4)))</f>
        <v>0</v>
      </c>
      <c r="AD4">
        <f>IF(AD$1=$A4,1,INDEX(Correlations!$F$3:$DA$102,MAX(AD$1,$A4),MIN(AD$1,$A4)))</f>
        <v>9.9000000000000005E-2</v>
      </c>
      <c r="AE4">
        <f>IF(AE$1=$A4,1,INDEX(Correlations!$F$3:$DA$102,MAX(AE$1,$A4),MIN(AE$1,$A4)))</f>
        <v>0.37</v>
      </c>
      <c r="AF4">
        <f>IF(AF$1=$A4,1,INDEX(Correlations!$F$3:$DA$102,MAX(AF$1,$A4),MIN(AF$1,$A4)))</f>
        <v>0.35499999999999998</v>
      </c>
      <c r="AG4">
        <f>IF(AG$1=$A4,1,INDEX(Correlations!$F$3:$DA$102,MAX(AG$1,$A4),MIN(AG$1,$A4)))</f>
        <v>0</v>
      </c>
      <c r="AH4">
        <f>IF(AH$1=$A4,1,INDEX(Correlations!$F$3:$DA$102,MAX(AH$1,$A4),MIN(AH$1,$A4)))</f>
        <v>0.66</v>
      </c>
      <c r="AI4">
        <f>IF(AI$1=$A4,1,INDEX(Correlations!$F$3:$DA$102,MAX(AI$1,$A4),MIN(AI$1,$A4)))</f>
        <v>0</v>
      </c>
      <c r="AJ4">
        <f>IF(AJ$1=$A4,1,INDEX(Correlations!$F$3:$DA$102,MAX(AJ$1,$A4),MIN(AJ$1,$A4)))</f>
        <v>0</v>
      </c>
      <c r="AK4">
        <f>IF(AK$1=$A4,1,INDEX(Correlations!$F$3:$DA$102,MAX(AK$1,$A4),MIN(AK$1,$A4)))</f>
        <v>0</v>
      </c>
      <c r="AL4">
        <f>IF(AL$1=$A4,1,INDEX(Correlations!$F$3:$DA$102,MAX(AL$1,$A4),MIN(AL$1,$A4)))</f>
        <v>0</v>
      </c>
      <c r="AM4">
        <f>IF(AM$1=$A4,1,INDEX(Correlations!$F$3:$DA$102,MAX(AM$1,$A4),MIN(AM$1,$A4)))</f>
        <v>0</v>
      </c>
      <c r="AN4">
        <f>IF(AN$1=$A4,1,INDEX(Correlations!$F$3:$DA$102,MAX(AN$1,$A4),MIN(AN$1,$A4)))</f>
        <v>0</v>
      </c>
      <c r="AO4">
        <f>IF(AO$1=$A4,1,INDEX(Correlations!$F$3:$DA$102,MAX(AO$1,$A4),MIN(AO$1,$A4)))</f>
        <v>0</v>
      </c>
      <c r="AP4">
        <f>IF(AP$1=$A4,1,INDEX(Correlations!$F$3:$DA$102,MAX(AP$1,$A4),MIN(AP$1,$A4)))</f>
        <v>0</v>
      </c>
      <c r="AQ4">
        <f>IF(AQ$1=$A4,1,INDEX(Correlations!$F$3:$DA$102,MAX(AQ$1,$A4),MIN(AQ$1,$A4)))</f>
        <v>0.51</v>
      </c>
      <c r="AR4">
        <f>IF(AR$1=$A4,1,INDEX(Correlations!$F$3:$DA$102,MAX(AR$1,$A4),MIN(AR$1,$A4)))</f>
        <v>0.43</v>
      </c>
      <c r="AS4">
        <f>IF(AS$1=$A4,1,INDEX(Correlations!$F$3:$DA$102,MAX(AS$1,$A4),MIN(AS$1,$A4)))</f>
        <v>0.22</v>
      </c>
      <c r="AT4">
        <f>IF(AT$1=$A4,1,INDEX(Correlations!$F$3:$DA$102,MAX(AT$1,$A4),MIN(AT$1,$A4)))</f>
        <v>0</v>
      </c>
      <c r="AU4">
        <f>IF(AU$1=$A4,1,INDEX(Correlations!$F$3:$DA$102,MAX(AU$1,$A4),MIN(AU$1,$A4)))</f>
        <v>0</v>
      </c>
      <c r="AV4">
        <f>IF(AV$1=$A4,1,INDEX(Correlations!$F$3:$DA$102,MAX(AV$1,$A4),MIN(AV$1,$A4)))</f>
        <v>0</v>
      </c>
      <c r="AW4">
        <f>IF(AW$1=$A4,1,INDEX(Correlations!$F$3:$DA$102,MAX(AW$1,$A4),MIN(AW$1,$A4)))</f>
        <v>0</v>
      </c>
      <c r="AX4">
        <f>IF(AX$1=$A4,1,INDEX(Correlations!$F$3:$DA$102,MAX(AX$1,$A4),MIN(AX$1,$A4)))</f>
        <v>0</v>
      </c>
      <c r="AY4">
        <f>IF(AY$1=$A4,1,INDEX(Correlations!$F$3:$DA$102,MAX(AY$1,$A4),MIN(AY$1,$A4)))</f>
        <v>0</v>
      </c>
      <c r="AZ4">
        <f>IF(AZ$1=$A4,1,INDEX(Correlations!$F$3:$DA$102,MAX(AZ$1,$A4),MIN(AZ$1,$A4)))</f>
        <v>0.26</v>
      </c>
      <c r="BA4">
        <f>IF(BA$1=$A4,1,INDEX(Correlations!$F$3:$DA$102,MAX(BA$1,$A4),MIN(BA$1,$A4)))</f>
        <v>0</v>
      </c>
      <c r="BB4">
        <f>IF(BB$1=$A4,1,INDEX(Correlations!$F$3:$DA$102,MAX(BB$1,$A4),MIN(BB$1,$A4)))</f>
        <v>0</v>
      </c>
      <c r="BC4">
        <f>IF(BC$1=$A4,1,INDEX(Correlations!$F$3:$DA$102,MAX(BC$1,$A4),MIN(BC$1,$A4)))</f>
        <v>0</v>
      </c>
      <c r="BD4">
        <f>IF(BD$1=$A4,1,INDEX(Correlations!$F$3:$DA$102,MAX(BD$1,$A4),MIN(BD$1,$A4)))</f>
        <v>0</v>
      </c>
      <c r="BE4">
        <f>IF(BE$1=$A4,1,INDEX(Correlations!$F$3:$DA$102,MAX(BE$1,$A4),MIN(BE$1,$A4)))</f>
        <v>0</v>
      </c>
      <c r="BF4">
        <f>IF(BF$1=$A4,1,INDEX(Correlations!$F$3:$DA$102,MAX(BF$1,$A4),MIN(BF$1,$A4)))</f>
        <v>0</v>
      </c>
      <c r="BG4">
        <f>IF(BG$1=$A4,1,INDEX(Correlations!$F$3:$DA$102,MAX(BG$1,$A4),MIN(BG$1,$A4)))</f>
        <v>0</v>
      </c>
      <c r="BH4">
        <f>IF(BH$1=$A4,1,INDEX(Correlations!$F$3:$DA$102,MAX(BH$1,$A4),MIN(BH$1,$A4)))</f>
        <v>0</v>
      </c>
      <c r="BI4">
        <f>IF(BI$1=$A4,1,INDEX(Correlations!$F$3:$DA$102,MAX(BI$1,$A4),MIN(BI$1,$A4)))</f>
        <v>0</v>
      </c>
      <c r="BJ4">
        <f>IF(BJ$1=$A4,1,INDEX(Correlations!$F$3:$DA$102,MAX(BJ$1,$A4),MIN(BJ$1,$A4)))</f>
        <v>0</v>
      </c>
      <c r="BK4">
        <f>IF(BK$1=$A4,1,INDEX(Correlations!$F$3:$DA$102,MAX(BK$1,$A4),MIN(BK$1,$A4)))</f>
        <v>0</v>
      </c>
      <c r="BL4">
        <f>IF(BL$1=$A4,1,INDEX(Correlations!$F$3:$DA$102,MAX(BL$1,$A4),MIN(BL$1,$A4)))</f>
        <v>0</v>
      </c>
      <c r="BM4">
        <f>IF(BM$1=$A4,1,INDEX(Correlations!$F$3:$DA$102,MAX(BM$1,$A4),MIN(BM$1,$A4)))</f>
        <v>0</v>
      </c>
      <c r="BN4">
        <f>IF(BN$1=$A4,1,INDEX(Correlations!$F$3:$DA$102,MAX(BN$1,$A4),MIN(BN$1,$A4)))</f>
        <v>0</v>
      </c>
      <c r="BO4">
        <f>IF(BO$1=$A4,1,INDEX(Correlations!$F$3:$DA$102,MAX(BO$1,$A4),MIN(BO$1,$A4)))</f>
        <v>0</v>
      </c>
      <c r="BP4">
        <f>IF(BP$1=$A4,1,INDEX(Correlations!$F$3:$DA$102,MAX(BP$1,$A4),MIN(BP$1,$A4)))</f>
        <v>0.32800000000000001</v>
      </c>
      <c r="BQ4">
        <f>IF(BQ$1=$A4,1,INDEX(Correlations!$F$3:$DA$102,MAX(BQ$1,$A4),MIN(BQ$1,$A4)))</f>
        <v>0</v>
      </c>
      <c r="BR4">
        <f>IF(BR$1=$A4,1,INDEX(Correlations!$F$3:$DA$102,MAX(BR$1,$A4),MIN(BR$1,$A4)))</f>
        <v>0.248</v>
      </c>
      <c r="BS4">
        <f>IF(BS$1=$A4,1,INDEX(Correlations!$F$3:$DA$102,MAX(BS$1,$A4),MIN(BS$1,$A4)))</f>
        <v>0.223</v>
      </c>
      <c r="BT4">
        <f>IF(BT$1=$A4,1,INDEX(Correlations!$F$3:$DA$102,MAX(BT$1,$A4),MIN(BT$1,$A4)))</f>
        <v>0.61</v>
      </c>
      <c r="BU4">
        <f>IF(BU$1=$A4,1,INDEX(Correlations!$F$3:$DA$102,MAX(BU$1,$A4),MIN(BU$1,$A4)))</f>
        <v>0.57999999999999996</v>
      </c>
      <c r="BV4">
        <f>IF(BV$1=$A4,1,INDEX(Correlations!$F$3:$DA$102,MAX(BV$1,$A4),MIN(BV$1,$A4)))</f>
        <v>0</v>
      </c>
      <c r="BW4">
        <f>IF(BW$1=$A4,1,INDEX(Correlations!$F$3:$DA$102,MAX(BW$1,$A4),MIN(BW$1,$A4)))</f>
        <v>0</v>
      </c>
      <c r="BX4">
        <f>IF(BX$1=$A4,1,INDEX(Correlations!$F$3:$DA$102,MAX(BX$1,$A4),MIN(BX$1,$A4)))</f>
        <v>0</v>
      </c>
      <c r="BY4">
        <f>IF(BY$1=$A4,1,INDEX(Correlations!$F$3:$DA$102,MAX(BY$1,$A4),MIN(BY$1,$A4)))</f>
        <v>0</v>
      </c>
      <c r="BZ4">
        <f>IF(BZ$1=$A4,1,INDEX(Correlations!$F$3:$DA$102,MAX(BZ$1,$A4),MIN(BZ$1,$A4)))</f>
        <v>0</v>
      </c>
      <c r="CA4">
        <f>IF(CA$1=$A4,1,INDEX(Correlations!$F$3:$DA$102,MAX(CA$1,$A4),MIN(CA$1,$A4)))</f>
        <v>0</v>
      </c>
      <c r="CB4">
        <f>IF(CB$1=$A4,1,INDEX(Correlations!$F$3:$DA$102,MAX(CB$1,$A4),MIN(CB$1,$A4)))</f>
        <v>0.67</v>
      </c>
      <c r="CC4">
        <f>IF(CC$1=$A4,1,INDEX(Correlations!$F$3:$DA$102,MAX(CC$1,$A4),MIN(CC$1,$A4)))</f>
        <v>0.42</v>
      </c>
      <c r="CD4">
        <f>IF(CD$1=$A4,1,INDEX(Correlations!$F$3:$DA$102,MAX(CD$1,$A4),MIN(CD$1,$A4)))</f>
        <v>0.31</v>
      </c>
      <c r="CE4">
        <f>IF(CE$1=$A4,1,INDEX(Correlations!$F$3:$DA$102,MAX(CE$1,$A4),MIN(CE$1,$A4)))</f>
        <v>0.43</v>
      </c>
      <c r="CF4">
        <f>IF(CF$1=$A4,1,INDEX(Correlations!$F$3:$DA$102,MAX(CF$1,$A4),MIN(CF$1,$A4)))</f>
        <v>0.44</v>
      </c>
      <c r="CG4">
        <f>IF(CG$1=$A4,1,INDEX(Correlations!$F$3:$DA$102,MAX(CG$1,$A4),MIN(CG$1,$A4)))</f>
        <v>0</v>
      </c>
      <c r="CH4">
        <f>IF(CH$1=$A4,1,INDEX(Correlations!$F$3:$DA$102,MAX(CH$1,$A4),MIN(CH$1,$A4)))</f>
        <v>0</v>
      </c>
      <c r="CI4">
        <f>IF(CI$1=$A4,1,INDEX(Correlations!$F$3:$DA$102,MAX(CI$1,$A4),MIN(CI$1,$A4)))</f>
        <v>0</v>
      </c>
      <c r="CJ4">
        <f>IF(CJ$1=$A4,1,INDEX(Correlations!$F$3:$DA$102,MAX(CJ$1,$A4),MIN(CJ$1,$A4)))</f>
        <v>0</v>
      </c>
      <c r="CK4">
        <f>IF(CK$1=$A4,1,INDEX(Correlations!$F$3:$DA$102,MAX(CK$1,$A4),MIN(CK$1,$A4)))</f>
        <v>0</v>
      </c>
      <c r="CL4">
        <f>IF(CL$1=$A4,1,INDEX(Correlations!$F$3:$DA$102,MAX(CL$1,$A4),MIN(CL$1,$A4)))</f>
        <v>0</v>
      </c>
      <c r="CM4">
        <f>IF(CM$1=$A4,1,INDEX(Correlations!$F$3:$DA$102,MAX(CM$1,$A4),MIN(CM$1,$A4)))</f>
        <v>0</v>
      </c>
      <c r="CN4">
        <f>IF(CN$1=$A4,1,INDEX(Correlations!$F$3:$DA$102,MAX(CN$1,$A4),MIN(CN$1,$A4)))</f>
        <v>0</v>
      </c>
      <c r="CO4">
        <f>IF(CO$1=$A4,1,INDEX(Correlations!$F$3:$DA$102,MAX(CO$1,$A4),MIN(CO$1,$A4)))</f>
        <v>0</v>
      </c>
      <c r="CP4">
        <f>IF(CP$1=$A4,1,INDEX(Correlations!$F$3:$DA$102,MAX(CP$1,$A4),MIN(CP$1,$A4)))</f>
        <v>0</v>
      </c>
      <c r="CQ4">
        <f>IF(CQ$1=$A4,1,INDEX(Correlations!$F$3:$DA$102,MAX(CQ$1,$A4),MIN(CQ$1,$A4)))</f>
        <v>0</v>
      </c>
      <c r="CR4">
        <f>IF(CR$1=$A4,1,INDEX(Correlations!$F$3:$DA$102,MAX(CR$1,$A4),MIN(CR$1,$A4)))</f>
        <v>0</v>
      </c>
      <c r="CS4">
        <f>IF(CS$1=$A4,1,INDEX(Correlations!$F$3:$DA$102,MAX(CS$1,$A4),MIN(CS$1,$A4)))</f>
        <v>0</v>
      </c>
      <c r="CT4">
        <f>IF(CT$1=$A4,1,INDEX(Correlations!$F$3:$DA$102,MAX(CT$1,$A4),MIN(CT$1,$A4)))</f>
        <v>0</v>
      </c>
      <c r="CU4">
        <f>IF(CU$1=$A4,1,INDEX(Correlations!$F$3:$DA$102,MAX(CU$1,$A4),MIN(CU$1,$A4)))</f>
        <v>0</v>
      </c>
      <c r="CV4">
        <f>IF(CV$1=$A4,1,INDEX(Correlations!$F$3:$DA$102,MAX(CV$1,$A4),MIN(CV$1,$A4)))</f>
        <v>0</v>
      </c>
      <c r="CW4">
        <f>IF(CW$1=$A4,1,INDEX(Correlations!$F$3:$DA$102,MAX(CW$1,$A4),MIN(CW$1,$A4)))</f>
        <v>0</v>
      </c>
    </row>
    <row r="5" spans="1:101" x14ac:dyDescent="0.15">
      <c r="A5">
        <v>4</v>
      </c>
      <c r="B5">
        <f>IF(B$1=$A5,1,INDEX(Correlations!$F$3:$DA$102,MAX(B$1,$A5),MIN(B$1,$A5)))</f>
        <v>0.51</v>
      </c>
      <c r="C5">
        <f>IF(C$1=$A5,1,INDEX(Correlations!$F$3:$DA$102,MAX(C$1,$A5),MIN(C$1,$A5)))</f>
        <v>0.28100000000000003</v>
      </c>
      <c r="D5">
        <f>IF(D$1=$A5,1,INDEX(Correlations!$F$3:$DA$102,MAX(D$1,$A5),MIN(D$1,$A5)))</f>
        <v>0.309</v>
      </c>
      <c r="E5">
        <f>IF(E$1=$A5,1,INDEX(Correlations!$F$3:$DA$102,MAX(E$1,$A5),MIN(E$1,$A5)))</f>
        <v>1</v>
      </c>
      <c r="F5">
        <f>IF(F$1=$A5,1,INDEX(Correlations!$F$3:$DA$102,MAX(F$1,$A5),MIN(F$1,$A5)))</f>
        <v>0.48699999999999999</v>
      </c>
      <c r="G5">
        <f>IF(G$1=$A5,1,INDEX(Correlations!$F$3:$DA$102,MAX(G$1,$A5),MIN(G$1,$A5)))</f>
        <v>0.41099999999999998</v>
      </c>
      <c r="H5">
        <f>IF(H$1=$A5,1,INDEX(Correlations!$F$3:$DA$102,MAX(H$1,$A5),MIN(H$1,$A5)))</f>
        <v>0.33800000000000002</v>
      </c>
      <c r="I5">
        <f>IF(I$1=$A5,1,INDEX(Correlations!$F$3:$DA$102,MAX(I$1,$A5),MIN(I$1,$A5)))</f>
        <v>0.35899999999999999</v>
      </c>
      <c r="J5">
        <f>IF(J$1=$A5,1,INDEX(Correlations!$F$3:$DA$102,MAX(J$1,$A5),MIN(J$1,$A5)))</f>
        <v>0.23</v>
      </c>
      <c r="K5">
        <f>IF(K$1=$A5,1,INDEX(Correlations!$F$3:$DA$102,MAX(K$1,$A5),MIN(K$1,$A5)))</f>
        <v>0.33100000000000002</v>
      </c>
      <c r="L5">
        <f>IF(L$1=$A5,1,INDEX(Correlations!$F$3:$DA$102,MAX(L$1,$A5),MIN(L$1,$A5)))</f>
        <v>0.371</v>
      </c>
      <c r="M5">
        <f>IF(M$1=$A5,1,INDEX(Correlations!$F$3:$DA$102,MAX(M$1,$A5),MIN(M$1,$A5)))</f>
        <v>0.27800000000000002</v>
      </c>
      <c r="N5">
        <f>IF(N$1=$A5,1,INDEX(Correlations!$F$3:$DA$102,MAX(N$1,$A5),MIN(N$1,$A5)))</f>
        <v>0.157</v>
      </c>
      <c r="O5">
        <f>IF(O$1=$A5,1,INDEX(Correlations!$F$3:$DA$102,MAX(O$1,$A5),MIN(O$1,$A5)))</f>
        <v>0.33300000000000002</v>
      </c>
      <c r="P5">
        <f>IF(P$1=$A5,1,INDEX(Correlations!$F$3:$DA$102,MAX(P$1,$A5),MIN(P$1,$A5)))</f>
        <v>0.27800000000000002</v>
      </c>
      <c r="Q5">
        <f>IF(Q$1=$A5,1,INDEX(Correlations!$F$3:$DA$102,MAX(Q$1,$A5),MIN(Q$1,$A5)))</f>
        <v>0.43</v>
      </c>
      <c r="R5">
        <f>IF(R$1=$A5,1,INDEX(Correlations!$F$3:$DA$102,MAX(R$1,$A5),MIN(R$1,$A5)))</f>
        <v>0</v>
      </c>
      <c r="S5">
        <f>IF(S$1=$A5,1,INDEX(Correlations!$F$3:$DA$102,MAX(S$1,$A5),MIN(S$1,$A5)))</f>
        <v>0</v>
      </c>
      <c r="T5">
        <f>IF(T$1=$A5,1,INDEX(Correlations!$F$3:$DA$102,MAX(T$1,$A5),MIN(T$1,$A5)))</f>
        <v>0.60399999999999998</v>
      </c>
      <c r="U5">
        <f>IF(U$1=$A5,1,INDEX(Correlations!$F$3:$DA$102,MAX(U$1,$A5),MIN(U$1,$A5)))</f>
        <v>0.57299999999999995</v>
      </c>
      <c r="V5">
        <f>IF(V$1=$A5,1,INDEX(Correlations!$F$3:$DA$102,MAX(V$1,$A5),MIN(V$1,$A5)))</f>
        <v>-0.17799999999999999</v>
      </c>
      <c r="W5">
        <f>IF(W$1=$A5,1,INDEX(Correlations!$F$3:$DA$102,MAX(W$1,$A5),MIN(W$1,$A5)))</f>
        <v>-0.06</v>
      </c>
      <c r="X5">
        <f>IF(X$1=$A5,1,INDEX(Correlations!$F$3:$DA$102,MAX(X$1,$A5),MIN(X$1,$A5)))</f>
        <v>0.42599999999999999</v>
      </c>
      <c r="Y5">
        <f>IF(Y$1=$A5,1,INDEX(Correlations!$F$3:$DA$102,MAX(Y$1,$A5),MIN(Y$1,$A5)))</f>
        <v>0.34300000000000003</v>
      </c>
      <c r="Z5">
        <f>IF(Z$1=$A5,1,INDEX(Correlations!$F$3:$DA$102,MAX(Z$1,$A5),MIN(Z$1,$A5)))</f>
        <v>0.47499999999999998</v>
      </c>
      <c r="AA5">
        <f>IF(AA$1=$A5,1,INDEX(Correlations!$F$3:$DA$102,MAX(AA$1,$A5),MIN(AA$1,$A5)))</f>
        <v>0.47899999999999998</v>
      </c>
      <c r="AB5">
        <f>IF(AB$1=$A5,1,INDEX(Correlations!$F$3:$DA$102,MAX(AB$1,$A5),MIN(AB$1,$A5)))</f>
        <v>0.41099999999999998</v>
      </c>
      <c r="AC5">
        <f>IF(AC$1=$A5,1,INDEX(Correlations!$F$3:$DA$102,MAX(AC$1,$A5),MIN(AC$1,$A5)))</f>
        <v>0.24</v>
      </c>
      <c r="AD5">
        <f>IF(AD$1=$A5,1,INDEX(Correlations!$F$3:$DA$102,MAX(AD$1,$A5),MIN(AD$1,$A5)))</f>
        <v>0.47099999999999997</v>
      </c>
      <c r="AE5">
        <f>IF(AE$1=$A5,1,INDEX(Correlations!$F$3:$DA$102,MAX(AE$1,$A5),MIN(AE$1,$A5)))</f>
        <v>0.26200000000000001</v>
      </c>
      <c r="AF5">
        <f>IF(AF$1=$A5,1,INDEX(Correlations!$F$3:$DA$102,MAX(AF$1,$A5),MIN(AF$1,$A5)))</f>
        <v>0.215</v>
      </c>
      <c r="AG5">
        <f>IF(AG$1=$A5,1,INDEX(Correlations!$F$3:$DA$102,MAX(AG$1,$A5),MIN(AG$1,$A5)))</f>
        <v>0.38600000000000001</v>
      </c>
      <c r="AH5">
        <f>IF(AH$1=$A5,1,INDEX(Correlations!$F$3:$DA$102,MAX(AH$1,$A5),MIN(AH$1,$A5)))</f>
        <v>0.47</v>
      </c>
      <c r="AI5">
        <f>IF(AI$1=$A5,1,INDEX(Correlations!$F$3:$DA$102,MAX(AI$1,$A5),MIN(AI$1,$A5)))</f>
        <v>0</v>
      </c>
      <c r="AJ5">
        <f>IF(AJ$1=$A5,1,INDEX(Correlations!$F$3:$DA$102,MAX(AJ$1,$A5),MIN(AJ$1,$A5)))</f>
        <v>0</v>
      </c>
      <c r="AK5">
        <f>IF(AK$1=$A5,1,INDEX(Correlations!$F$3:$DA$102,MAX(AK$1,$A5),MIN(AK$1,$A5)))</f>
        <v>0.46</v>
      </c>
      <c r="AL5">
        <f>IF(AL$1=$A5,1,INDEX(Correlations!$F$3:$DA$102,MAX(AL$1,$A5),MIN(AL$1,$A5)))</f>
        <v>0.42399999999999999</v>
      </c>
      <c r="AM5">
        <f>IF(AM$1=$A5,1,INDEX(Correlations!$F$3:$DA$102,MAX(AM$1,$A5),MIN(AM$1,$A5)))</f>
        <v>0.42099999999999999</v>
      </c>
      <c r="AN5">
        <f>IF(AN$1=$A5,1,INDEX(Correlations!$F$3:$DA$102,MAX(AN$1,$A5),MIN(AN$1,$A5)))</f>
        <v>0.38900000000000001</v>
      </c>
      <c r="AO5">
        <f>IF(AO$1=$A5,1,INDEX(Correlations!$F$3:$DA$102,MAX(AO$1,$A5),MIN(AO$1,$A5)))</f>
        <v>0.38400000000000001</v>
      </c>
      <c r="AP5">
        <f>IF(AP$1=$A5,1,INDEX(Correlations!$F$3:$DA$102,MAX(AP$1,$A5),MIN(AP$1,$A5)))</f>
        <v>0.35299999999999998</v>
      </c>
      <c r="AQ5">
        <f>IF(AQ$1=$A5,1,INDEX(Correlations!$F$3:$DA$102,MAX(AQ$1,$A5),MIN(AQ$1,$A5)))</f>
        <v>0.56999999999999995</v>
      </c>
      <c r="AR5">
        <f>IF(AR$1=$A5,1,INDEX(Correlations!$F$3:$DA$102,MAX(AR$1,$A5),MIN(AR$1,$A5)))</f>
        <v>0.43569999999999998</v>
      </c>
      <c r="AS5">
        <f>IF(AS$1=$A5,1,INDEX(Correlations!$F$3:$DA$102,MAX(AS$1,$A5),MIN(AS$1,$A5)))</f>
        <v>0.26</v>
      </c>
      <c r="AT5">
        <f>IF(AT$1=$A5,1,INDEX(Correlations!$F$3:$DA$102,MAX(AT$1,$A5),MIN(AT$1,$A5)))</f>
        <v>0.41460000000000002</v>
      </c>
      <c r="AU5">
        <f>IF(AU$1=$A5,1,INDEX(Correlations!$F$3:$DA$102,MAX(AU$1,$A5),MIN(AU$1,$A5)))</f>
        <v>0.39689999999999998</v>
      </c>
      <c r="AV5">
        <f>IF(AV$1=$A5,1,INDEX(Correlations!$F$3:$DA$102,MAX(AV$1,$A5),MIN(AV$1,$A5)))</f>
        <v>0</v>
      </c>
      <c r="AW5">
        <f>IF(AW$1=$A5,1,INDEX(Correlations!$F$3:$DA$102,MAX(AW$1,$A5),MIN(AW$1,$A5)))</f>
        <v>0.32</v>
      </c>
      <c r="AX5">
        <f>IF(AX$1=$A5,1,INDEX(Correlations!$F$3:$DA$102,MAX(AX$1,$A5),MIN(AX$1,$A5)))</f>
        <v>0.27</v>
      </c>
      <c r="AY5">
        <f>IF(AY$1=$A5,1,INDEX(Correlations!$F$3:$DA$102,MAX(AY$1,$A5),MIN(AY$1,$A5)))</f>
        <v>0.47</v>
      </c>
      <c r="AZ5">
        <f>IF(AZ$1=$A5,1,INDEX(Correlations!$F$3:$DA$102,MAX(AZ$1,$A5),MIN(AZ$1,$A5)))</f>
        <v>0.38</v>
      </c>
      <c r="BA5">
        <f>IF(BA$1=$A5,1,INDEX(Correlations!$F$3:$DA$102,MAX(BA$1,$A5),MIN(BA$1,$A5)))</f>
        <v>0</v>
      </c>
      <c r="BB5">
        <f>IF(BB$1=$A5,1,INDEX(Correlations!$F$3:$DA$102,MAX(BB$1,$A5),MIN(BB$1,$A5)))</f>
        <v>0</v>
      </c>
      <c r="BC5">
        <f>IF(BC$1=$A5,1,INDEX(Correlations!$F$3:$DA$102,MAX(BC$1,$A5),MIN(BC$1,$A5)))</f>
        <v>0</v>
      </c>
      <c r="BD5">
        <f>IF(BD$1=$A5,1,INDEX(Correlations!$F$3:$DA$102,MAX(BD$1,$A5),MIN(BD$1,$A5)))</f>
        <v>0</v>
      </c>
      <c r="BE5">
        <f>IF(BE$1=$A5,1,INDEX(Correlations!$F$3:$DA$102,MAX(BE$1,$A5),MIN(BE$1,$A5)))</f>
        <v>0</v>
      </c>
      <c r="BF5">
        <f>IF(BF$1=$A5,1,INDEX(Correlations!$F$3:$DA$102,MAX(BF$1,$A5),MIN(BF$1,$A5)))</f>
        <v>0</v>
      </c>
      <c r="BG5">
        <f>IF(BG$1=$A5,1,INDEX(Correlations!$F$3:$DA$102,MAX(BG$1,$A5),MIN(BG$1,$A5)))</f>
        <v>0</v>
      </c>
      <c r="BH5">
        <f>IF(BH$1=$A5,1,INDEX(Correlations!$F$3:$DA$102,MAX(BH$1,$A5),MIN(BH$1,$A5)))</f>
        <v>0</v>
      </c>
      <c r="BI5">
        <f>IF(BI$1=$A5,1,INDEX(Correlations!$F$3:$DA$102,MAX(BI$1,$A5),MIN(BI$1,$A5)))</f>
        <v>0</v>
      </c>
      <c r="BJ5">
        <f>IF(BJ$1=$A5,1,INDEX(Correlations!$F$3:$DA$102,MAX(BJ$1,$A5),MIN(BJ$1,$A5)))</f>
        <v>0.502</v>
      </c>
      <c r="BK5">
        <f>IF(BK$1=$A5,1,INDEX(Correlations!$F$3:$DA$102,MAX(BK$1,$A5),MIN(BK$1,$A5)))</f>
        <v>0.41799999999999998</v>
      </c>
      <c r="BL5">
        <f>IF(BL$1=$A5,1,INDEX(Correlations!$F$3:$DA$102,MAX(BL$1,$A5),MIN(BL$1,$A5)))</f>
        <v>0</v>
      </c>
      <c r="BM5">
        <f>IF(BM$1=$A5,1,INDEX(Correlations!$F$3:$DA$102,MAX(BM$1,$A5),MIN(BM$1,$A5)))</f>
        <v>0</v>
      </c>
      <c r="BN5">
        <f>IF(BN$1=$A5,1,INDEX(Correlations!$F$3:$DA$102,MAX(BN$1,$A5),MIN(BN$1,$A5)))</f>
        <v>0</v>
      </c>
      <c r="BO5">
        <f>IF(BO$1=$A5,1,INDEX(Correlations!$F$3:$DA$102,MAX(BO$1,$A5),MIN(BO$1,$A5)))</f>
        <v>0</v>
      </c>
      <c r="BP5">
        <f>IF(BP$1=$A5,1,INDEX(Correlations!$F$3:$DA$102,MAX(BP$1,$A5),MIN(BP$1,$A5)))</f>
        <v>0.48699999999999999</v>
      </c>
      <c r="BQ5">
        <f>IF(BQ$1=$A5,1,INDEX(Correlations!$F$3:$DA$102,MAX(BQ$1,$A5),MIN(BQ$1,$A5)))</f>
        <v>0</v>
      </c>
      <c r="BR5">
        <f>IF(BR$1=$A5,1,INDEX(Correlations!$F$3:$DA$102,MAX(BR$1,$A5),MIN(BR$1,$A5)))</f>
        <v>0.33100000000000002</v>
      </c>
      <c r="BS5">
        <f>IF(BS$1=$A5,1,INDEX(Correlations!$F$3:$DA$102,MAX(BS$1,$A5),MIN(BS$1,$A5)))</f>
        <v>0.23</v>
      </c>
      <c r="BT5">
        <f>IF(BT$1=$A5,1,INDEX(Correlations!$F$3:$DA$102,MAX(BT$1,$A5),MIN(BT$1,$A5)))</f>
        <v>0.37</v>
      </c>
      <c r="BU5">
        <f>IF(BU$1=$A5,1,INDEX(Correlations!$F$3:$DA$102,MAX(BU$1,$A5),MIN(BU$1,$A5)))</f>
        <v>0.47</v>
      </c>
      <c r="BV5">
        <f>IF(BV$1=$A5,1,INDEX(Correlations!$F$3:$DA$102,MAX(BV$1,$A5),MIN(BV$1,$A5)))</f>
        <v>0</v>
      </c>
      <c r="BW5">
        <f>IF(BW$1=$A5,1,INDEX(Correlations!$F$3:$DA$102,MAX(BW$1,$A5),MIN(BW$1,$A5)))</f>
        <v>0</v>
      </c>
      <c r="BX5">
        <f>IF(BX$1=$A5,1,INDEX(Correlations!$F$3:$DA$102,MAX(BX$1,$A5),MIN(BX$1,$A5)))</f>
        <v>0</v>
      </c>
      <c r="BY5">
        <f>IF(BY$1=$A5,1,INDEX(Correlations!$F$3:$DA$102,MAX(BY$1,$A5),MIN(BY$1,$A5)))</f>
        <v>0</v>
      </c>
      <c r="BZ5">
        <f>IF(BZ$1=$A5,1,INDEX(Correlations!$F$3:$DA$102,MAX(BZ$1,$A5),MIN(BZ$1,$A5)))</f>
        <v>0</v>
      </c>
      <c r="CA5">
        <f>IF(CA$1=$A5,1,INDEX(Correlations!$F$3:$DA$102,MAX(CA$1,$A5),MIN(CA$1,$A5)))</f>
        <v>0</v>
      </c>
      <c r="CB5">
        <f>IF(CB$1=$A5,1,INDEX(Correlations!$F$3:$DA$102,MAX(CB$1,$A5),MIN(CB$1,$A5)))</f>
        <v>0.56000000000000005</v>
      </c>
      <c r="CC5">
        <f>IF(CC$1=$A5,1,INDEX(Correlations!$F$3:$DA$102,MAX(CC$1,$A5),MIN(CC$1,$A5)))</f>
        <v>0.4</v>
      </c>
      <c r="CD5">
        <f>IF(CD$1=$A5,1,INDEX(Correlations!$F$3:$DA$102,MAX(CD$1,$A5),MIN(CD$1,$A5)))</f>
        <v>0.28999999999999998</v>
      </c>
      <c r="CE5">
        <f>IF(CE$1=$A5,1,INDEX(Correlations!$F$3:$DA$102,MAX(CE$1,$A5),MIN(CE$1,$A5)))</f>
        <v>0.4</v>
      </c>
      <c r="CF5">
        <f>IF(CF$1=$A5,1,INDEX(Correlations!$F$3:$DA$102,MAX(CF$1,$A5),MIN(CF$1,$A5)))</f>
        <v>0.32</v>
      </c>
      <c r="CG5">
        <f>IF(CG$1=$A5,1,INDEX(Correlations!$F$3:$DA$102,MAX(CG$1,$A5),MIN(CG$1,$A5)))</f>
        <v>0</v>
      </c>
      <c r="CH5">
        <f>IF(CH$1=$A5,1,INDEX(Correlations!$F$3:$DA$102,MAX(CH$1,$A5),MIN(CH$1,$A5)))</f>
        <v>0</v>
      </c>
      <c r="CI5">
        <f>IF(CI$1=$A5,1,INDEX(Correlations!$F$3:$DA$102,MAX(CI$1,$A5),MIN(CI$1,$A5)))</f>
        <v>0</v>
      </c>
      <c r="CJ5">
        <f>IF(CJ$1=$A5,1,INDEX(Correlations!$F$3:$DA$102,MAX(CJ$1,$A5),MIN(CJ$1,$A5)))</f>
        <v>0</v>
      </c>
      <c r="CK5">
        <f>IF(CK$1=$A5,1,INDEX(Correlations!$F$3:$DA$102,MAX(CK$1,$A5),MIN(CK$1,$A5)))</f>
        <v>0</v>
      </c>
      <c r="CL5">
        <f>IF(CL$1=$A5,1,INDEX(Correlations!$F$3:$DA$102,MAX(CL$1,$A5),MIN(CL$1,$A5)))</f>
        <v>0</v>
      </c>
      <c r="CM5">
        <f>IF(CM$1=$A5,1,INDEX(Correlations!$F$3:$DA$102,MAX(CM$1,$A5),MIN(CM$1,$A5)))</f>
        <v>0</v>
      </c>
      <c r="CN5">
        <f>IF(CN$1=$A5,1,INDEX(Correlations!$F$3:$DA$102,MAX(CN$1,$A5),MIN(CN$1,$A5)))</f>
        <v>0</v>
      </c>
      <c r="CO5">
        <f>IF(CO$1=$A5,1,INDEX(Correlations!$F$3:$DA$102,MAX(CO$1,$A5),MIN(CO$1,$A5)))</f>
        <v>0</v>
      </c>
      <c r="CP5">
        <f>IF(CP$1=$A5,1,INDEX(Correlations!$F$3:$DA$102,MAX(CP$1,$A5),MIN(CP$1,$A5)))</f>
        <v>0</v>
      </c>
      <c r="CQ5">
        <f>IF(CQ$1=$A5,1,INDEX(Correlations!$F$3:$DA$102,MAX(CQ$1,$A5),MIN(CQ$1,$A5)))</f>
        <v>0</v>
      </c>
      <c r="CR5">
        <f>IF(CR$1=$A5,1,INDEX(Correlations!$F$3:$DA$102,MAX(CR$1,$A5),MIN(CR$1,$A5)))</f>
        <v>0</v>
      </c>
      <c r="CS5">
        <f>IF(CS$1=$A5,1,INDEX(Correlations!$F$3:$DA$102,MAX(CS$1,$A5),MIN(CS$1,$A5)))</f>
        <v>0</v>
      </c>
      <c r="CT5">
        <f>IF(CT$1=$A5,1,INDEX(Correlations!$F$3:$DA$102,MAX(CT$1,$A5),MIN(CT$1,$A5)))</f>
        <v>0</v>
      </c>
      <c r="CU5">
        <f>IF(CU$1=$A5,1,INDEX(Correlations!$F$3:$DA$102,MAX(CU$1,$A5),MIN(CU$1,$A5)))</f>
        <v>0</v>
      </c>
      <c r="CV5">
        <f>IF(CV$1=$A5,1,INDEX(Correlations!$F$3:$DA$102,MAX(CV$1,$A5),MIN(CV$1,$A5)))</f>
        <v>0</v>
      </c>
      <c r="CW5">
        <f>IF(CW$1=$A5,1,INDEX(Correlations!$F$3:$DA$102,MAX(CW$1,$A5),MIN(CW$1,$A5)))</f>
        <v>0</v>
      </c>
    </row>
    <row r="6" spans="1:101" x14ac:dyDescent="0.15">
      <c r="A6">
        <v>5</v>
      </c>
      <c r="B6">
        <f>IF(B$1=$A6,1,INDEX(Correlations!$F$3:$DA$102,MAX(B$1,$A6),MIN(B$1,$A6)))</f>
        <v>0.35099999999999998</v>
      </c>
      <c r="C6">
        <f>IF(C$1=$A6,1,INDEX(Correlations!$F$3:$DA$102,MAX(C$1,$A6),MIN(C$1,$A6)))</f>
        <v>0.38100000000000001</v>
      </c>
      <c r="D6">
        <f>IF(D$1=$A6,1,INDEX(Correlations!$F$3:$DA$102,MAX(D$1,$A6),MIN(D$1,$A6)))</f>
        <v>0.32800000000000001</v>
      </c>
      <c r="E6">
        <f>IF(E$1=$A6,1,INDEX(Correlations!$F$3:$DA$102,MAX(E$1,$A6),MIN(E$1,$A6)))</f>
        <v>0.48699999999999999</v>
      </c>
      <c r="F6">
        <f>IF(F$1=$A6,1,INDEX(Correlations!$F$3:$DA$102,MAX(F$1,$A6),MIN(F$1,$A6)))</f>
        <v>1</v>
      </c>
      <c r="G6">
        <f>IF(G$1=$A6,1,INDEX(Correlations!$F$3:$DA$102,MAX(G$1,$A6),MIN(G$1,$A6)))</f>
        <v>0.51500000000000001</v>
      </c>
      <c r="H6">
        <f>IF(H$1=$A6,1,INDEX(Correlations!$F$3:$DA$102,MAX(H$1,$A6),MIN(H$1,$A6)))</f>
        <v>0.311</v>
      </c>
      <c r="I6">
        <f>IF(I$1=$A6,1,INDEX(Correlations!$F$3:$DA$102,MAX(I$1,$A6),MIN(I$1,$A6)))</f>
        <v>0.24399999999999999</v>
      </c>
      <c r="J6">
        <f>IF(J$1=$A6,1,INDEX(Correlations!$F$3:$DA$102,MAX(J$1,$A6),MIN(J$1,$A6)))</f>
        <v>0.27300000000000002</v>
      </c>
      <c r="K6">
        <f>IF(K$1=$A6,1,INDEX(Correlations!$F$3:$DA$102,MAX(K$1,$A6),MIN(K$1,$A6)))</f>
        <v>0.38500000000000001</v>
      </c>
      <c r="L6">
        <f>IF(L$1=$A6,1,INDEX(Correlations!$F$3:$DA$102,MAX(L$1,$A6),MIN(L$1,$A6)))</f>
        <v>0.29099999999999998</v>
      </c>
      <c r="M6">
        <f>IF(M$1=$A6,1,INDEX(Correlations!$F$3:$DA$102,MAX(M$1,$A6),MIN(M$1,$A6)))</f>
        <v>0.218</v>
      </c>
      <c r="N6">
        <f>IF(N$1=$A6,1,INDEX(Correlations!$F$3:$DA$102,MAX(N$1,$A6),MIN(N$1,$A6)))</f>
        <v>0.23200000000000001</v>
      </c>
      <c r="O6">
        <f>IF(O$1=$A6,1,INDEX(Correlations!$F$3:$DA$102,MAX(O$1,$A6),MIN(O$1,$A6)))</f>
        <v>0.33100000000000002</v>
      </c>
      <c r="P6">
        <f>IF(P$1=$A6,1,INDEX(Correlations!$F$3:$DA$102,MAX(P$1,$A6),MIN(P$1,$A6)))</f>
        <v>0.79</v>
      </c>
      <c r="Q6">
        <f>IF(Q$1=$A6,1,INDEX(Correlations!$F$3:$DA$102,MAX(Q$1,$A6),MIN(Q$1,$A6)))</f>
        <v>0.83</v>
      </c>
      <c r="R6">
        <f>IF(R$1=$A6,1,INDEX(Correlations!$F$3:$DA$102,MAX(R$1,$A6),MIN(R$1,$A6)))</f>
        <v>0</v>
      </c>
      <c r="S6">
        <f>IF(S$1=$A6,1,INDEX(Correlations!$F$3:$DA$102,MAX(S$1,$A6),MIN(S$1,$A6)))</f>
        <v>0</v>
      </c>
      <c r="T6">
        <f>IF(T$1=$A6,1,INDEX(Correlations!$F$3:$DA$102,MAX(T$1,$A6),MIN(T$1,$A6)))</f>
        <v>0</v>
      </c>
      <c r="U6">
        <f>IF(U$1=$A6,1,INDEX(Correlations!$F$3:$DA$102,MAX(U$1,$A6),MIN(U$1,$A6)))</f>
        <v>0</v>
      </c>
      <c r="V6">
        <f>IF(V$1=$A6,1,INDEX(Correlations!$F$3:$DA$102,MAX(V$1,$A6),MIN(V$1,$A6)))</f>
        <v>0</v>
      </c>
      <c r="W6">
        <f>IF(W$1=$A6,1,INDEX(Correlations!$F$3:$DA$102,MAX(W$1,$A6),MIN(W$1,$A6)))</f>
        <v>0</v>
      </c>
      <c r="X6">
        <f>IF(X$1=$A6,1,INDEX(Correlations!$F$3:$DA$102,MAX(X$1,$A6),MIN(X$1,$A6)))</f>
        <v>0</v>
      </c>
      <c r="Y6">
        <f>IF(Y$1=$A6,1,INDEX(Correlations!$F$3:$DA$102,MAX(Y$1,$A6),MIN(Y$1,$A6)))</f>
        <v>0</v>
      </c>
      <c r="Z6">
        <f>IF(Z$1=$A6,1,INDEX(Correlations!$F$3:$DA$102,MAX(Z$1,$A6),MIN(Z$1,$A6)))</f>
        <v>0</v>
      </c>
      <c r="AA6">
        <f>IF(AA$1=$A6,1,INDEX(Correlations!$F$3:$DA$102,MAX(AA$1,$A6),MIN(AA$1,$A6)))</f>
        <v>0</v>
      </c>
      <c r="AB6">
        <f>IF(AB$1=$A6,1,INDEX(Correlations!$F$3:$DA$102,MAX(AB$1,$A6),MIN(AB$1,$A6)))</f>
        <v>0</v>
      </c>
      <c r="AC6">
        <f>IF(AC$1=$A6,1,INDEX(Correlations!$F$3:$DA$102,MAX(AC$1,$A6),MIN(AC$1,$A6)))</f>
        <v>0</v>
      </c>
      <c r="AD6">
        <f>IF(AD$1=$A6,1,INDEX(Correlations!$F$3:$DA$102,MAX(AD$1,$A6),MIN(AD$1,$A6)))</f>
        <v>0.23200000000000001</v>
      </c>
      <c r="AE6">
        <f>IF(AE$1=$A6,1,INDEX(Correlations!$F$3:$DA$102,MAX(AE$1,$A6),MIN(AE$1,$A6)))</f>
        <v>0.33100000000000002</v>
      </c>
      <c r="AF6">
        <f>IF(AF$1=$A6,1,INDEX(Correlations!$F$3:$DA$102,MAX(AF$1,$A6),MIN(AF$1,$A6)))</f>
        <v>0.40300000000000002</v>
      </c>
      <c r="AG6">
        <f>IF(AG$1=$A6,1,INDEX(Correlations!$F$3:$DA$102,MAX(AG$1,$A6),MIN(AG$1,$A6)))</f>
        <v>0.32800000000000001</v>
      </c>
      <c r="AH6">
        <f>IF(AH$1=$A6,1,INDEX(Correlations!$F$3:$DA$102,MAX(AH$1,$A6),MIN(AH$1,$A6)))</f>
        <v>0.52</v>
      </c>
      <c r="AI6">
        <f>IF(AI$1=$A6,1,INDEX(Correlations!$F$3:$DA$102,MAX(AI$1,$A6),MIN(AI$1,$A6)))</f>
        <v>0</v>
      </c>
      <c r="AJ6">
        <f>IF(AJ$1=$A6,1,INDEX(Correlations!$F$3:$DA$102,MAX(AJ$1,$A6),MIN(AJ$1,$A6)))</f>
        <v>0</v>
      </c>
      <c r="AK6">
        <f>IF(AK$1=$A6,1,INDEX(Correlations!$F$3:$DA$102,MAX(AK$1,$A6),MIN(AK$1,$A6)))</f>
        <v>0</v>
      </c>
      <c r="AL6">
        <f>IF(AL$1=$A6,1,INDEX(Correlations!$F$3:$DA$102,MAX(AL$1,$A6),MIN(AL$1,$A6)))</f>
        <v>0.23400000000000001</v>
      </c>
      <c r="AM6">
        <f>IF(AM$1=$A6,1,INDEX(Correlations!$F$3:$DA$102,MAX(AM$1,$A6),MIN(AM$1,$A6)))</f>
        <v>0.25800000000000001</v>
      </c>
      <c r="AN6">
        <f>IF(AN$1=$A6,1,INDEX(Correlations!$F$3:$DA$102,MAX(AN$1,$A6),MIN(AN$1,$A6)))</f>
        <v>0.315</v>
      </c>
      <c r="AO6">
        <f>IF(AO$1=$A6,1,INDEX(Correlations!$F$3:$DA$102,MAX(AO$1,$A6),MIN(AO$1,$A6)))</f>
        <v>0.27600000000000002</v>
      </c>
      <c r="AP6">
        <f>IF(AP$1=$A6,1,INDEX(Correlations!$F$3:$DA$102,MAX(AP$1,$A6),MIN(AP$1,$A6)))</f>
        <v>0.26300000000000001</v>
      </c>
      <c r="AQ6">
        <f>IF(AQ$1=$A6,1,INDEX(Correlations!$F$3:$DA$102,MAX(AQ$1,$A6),MIN(AQ$1,$A6)))</f>
        <v>0.5</v>
      </c>
      <c r="AR6">
        <f>IF(AR$1=$A6,1,INDEX(Correlations!$F$3:$DA$102,MAX(AR$1,$A6),MIN(AR$1,$A6)))</f>
        <v>0.69</v>
      </c>
      <c r="AS6">
        <f>IF(AS$1=$A6,1,INDEX(Correlations!$F$3:$DA$102,MAX(AS$1,$A6),MIN(AS$1,$A6)))</f>
        <v>0.34</v>
      </c>
      <c r="AT6">
        <f>IF(AT$1=$A6,1,INDEX(Correlations!$F$3:$DA$102,MAX(AT$1,$A6),MIN(AT$1,$A6)))</f>
        <v>0.2016</v>
      </c>
      <c r="AU6">
        <f>IF(AU$1=$A6,1,INDEX(Correlations!$F$3:$DA$102,MAX(AU$1,$A6),MIN(AU$1,$A6)))</f>
        <v>0.21690000000000001</v>
      </c>
      <c r="AV6">
        <f>IF(AV$1=$A6,1,INDEX(Correlations!$F$3:$DA$102,MAX(AV$1,$A6),MIN(AV$1,$A6)))</f>
        <v>0</v>
      </c>
      <c r="AW6">
        <f>IF(AW$1=$A6,1,INDEX(Correlations!$F$3:$DA$102,MAX(AW$1,$A6),MIN(AW$1,$A6)))</f>
        <v>0</v>
      </c>
      <c r="AX6">
        <f>IF(AX$1=$A6,1,INDEX(Correlations!$F$3:$DA$102,MAX(AX$1,$A6),MIN(AX$1,$A6)))</f>
        <v>0</v>
      </c>
      <c r="AY6">
        <f>IF(AY$1=$A6,1,INDEX(Correlations!$F$3:$DA$102,MAX(AY$1,$A6),MIN(AY$1,$A6)))</f>
        <v>0</v>
      </c>
      <c r="AZ6">
        <f>IF(AZ$1=$A6,1,INDEX(Correlations!$F$3:$DA$102,MAX(AZ$1,$A6),MIN(AZ$1,$A6)))</f>
        <v>0.37</v>
      </c>
      <c r="BA6">
        <f>IF(BA$1=$A6,1,INDEX(Correlations!$F$3:$DA$102,MAX(BA$1,$A6),MIN(BA$1,$A6)))</f>
        <v>0</v>
      </c>
      <c r="BB6">
        <f>IF(BB$1=$A6,1,INDEX(Correlations!$F$3:$DA$102,MAX(BB$1,$A6),MIN(BB$1,$A6)))</f>
        <v>0</v>
      </c>
      <c r="BC6">
        <f>IF(BC$1=$A6,1,INDEX(Correlations!$F$3:$DA$102,MAX(BC$1,$A6),MIN(BC$1,$A6)))</f>
        <v>0</v>
      </c>
      <c r="BD6">
        <f>IF(BD$1=$A6,1,INDEX(Correlations!$F$3:$DA$102,MAX(BD$1,$A6),MIN(BD$1,$A6)))</f>
        <v>0</v>
      </c>
      <c r="BE6">
        <f>IF(BE$1=$A6,1,INDEX(Correlations!$F$3:$DA$102,MAX(BE$1,$A6),MIN(BE$1,$A6)))</f>
        <v>0</v>
      </c>
      <c r="BF6">
        <f>IF(BF$1=$A6,1,INDEX(Correlations!$F$3:$DA$102,MAX(BF$1,$A6),MIN(BF$1,$A6)))</f>
        <v>0</v>
      </c>
      <c r="BG6">
        <f>IF(BG$1=$A6,1,INDEX(Correlations!$F$3:$DA$102,MAX(BG$1,$A6),MIN(BG$1,$A6)))</f>
        <v>0</v>
      </c>
      <c r="BH6">
        <f>IF(BH$1=$A6,1,INDEX(Correlations!$F$3:$DA$102,MAX(BH$1,$A6),MIN(BH$1,$A6)))</f>
        <v>0</v>
      </c>
      <c r="BI6">
        <f>IF(BI$1=$A6,1,INDEX(Correlations!$F$3:$DA$102,MAX(BI$1,$A6),MIN(BI$1,$A6)))</f>
        <v>0</v>
      </c>
      <c r="BJ6">
        <f>IF(BJ$1=$A6,1,INDEX(Correlations!$F$3:$DA$102,MAX(BJ$1,$A6),MIN(BJ$1,$A6)))</f>
        <v>0</v>
      </c>
      <c r="BK6">
        <f>IF(BK$1=$A6,1,INDEX(Correlations!$F$3:$DA$102,MAX(BK$1,$A6),MIN(BK$1,$A6)))</f>
        <v>0</v>
      </c>
      <c r="BL6">
        <f>IF(BL$1=$A6,1,INDEX(Correlations!$F$3:$DA$102,MAX(BL$1,$A6),MIN(BL$1,$A6)))</f>
        <v>0</v>
      </c>
      <c r="BM6">
        <f>IF(BM$1=$A6,1,INDEX(Correlations!$F$3:$DA$102,MAX(BM$1,$A6),MIN(BM$1,$A6)))</f>
        <v>0</v>
      </c>
      <c r="BN6">
        <f>IF(BN$1=$A6,1,INDEX(Correlations!$F$3:$DA$102,MAX(BN$1,$A6),MIN(BN$1,$A6)))</f>
        <v>0</v>
      </c>
      <c r="BO6">
        <f>IF(BO$1=$A6,1,INDEX(Correlations!$F$3:$DA$102,MAX(BO$1,$A6),MIN(BO$1,$A6)))</f>
        <v>0</v>
      </c>
      <c r="BP6">
        <f>IF(BP$1=$A6,1,INDEX(Correlations!$F$3:$DA$102,MAX(BP$1,$A6),MIN(BP$1,$A6)))</f>
        <v>0</v>
      </c>
      <c r="BQ6">
        <f>IF(BQ$1=$A6,1,INDEX(Correlations!$F$3:$DA$102,MAX(BQ$1,$A6),MIN(BQ$1,$A6)))</f>
        <v>0</v>
      </c>
      <c r="BR6">
        <f>IF(BR$1=$A6,1,INDEX(Correlations!$F$3:$DA$102,MAX(BR$1,$A6),MIN(BR$1,$A6)))</f>
        <v>0.38500000000000001</v>
      </c>
      <c r="BS6">
        <f>IF(BS$1=$A6,1,INDEX(Correlations!$F$3:$DA$102,MAX(BS$1,$A6),MIN(BS$1,$A6)))</f>
        <v>0.27300000000000002</v>
      </c>
      <c r="BT6">
        <f>IF(BT$1=$A6,1,INDEX(Correlations!$F$3:$DA$102,MAX(BT$1,$A6),MIN(BT$1,$A6)))</f>
        <v>0.51</v>
      </c>
      <c r="BU6">
        <f>IF(BU$1=$A6,1,INDEX(Correlations!$F$3:$DA$102,MAX(BU$1,$A6),MIN(BU$1,$A6)))</f>
        <v>0.46</v>
      </c>
      <c r="BV6">
        <f>IF(BV$1=$A6,1,INDEX(Correlations!$F$3:$DA$102,MAX(BV$1,$A6),MIN(BV$1,$A6)))</f>
        <v>0</v>
      </c>
      <c r="BW6">
        <f>IF(BW$1=$A6,1,INDEX(Correlations!$F$3:$DA$102,MAX(BW$1,$A6),MIN(BW$1,$A6)))</f>
        <v>0</v>
      </c>
      <c r="BX6">
        <f>IF(BX$1=$A6,1,INDEX(Correlations!$F$3:$DA$102,MAX(BX$1,$A6),MIN(BX$1,$A6)))</f>
        <v>0</v>
      </c>
      <c r="BY6">
        <f>IF(BY$1=$A6,1,INDEX(Correlations!$F$3:$DA$102,MAX(BY$1,$A6),MIN(BY$1,$A6)))</f>
        <v>0</v>
      </c>
      <c r="BZ6">
        <f>IF(BZ$1=$A6,1,INDEX(Correlations!$F$3:$DA$102,MAX(BZ$1,$A6),MIN(BZ$1,$A6)))</f>
        <v>0</v>
      </c>
      <c r="CA6">
        <f>IF(CA$1=$A6,1,INDEX(Correlations!$F$3:$DA$102,MAX(CA$1,$A6),MIN(CA$1,$A6)))</f>
        <v>0</v>
      </c>
      <c r="CB6">
        <f>IF(CB$1=$A6,1,INDEX(Correlations!$F$3:$DA$102,MAX(CB$1,$A6),MIN(CB$1,$A6)))</f>
        <v>0.56999999999999995</v>
      </c>
      <c r="CC6">
        <f>IF(CC$1=$A6,1,INDEX(Correlations!$F$3:$DA$102,MAX(CC$1,$A6),MIN(CC$1,$A6)))</f>
        <v>0.33</v>
      </c>
      <c r="CD6">
        <f>IF(CD$1=$A6,1,INDEX(Correlations!$F$3:$DA$102,MAX(CD$1,$A6),MIN(CD$1,$A6)))</f>
        <v>0.33</v>
      </c>
      <c r="CE6">
        <f>IF(CE$1=$A6,1,INDEX(Correlations!$F$3:$DA$102,MAX(CE$1,$A6),MIN(CE$1,$A6)))</f>
        <v>0.43</v>
      </c>
      <c r="CF6">
        <f>IF(CF$1=$A6,1,INDEX(Correlations!$F$3:$DA$102,MAX(CF$1,$A6),MIN(CF$1,$A6)))</f>
        <v>0.53</v>
      </c>
      <c r="CG6">
        <f>IF(CG$1=$A6,1,INDEX(Correlations!$F$3:$DA$102,MAX(CG$1,$A6),MIN(CG$1,$A6)))</f>
        <v>0</v>
      </c>
      <c r="CH6">
        <f>IF(CH$1=$A6,1,INDEX(Correlations!$F$3:$DA$102,MAX(CH$1,$A6),MIN(CH$1,$A6)))</f>
        <v>0</v>
      </c>
      <c r="CI6">
        <f>IF(CI$1=$A6,1,INDEX(Correlations!$F$3:$DA$102,MAX(CI$1,$A6),MIN(CI$1,$A6)))</f>
        <v>0</v>
      </c>
      <c r="CJ6">
        <f>IF(CJ$1=$A6,1,INDEX(Correlations!$F$3:$DA$102,MAX(CJ$1,$A6),MIN(CJ$1,$A6)))</f>
        <v>0</v>
      </c>
      <c r="CK6">
        <f>IF(CK$1=$A6,1,INDEX(Correlations!$F$3:$DA$102,MAX(CK$1,$A6),MIN(CK$1,$A6)))</f>
        <v>0</v>
      </c>
      <c r="CL6">
        <f>IF(CL$1=$A6,1,INDEX(Correlations!$F$3:$DA$102,MAX(CL$1,$A6),MIN(CL$1,$A6)))</f>
        <v>0</v>
      </c>
      <c r="CM6">
        <f>IF(CM$1=$A6,1,INDEX(Correlations!$F$3:$DA$102,MAX(CM$1,$A6),MIN(CM$1,$A6)))</f>
        <v>0</v>
      </c>
      <c r="CN6">
        <f>IF(CN$1=$A6,1,INDEX(Correlations!$F$3:$DA$102,MAX(CN$1,$A6),MIN(CN$1,$A6)))</f>
        <v>0</v>
      </c>
      <c r="CO6">
        <f>IF(CO$1=$A6,1,INDEX(Correlations!$F$3:$DA$102,MAX(CO$1,$A6),MIN(CO$1,$A6)))</f>
        <v>0</v>
      </c>
      <c r="CP6">
        <f>IF(CP$1=$A6,1,INDEX(Correlations!$F$3:$DA$102,MAX(CP$1,$A6),MIN(CP$1,$A6)))</f>
        <v>0</v>
      </c>
      <c r="CQ6">
        <f>IF(CQ$1=$A6,1,INDEX(Correlations!$F$3:$DA$102,MAX(CQ$1,$A6),MIN(CQ$1,$A6)))</f>
        <v>0</v>
      </c>
      <c r="CR6">
        <f>IF(CR$1=$A6,1,INDEX(Correlations!$F$3:$DA$102,MAX(CR$1,$A6),MIN(CR$1,$A6)))</f>
        <v>0</v>
      </c>
      <c r="CS6">
        <f>IF(CS$1=$A6,1,INDEX(Correlations!$F$3:$DA$102,MAX(CS$1,$A6),MIN(CS$1,$A6)))</f>
        <v>0</v>
      </c>
      <c r="CT6">
        <f>IF(CT$1=$A6,1,INDEX(Correlations!$F$3:$DA$102,MAX(CT$1,$A6),MIN(CT$1,$A6)))</f>
        <v>0</v>
      </c>
      <c r="CU6">
        <f>IF(CU$1=$A6,1,INDEX(Correlations!$F$3:$DA$102,MAX(CU$1,$A6),MIN(CU$1,$A6)))</f>
        <v>0</v>
      </c>
      <c r="CV6">
        <f>IF(CV$1=$A6,1,INDEX(Correlations!$F$3:$DA$102,MAX(CV$1,$A6),MIN(CV$1,$A6)))</f>
        <v>0</v>
      </c>
      <c r="CW6">
        <f>IF(CW$1=$A6,1,INDEX(Correlations!$F$3:$DA$102,MAX(CW$1,$A6),MIN(CW$1,$A6)))</f>
        <v>0</v>
      </c>
    </row>
    <row r="7" spans="1:101" x14ac:dyDescent="0.15">
      <c r="A7">
        <v>6</v>
      </c>
      <c r="B7">
        <f>IF(B$1=$A7,1,INDEX(Correlations!$F$3:$DA$102,MAX(B$1,$A7),MIN(B$1,$A7)))</f>
        <v>0.29499999999999998</v>
      </c>
      <c r="C7">
        <f>IF(C$1=$A7,1,INDEX(Correlations!$F$3:$DA$102,MAX(C$1,$A7),MIN(C$1,$A7)))</f>
        <v>0.38100000000000001</v>
      </c>
      <c r="D7">
        <f>IF(D$1=$A7,1,INDEX(Correlations!$F$3:$DA$102,MAX(D$1,$A7),MIN(D$1,$A7)))</f>
        <v>0.41399999999999998</v>
      </c>
      <c r="E7">
        <f>IF(E$1=$A7,1,INDEX(Correlations!$F$3:$DA$102,MAX(E$1,$A7),MIN(E$1,$A7)))</f>
        <v>0.41099999999999998</v>
      </c>
      <c r="F7">
        <f>IF(F$1=$A7,1,INDEX(Correlations!$F$3:$DA$102,MAX(F$1,$A7),MIN(F$1,$A7)))</f>
        <v>0.51500000000000001</v>
      </c>
      <c r="G7">
        <f>IF(G$1=$A7,1,INDEX(Correlations!$F$3:$DA$102,MAX(G$1,$A7),MIN(G$1,$A7)))</f>
        <v>1</v>
      </c>
      <c r="H7">
        <f>IF(H$1=$A7,1,INDEX(Correlations!$F$3:$DA$102,MAX(H$1,$A7),MIN(H$1,$A7)))</f>
        <v>0.318</v>
      </c>
      <c r="I7">
        <f>IF(I$1=$A7,1,INDEX(Correlations!$F$3:$DA$102,MAX(I$1,$A7),MIN(I$1,$A7)))</f>
        <v>0.28699999999999998</v>
      </c>
      <c r="J7">
        <f>IF(J$1=$A7,1,INDEX(Correlations!$F$3:$DA$102,MAX(J$1,$A7),MIN(J$1,$A7)))</f>
        <v>0.23499999999999999</v>
      </c>
      <c r="K7">
        <f>IF(K$1=$A7,1,INDEX(Correlations!$F$3:$DA$102,MAX(K$1,$A7),MIN(K$1,$A7)))</f>
        <v>0.30599999999999999</v>
      </c>
      <c r="L7">
        <f>IF(L$1=$A7,1,INDEX(Correlations!$F$3:$DA$102,MAX(L$1,$A7),MIN(L$1,$A7)))</f>
        <v>0.35699999999999998</v>
      </c>
      <c r="M7">
        <f>IF(M$1=$A7,1,INDEX(Correlations!$F$3:$DA$102,MAX(M$1,$A7),MIN(M$1,$A7)))</f>
        <v>0.26400000000000001</v>
      </c>
      <c r="N7">
        <f>IF(N$1=$A7,1,INDEX(Correlations!$F$3:$DA$102,MAX(N$1,$A7),MIN(N$1,$A7)))</f>
        <v>0.17699999999999999</v>
      </c>
      <c r="O7">
        <f>IF(O$1=$A7,1,INDEX(Correlations!$F$3:$DA$102,MAX(O$1,$A7),MIN(O$1,$A7)))</f>
        <v>0.33300000000000002</v>
      </c>
      <c r="P7">
        <f>IF(P$1=$A7,1,INDEX(Correlations!$F$3:$DA$102,MAX(P$1,$A7),MIN(P$1,$A7)))</f>
        <v>0.43</v>
      </c>
      <c r="Q7">
        <f>IF(Q$1=$A7,1,INDEX(Correlations!$F$3:$DA$102,MAX(Q$1,$A7),MIN(Q$1,$A7)))</f>
        <v>0.51</v>
      </c>
      <c r="R7">
        <f>IF(R$1=$A7,1,INDEX(Correlations!$F$3:$DA$102,MAX(R$1,$A7),MIN(R$1,$A7)))</f>
        <v>0</v>
      </c>
      <c r="S7">
        <f>IF(S$1=$A7,1,INDEX(Correlations!$F$3:$DA$102,MAX(S$1,$A7),MIN(S$1,$A7)))</f>
        <v>0</v>
      </c>
      <c r="T7">
        <f>IF(T$1=$A7,1,INDEX(Correlations!$F$3:$DA$102,MAX(T$1,$A7),MIN(T$1,$A7)))</f>
        <v>0</v>
      </c>
      <c r="U7">
        <f>IF(U$1=$A7,1,INDEX(Correlations!$F$3:$DA$102,MAX(U$1,$A7),MIN(U$1,$A7)))</f>
        <v>0</v>
      </c>
      <c r="V7">
        <f>IF(V$1=$A7,1,INDEX(Correlations!$F$3:$DA$102,MAX(V$1,$A7),MIN(V$1,$A7)))</f>
        <v>0</v>
      </c>
      <c r="W7">
        <f>IF(W$1=$A7,1,INDEX(Correlations!$F$3:$DA$102,MAX(W$1,$A7),MIN(W$1,$A7)))</f>
        <v>0</v>
      </c>
      <c r="X7">
        <f>IF(X$1=$A7,1,INDEX(Correlations!$F$3:$DA$102,MAX(X$1,$A7),MIN(X$1,$A7)))</f>
        <v>0</v>
      </c>
      <c r="Y7">
        <f>IF(Y$1=$A7,1,INDEX(Correlations!$F$3:$DA$102,MAX(Y$1,$A7),MIN(Y$1,$A7)))</f>
        <v>0</v>
      </c>
      <c r="Z7">
        <f>IF(Z$1=$A7,1,INDEX(Correlations!$F$3:$DA$102,MAX(Z$1,$A7),MIN(Z$1,$A7)))</f>
        <v>0</v>
      </c>
      <c r="AA7">
        <f>IF(AA$1=$A7,1,INDEX(Correlations!$F$3:$DA$102,MAX(AA$1,$A7),MIN(AA$1,$A7)))</f>
        <v>0</v>
      </c>
      <c r="AB7">
        <f>IF(AB$1=$A7,1,INDEX(Correlations!$F$3:$DA$102,MAX(AB$1,$A7),MIN(AB$1,$A7)))</f>
        <v>0</v>
      </c>
      <c r="AC7">
        <f>IF(AC$1=$A7,1,INDEX(Correlations!$F$3:$DA$102,MAX(AC$1,$A7),MIN(AC$1,$A7)))</f>
        <v>0</v>
      </c>
      <c r="AD7">
        <f>IF(AD$1=$A7,1,INDEX(Correlations!$F$3:$DA$102,MAX(AD$1,$A7),MIN(AD$1,$A7)))</f>
        <v>0.17699999999999999</v>
      </c>
      <c r="AE7">
        <f>IF(AE$1=$A7,1,INDEX(Correlations!$F$3:$DA$102,MAX(AE$1,$A7),MIN(AE$1,$A7)))</f>
        <v>0.33300000000000002</v>
      </c>
      <c r="AF7">
        <f>IF(AF$1=$A7,1,INDEX(Correlations!$F$3:$DA$102,MAX(AF$1,$A7),MIN(AF$1,$A7)))</f>
        <v>0.28199999999999997</v>
      </c>
      <c r="AG7">
        <f>IF(AG$1=$A7,1,INDEX(Correlations!$F$3:$DA$102,MAX(AG$1,$A7),MIN(AG$1,$A7)))</f>
        <v>0.30299999999999999</v>
      </c>
      <c r="AH7">
        <f>IF(AH$1=$A7,1,INDEX(Correlations!$F$3:$DA$102,MAX(AH$1,$A7),MIN(AH$1,$A7)))</f>
        <v>0.56999999999999995</v>
      </c>
      <c r="AI7">
        <f>IF(AI$1=$A7,1,INDEX(Correlations!$F$3:$DA$102,MAX(AI$1,$A7),MIN(AI$1,$A7)))</f>
        <v>0.214</v>
      </c>
      <c r="AJ7">
        <f>IF(AJ$1=$A7,1,INDEX(Correlations!$F$3:$DA$102,MAX(AJ$1,$A7),MIN(AJ$1,$A7)))</f>
        <v>0.42299999999999999</v>
      </c>
      <c r="AK7">
        <f>IF(AK$1=$A7,1,INDEX(Correlations!$F$3:$DA$102,MAX(AK$1,$A7),MIN(AK$1,$A7)))</f>
        <v>0</v>
      </c>
      <c r="AL7">
        <f>IF(AL$1=$A7,1,INDEX(Correlations!$F$3:$DA$102,MAX(AL$1,$A7),MIN(AL$1,$A7)))</f>
        <v>0</v>
      </c>
      <c r="AM7">
        <f>IF(AM$1=$A7,1,INDEX(Correlations!$F$3:$DA$102,MAX(AM$1,$A7),MIN(AM$1,$A7)))</f>
        <v>0</v>
      </c>
      <c r="AN7">
        <f>IF(AN$1=$A7,1,INDEX(Correlations!$F$3:$DA$102,MAX(AN$1,$A7),MIN(AN$1,$A7)))</f>
        <v>0.26500000000000001</v>
      </c>
      <c r="AO7">
        <f>IF(AO$1=$A7,1,INDEX(Correlations!$F$3:$DA$102,MAX(AO$1,$A7),MIN(AO$1,$A7)))</f>
        <v>0</v>
      </c>
      <c r="AP7">
        <f>IF(AP$1=$A7,1,INDEX(Correlations!$F$3:$DA$102,MAX(AP$1,$A7),MIN(AP$1,$A7)))</f>
        <v>0</v>
      </c>
      <c r="AQ7">
        <f>IF(AQ$1=$A7,1,INDEX(Correlations!$F$3:$DA$102,MAX(AQ$1,$A7),MIN(AQ$1,$A7)))</f>
        <v>0.61</v>
      </c>
      <c r="AR7">
        <f>IF(AR$1=$A7,1,INDEX(Correlations!$F$3:$DA$102,MAX(AR$1,$A7),MIN(AR$1,$A7)))</f>
        <v>0.56000000000000005</v>
      </c>
      <c r="AS7">
        <f>IF(AS$1=$A7,1,INDEX(Correlations!$F$3:$DA$102,MAX(AS$1,$A7),MIN(AS$1,$A7)))</f>
        <v>0.31</v>
      </c>
      <c r="AT7">
        <f>IF(AT$1=$A7,1,INDEX(Correlations!$F$3:$DA$102,MAX(AT$1,$A7),MIN(AT$1,$A7)))</f>
        <v>0</v>
      </c>
      <c r="AU7">
        <f>IF(AU$1=$A7,1,INDEX(Correlations!$F$3:$DA$102,MAX(AU$1,$A7),MIN(AU$1,$A7)))</f>
        <v>0</v>
      </c>
      <c r="AV7">
        <f>IF(AV$1=$A7,1,INDEX(Correlations!$F$3:$DA$102,MAX(AV$1,$A7),MIN(AV$1,$A7)))</f>
        <v>0</v>
      </c>
      <c r="AW7">
        <f>IF(AW$1=$A7,1,INDEX(Correlations!$F$3:$DA$102,MAX(AW$1,$A7),MIN(AW$1,$A7)))</f>
        <v>0</v>
      </c>
      <c r="AX7">
        <f>IF(AX$1=$A7,1,INDEX(Correlations!$F$3:$DA$102,MAX(AX$1,$A7),MIN(AX$1,$A7)))</f>
        <v>0</v>
      </c>
      <c r="AY7">
        <f>IF(AY$1=$A7,1,INDEX(Correlations!$F$3:$DA$102,MAX(AY$1,$A7),MIN(AY$1,$A7)))</f>
        <v>0</v>
      </c>
      <c r="AZ7">
        <f>IF(AZ$1=$A7,1,INDEX(Correlations!$F$3:$DA$102,MAX(AZ$1,$A7),MIN(AZ$1,$A7)))</f>
        <v>0.33</v>
      </c>
      <c r="BA7">
        <f>IF(BA$1=$A7,1,INDEX(Correlations!$F$3:$DA$102,MAX(BA$1,$A7),MIN(BA$1,$A7)))</f>
        <v>0</v>
      </c>
      <c r="BB7">
        <f>IF(BB$1=$A7,1,INDEX(Correlations!$F$3:$DA$102,MAX(BB$1,$A7),MIN(BB$1,$A7)))</f>
        <v>0</v>
      </c>
      <c r="BC7">
        <f>IF(BC$1=$A7,1,INDEX(Correlations!$F$3:$DA$102,MAX(BC$1,$A7),MIN(BC$1,$A7)))</f>
        <v>0</v>
      </c>
      <c r="BD7">
        <f>IF(BD$1=$A7,1,INDEX(Correlations!$F$3:$DA$102,MAX(BD$1,$A7),MIN(BD$1,$A7)))</f>
        <v>0</v>
      </c>
      <c r="BE7">
        <f>IF(BE$1=$A7,1,INDEX(Correlations!$F$3:$DA$102,MAX(BE$1,$A7),MIN(BE$1,$A7)))</f>
        <v>0</v>
      </c>
      <c r="BF7">
        <f>IF(BF$1=$A7,1,INDEX(Correlations!$F$3:$DA$102,MAX(BF$1,$A7),MIN(BF$1,$A7)))</f>
        <v>0</v>
      </c>
      <c r="BG7">
        <f>IF(BG$1=$A7,1,INDEX(Correlations!$F$3:$DA$102,MAX(BG$1,$A7),MIN(BG$1,$A7)))</f>
        <v>0</v>
      </c>
      <c r="BH7">
        <f>IF(BH$1=$A7,1,INDEX(Correlations!$F$3:$DA$102,MAX(BH$1,$A7),MIN(BH$1,$A7)))</f>
        <v>0</v>
      </c>
      <c r="BI7">
        <f>IF(BI$1=$A7,1,INDEX(Correlations!$F$3:$DA$102,MAX(BI$1,$A7),MIN(BI$1,$A7)))</f>
        <v>0</v>
      </c>
      <c r="BJ7">
        <f>IF(BJ$1=$A7,1,INDEX(Correlations!$F$3:$DA$102,MAX(BJ$1,$A7),MIN(BJ$1,$A7)))</f>
        <v>0</v>
      </c>
      <c r="BK7">
        <f>IF(BK$1=$A7,1,INDEX(Correlations!$F$3:$DA$102,MAX(BK$1,$A7),MIN(BK$1,$A7)))</f>
        <v>0</v>
      </c>
      <c r="BL7">
        <f>IF(BL$1=$A7,1,INDEX(Correlations!$F$3:$DA$102,MAX(BL$1,$A7),MIN(BL$1,$A7)))</f>
        <v>0</v>
      </c>
      <c r="BM7">
        <f>IF(BM$1=$A7,1,INDEX(Correlations!$F$3:$DA$102,MAX(BM$1,$A7),MIN(BM$1,$A7)))</f>
        <v>0</v>
      </c>
      <c r="BN7">
        <f>IF(BN$1=$A7,1,INDEX(Correlations!$F$3:$DA$102,MAX(BN$1,$A7),MIN(BN$1,$A7)))</f>
        <v>0</v>
      </c>
      <c r="BO7">
        <f>IF(BO$1=$A7,1,INDEX(Correlations!$F$3:$DA$102,MAX(BO$1,$A7),MIN(BO$1,$A7)))</f>
        <v>0</v>
      </c>
      <c r="BP7">
        <f>IF(BP$1=$A7,1,INDEX(Correlations!$F$3:$DA$102,MAX(BP$1,$A7),MIN(BP$1,$A7)))</f>
        <v>0</v>
      </c>
      <c r="BQ7">
        <f>IF(BQ$1=$A7,1,INDEX(Correlations!$F$3:$DA$102,MAX(BQ$1,$A7),MIN(BQ$1,$A7)))</f>
        <v>0</v>
      </c>
      <c r="BR7">
        <f>IF(BR$1=$A7,1,INDEX(Correlations!$F$3:$DA$102,MAX(BR$1,$A7),MIN(BR$1,$A7)))</f>
        <v>0.30599999999999999</v>
      </c>
      <c r="BS7">
        <f>IF(BS$1=$A7,1,INDEX(Correlations!$F$3:$DA$102,MAX(BS$1,$A7),MIN(BS$1,$A7)))</f>
        <v>0.23499999999999999</v>
      </c>
      <c r="BT7">
        <f>IF(BT$1=$A7,1,INDEX(Correlations!$F$3:$DA$102,MAX(BT$1,$A7),MIN(BT$1,$A7)))</f>
        <v>0.49</v>
      </c>
      <c r="BU7">
        <f>IF(BU$1=$A7,1,INDEX(Correlations!$F$3:$DA$102,MAX(BU$1,$A7),MIN(BU$1,$A7)))</f>
        <v>0.53</v>
      </c>
      <c r="BV7">
        <f>IF(BV$1=$A7,1,INDEX(Correlations!$F$3:$DA$102,MAX(BV$1,$A7),MIN(BV$1,$A7)))</f>
        <v>0</v>
      </c>
      <c r="BW7">
        <f>IF(BW$1=$A7,1,INDEX(Correlations!$F$3:$DA$102,MAX(BW$1,$A7),MIN(BW$1,$A7)))</f>
        <v>0</v>
      </c>
      <c r="BX7">
        <f>IF(BX$1=$A7,1,INDEX(Correlations!$F$3:$DA$102,MAX(BX$1,$A7),MIN(BX$1,$A7)))</f>
        <v>0</v>
      </c>
      <c r="BY7">
        <f>IF(BY$1=$A7,1,INDEX(Correlations!$F$3:$DA$102,MAX(BY$1,$A7),MIN(BY$1,$A7)))</f>
        <v>0</v>
      </c>
      <c r="BZ7">
        <f>IF(BZ$1=$A7,1,INDEX(Correlations!$F$3:$DA$102,MAX(BZ$1,$A7),MIN(BZ$1,$A7)))</f>
        <v>0</v>
      </c>
      <c r="CA7">
        <f>IF(CA$1=$A7,1,INDEX(Correlations!$F$3:$DA$102,MAX(CA$1,$A7),MIN(CA$1,$A7)))</f>
        <v>0</v>
      </c>
      <c r="CB7">
        <f>IF(CB$1=$A7,1,INDEX(Correlations!$F$3:$DA$102,MAX(CB$1,$A7),MIN(CB$1,$A7)))</f>
        <v>0.68</v>
      </c>
      <c r="CC7">
        <f>IF(CC$1=$A7,1,INDEX(Correlations!$F$3:$DA$102,MAX(CC$1,$A7),MIN(CC$1,$A7)))</f>
        <v>0.59</v>
      </c>
      <c r="CD7">
        <f>IF(CD$1=$A7,1,INDEX(Correlations!$F$3:$DA$102,MAX(CD$1,$A7),MIN(CD$1,$A7)))</f>
        <v>0.44</v>
      </c>
      <c r="CE7">
        <f>IF(CE$1=$A7,1,INDEX(Correlations!$F$3:$DA$102,MAX(CE$1,$A7),MIN(CE$1,$A7)))</f>
        <v>0.5</v>
      </c>
      <c r="CF7">
        <f>IF(CF$1=$A7,1,INDEX(Correlations!$F$3:$DA$102,MAX(CF$1,$A7),MIN(CF$1,$A7)))</f>
        <v>0.46</v>
      </c>
      <c r="CG7">
        <f>IF(CG$1=$A7,1,INDEX(Correlations!$F$3:$DA$102,MAX(CG$1,$A7),MIN(CG$1,$A7)))</f>
        <v>0</v>
      </c>
      <c r="CH7">
        <f>IF(CH$1=$A7,1,INDEX(Correlations!$F$3:$DA$102,MAX(CH$1,$A7),MIN(CH$1,$A7)))</f>
        <v>0</v>
      </c>
      <c r="CI7">
        <f>IF(CI$1=$A7,1,INDEX(Correlations!$F$3:$DA$102,MAX(CI$1,$A7),MIN(CI$1,$A7)))</f>
        <v>0</v>
      </c>
      <c r="CJ7">
        <f>IF(CJ$1=$A7,1,INDEX(Correlations!$F$3:$DA$102,MAX(CJ$1,$A7),MIN(CJ$1,$A7)))</f>
        <v>0</v>
      </c>
      <c r="CK7">
        <f>IF(CK$1=$A7,1,INDEX(Correlations!$F$3:$DA$102,MAX(CK$1,$A7),MIN(CK$1,$A7)))</f>
        <v>0</v>
      </c>
      <c r="CL7">
        <f>IF(CL$1=$A7,1,INDEX(Correlations!$F$3:$DA$102,MAX(CL$1,$A7),MIN(CL$1,$A7)))</f>
        <v>0</v>
      </c>
      <c r="CM7">
        <f>IF(CM$1=$A7,1,INDEX(Correlations!$F$3:$DA$102,MAX(CM$1,$A7),MIN(CM$1,$A7)))</f>
        <v>0</v>
      </c>
      <c r="CN7">
        <f>IF(CN$1=$A7,1,INDEX(Correlations!$F$3:$DA$102,MAX(CN$1,$A7),MIN(CN$1,$A7)))</f>
        <v>0</v>
      </c>
      <c r="CO7">
        <f>IF(CO$1=$A7,1,INDEX(Correlations!$F$3:$DA$102,MAX(CO$1,$A7),MIN(CO$1,$A7)))</f>
        <v>0</v>
      </c>
      <c r="CP7">
        <f>IF(CP$1=$A7,1,INDEX(Correlations!$F$3:$DA$102,MAX(CP$1,$A7),MIN(CP$1,$A7)))</f>
        <v>0</v>
      </c>
      <c r="CQ7">
        <f>IF(CQ$1=$A7,1,INDEX(Correlations!$F$3:$DA$102,MAX(CQ$1,$A7),MIN(CQ$1,$A7)))</f>
        <v>0</v>
      </c>
      <c r="CR7">
        <f>IF(CR$1=$A7,1,INDEX(Correlations!$F$3:$DA$102,MAX(CR$1,$A7),MIN(CR$1,$A7)))</f>
        <v>0</v>
      </c>
      <c r="CS7">
        <f>IF(CS$1=$A7,1,INDEX(Correlations!$F$3:$DA$102,MAX(CS$1,$A7),MIN(CS$1,$A7)))</f>
        <v>0</v>
      </c>
      <c r="CT7">
        <f>IF(CT$1=$A7,1,INDEX(Correlations!$F$3:$DA$102,MAX(CT$1,$A7),MIN(CT$1,$A7)))</f>
        <v>0</v>
      </c>
      <c r="CU7">
        <f>IF(CU$1=$A7,1,INDEX(Correlations!$F$3:$DA$102,MAX(CU$1,$A7),MIN(CU$1,$A7)))</f>
        <v>0</v>
      </c>
      <c r="CV7">
        <f>IF(CV$1=$A7,1,INDEX(Correlations!$F$3:$DA$102,MAX(CV$1,$A7),MIN(CV$1,$A7)))</f>
        <v>0</v>
      </c>
      <c r="CW7">
        <f>IF(CW$1=$A7,1,INDEX(Correlations!$F$3:$DA$102,MAX(CW$1,$A7),MIN(CW$1,$A7)))</f>
        <v>0</v>
      </c>
    </row>
    <row r="8" spans="1:101" x14ac:dyDescent="0.15">
      <c r="A8">
        <v>7</v>
      </c>
      <c r="B8">
        <f>IF(B$1=$A8,1,INDEX(Correlations!$F$3:$DA$102,MAX(B$1,$A8),MIN(B$1,$A8)))</f>
        <v>0.48</v>
      </c>
      <c r="C8">
        <f>IF(C$1=$A8,1,INDEX(Correlations!$F$3:$DA$102,MAX(C$1,$A8),MIN(C$1,$A8)))</f>
        <v>0.251</v>
      </c>
      <c r="D8">
        <f>IF(D$1=$A8,1,INDEX(Correlations!$F$3:$DA$102,MAX(D$1,$A8),MIN(D$1,$A8)))</f>
        <v>0.27400000000000002</v>
      </c>
      <c r="E8">
        <f>IF(E$1=$A8,1,INDEX(Correlations!$F$3:$DA$102,MAX(E$1,$A8),MIN(E$1,$A8)))</f>
        <v>0.33800000000000002</v>
      </c>
      <c r="F8">
        <f>IF(F$1=$A8,1,INDEX(Correlations!$F$3:$DA$102,MAX(F$1,$A8),MIN(F$1,$A8)))</f>
        <v>0.311</v>
      </c>
      <c r="G8">
        <f>IF(G$1=$A8,1,INDEX(Correlations!$F$3:$DA$102,MAX(G$1,$A8),MIN(G$1,$A8)))</f>
        <v>0.318</v>
      </c>
      <c r="H8">
        <f>IF(H$1=$A8,1,INDEX(Correlations!$F$3:$DA$102,MAX(H$1,$A8),MIN(H$1,$A8)))</f>
        <v>1</v>
      </c>
      <c r="I8">
        <f>IF(I$1=$A8,1,INDEX(Correlations!$F$3:$DA$102,MAX(I$1,$A8),MIN(I$1,$A8)))</f>
        <v>0.54200000000000004</v>
      </c>
      <c r="J8">
        <f>IF(J$1=$A8,1,INDEX(Correlations!$F$3:$DA$102,MAX(J$1,$A8),MIN(J$1,$A8)))</f>
        <v>0.375</v>
      </c>
      <c r="K8">
        <f>IF(K$1=$A8,1,INDEX(Correlations!$F$3:$DA$102,MAX(K$1,$A8),MIN(K$1,$A8)))</f>
        <v>0.27500000000000002</v>
      </c>
      <c r="L8">
        <f>IF(L$1=$A8,1,INDEX(Correlations!$F$3:$DA$102,MAX(L$1,$A8),MIN(L$1,$A8)))</f>
        <v>0.26600000000000001</v>
      </c>
      <c r="M8">
        <f>IF(M$1=$A8,1,INDEX(Correlations!$F$3:$DA$102,MAX(M$1,$A8),MIN(M$1,$A8)))</f>
        <v>0.04</v>
      </c>
      <c r="N8">
        <f>IF(N$1=$A8,1,INDEX(Correlations!$F$3:$DA$102,MAX(N$1,$A8),MIN(N$1,$A8)))</f>
        <v>0.39400000000000002</v>
      </c>
      <c r="O8">
        <f>IF(O$1=$A8,1,INDEX(Correlations!$F$3:$DA$102,MAX(O$1,$A8),MIN(O$1,$A8)))</f>
        <v>0.373</v>
      </c>
      <c r="P8">
        <f>IF(P$1=$A8,1,INDEX(Correlations!$F$3:$DA$102,MAX(P$1,$A8),MIN(P$1,$A8)))</f>
        <v>0.29699999999999999</v>
      </c>
      <c r="Q8">
        <f>IF(Q$1=$A8,1,INDEX(Correlations!$F$3:$DA$102,MAX(Q$1,$A8),MIN(Q$1,$A8)))</f>
        <v>0.37</v>
      </c>
      <c r="R8">
        <f>IF(R$1=$A8,1,INDEX(Correlations!$F$3:$DA$102,MAX(R$1,$A8),MIN(R$1,$A8)))</f>
        <v>0.34</v>
      </c>
      <c r="S8">
        <f>IF(S$1=$A8,1,INDEX(Correlations!$F$3:$DA$102,MAX(S$1,$A8),MIN(S$1,$A8)))</f>
        <v>0.17</v>
      </c>
      <c r="T8">
        <f>IF(T$1=$A8,1,INDEX(Correlations!$F$3:$DA$102,MAX(T$1,$A8),MIN(T$1,$A8)))</f>
        <v>0.34</v>
      </c>
      <c r="U8">
        <f>IF(U$1=$A8,1,INDEX(Correlations!$F$3:$DA$102,MAX(U$1,$A8),MIN(U$1,$A8)))</f>
        <v>0.47</v>
      </c>
      <c r="V8">
        <f>IF(V$1=$A8,1,INDEX(Correlations!$F$3:$DA$102,MAX(V$1,$A8),MIN(V$1,$A8)))</f>
        <v>0.43</v>
      </c>
      <c r="W8">
        <f>IF(W$1=$A8,1,INDEX(Correlations!$F$3:$DA$102,MAX(W$1,$A8),MIN(W$1,$A8)))</f>
        <v>0.3</v>
      </c>
      <c r="X8">
        <f>IF(X$1=$A8,1,INDEX(Correlations!$F$3:$DA$102,MAX(X$1,$A8),MIN(X$1,$A8)))</f>
        <v>0.39</v>
      </c>
      <c r="Y8">
        <f>IF(Y$1=$A8,1,INDEX(Correlations!$F$3:$DA$102,MAX(Y$1,$A8),MIN(Y$1,$A8)))</f>
        <v>0.33</v>
      </c>
      <c r="Z8">
        <f>IF(Z$1=$A8,1,INDEX(Correlations!$F$3:$DA$102,MAX(Z$1,$A8),MIN(Z$1,$A8)))</f>
        <v>0.2</v>
      </c>
      <c r="AA8">
        <f>IF(AA$1=$A8,1,INDEX(Correlations!$F$3:$DA$102,MAX(AA$1,$A8),MIN(AA$1,$A8)))</f>
        <v>0.26</v>
      </c>
      <c r="AB8">
        <f>IF(AB$1=$A8,1,INDEX(Correlations!$F$3:$DA$102,MAX(AB$1,$A8),MIN(AB$1,$A8)))</f>
        <v>0.2</v>
      </c>
      <c r="AC8">
        <f>IF(AC$1=$A8,1,INDEX(Correlations!$F$3:$DA$102,MAX(AC$1,$A8),MIN(AC$1,$A8)))</f>
        <v>0.78</v>
      </c>
      <c r="AD8">
        <f>IF(AD$1=$A8,1,INDEX(Correlations!$F$3:$DA$102,MAX(AD$1,$A8),MIN(AD$1,$A8)))</f>
        <v>0.4</v>
      </c>
      <c r="AE8">
        <f>IF(AE$1=$A8,1,INDEX(Correlations!$F$3:$DA$102,MAX(AE$1,$A8),MIN(AE$1,$A8)))</f>
        <v>0.42</v>
      </c>
      <c r="AF8">
        <f>IF(AF$1=$A8,1,INDEX(Correlations!$F$3:$DA$102,MAX(AF$1,$A8),MIN(AF$1,$A8)))</f>
        <v>0.24399999999999999</v>
      </c>
      <c r="AG8">
        <f>IF(AG$1=$A8,1,INDEX(Correlations!$F$3:$DA$102,MAX(AG$1,$A8),MIN(AG$1,$A8)))</f>
        <v>0.36899999999999999</v>
      </c>
      <c r="AH8">
        <f>IF(AH$1=$A8,1,INDEX(Correlations!$F$3:$DA$102,MAX(AH$1,$A8),MIN(AH$1,$A8)))</f>
        <v>0.42</v>
      </c>
      <c r="AI8">
        <f>IF(AI$1=$A8,1,INDEX(Correlations!$F$3:$DA$102,MAX(AI$1,$A8),MIN(AI$1,$A8)))</f>
        <v>0</v>
      </c>
      <c r="AJ8">
        <f>IF(AJ$1=$A8,1,INDEX(Correlations!$F$3:$DA$102,MAX(AJ$1,$A8),MIN(AJ$1,$A8)))</f>
        <v>0</v>
      </c>
      <c r="AK8">
        <f>IF(AK$1=$A8,1,INDEX(Correlations!$F$3:$DA$102,MAX(AK$1,$A8),MIN(AK$1,$A8)))</f>
        <v>0</v>
      </c>
      <c r="AL8">
        <f>IF(AL$1=$A8,1,INDEX(Correlations!$F$3:$DA$102,MAX(AL$1,$A8),MIN(AL$1,$A8)))</f>
        <v>0.41399999999999998</v>
      </c>
      <c r="AM8">
        <f>IF(AM$1=$A8,1,INDEX(Correlations!$F$3:$DA$102,MAX(AM$1,$A8),MIN(AM$1,$A8)))</f>
        <v>0.45700000000000002</v>
      </c>
      <c r="AN8">
        <f>IF(AN$1=$A8,1,INDEX(Correlations!$F$3:$DA$102,MAX(AN$1,$A8),MIN(AN$1,$A8)))</f>
        <v>0.224</v>
      </c>
      <c r="AO8">
        <f>IF(AO$1=$A8,1,INDEX(Correlations!$F$3:$DA$102,MAX(AO$1,$A8),MIN(AO$1,$A8)))</f>
        <v>0.24199999999999999</v>
      </c>
      <c r="AP8">
        <f>IF(AP$1=$A8,1,INDEX(Correlations!$F$3:$DA$102,MAX(AP$1,$A8),MIN(AP$1,$A8)))</f>
        <v>0.20200000000000001</v>
      </c>
      <c r="AQ8">
        <f>IF(AQ$1=$A8,1,INDEX(Correlations!$F$3:$DA$102,MAX(AQ$1,$A8),MIN(AQ$1,$A8)))</f>
        <v>0.56000000000000005</v>
      </c>
      <c r="AR8">
        <f>IF(AR$1=$A8,1,INDEX(Correlations!$F$3:$DA$102,MAX(AR$1,$A8),MIN(AR$1,$A8)))</f>
        <v>0.42</v>
      </c>
      <c r="AS8">
        <f>IF(AS$1=$A8,1,INDEX(Correlations!$F$3:$DA$102,MAX(AS$1,$A8),MIN(AS$1,$A8)))</f>
        <v>0.34</v>
      </c>
      <c r="AT8">
        <f>IF(AT$1=$A8,1,INDEX(Correlations!$F$3:$DA$102,MAX(AT$1,$A8),MIN(AT$1,$A8)))</f>
        <v>0.42799999999999999</v>
      </c>
      <c r="AU8">
        <f>IF(AU$1=$A8,1,INDEX(Correlations!$F$3:$DA$102,MAX(AU$1,$A8),MIN(AU$1,$A8)))</f>
        <v>0.42599999999999999</v>
      </c>
      <c r="AV8">
        <f>IF(AV$1=$A8,1,INDEX(Correlations!$F$3:$DA$102,MAX(AV$1,$A8),MIN(AV$1,$A8)))</f>
        <v>0</v>
      </c>
      <c r="AW8">
        <f>IF(AW$1=$A8,1,INDEX(Correlations!$F$3:$DA$102,MAX(AW$1,$A8),MIN(AW$1,$A8)))</f>
        <v>0</v>
      </c>
      <c r="AX8">
        <f>IF(AX$1=$A8,1,INDEX(Correlations!$F$3:$DA$102,MAX(AX$1,$A8),MIN(AX$1,$A8)))</f>
        <v>0</v>
      </c>
      <c r="AY8">
        <f>IF(AY$1=$A8,1,INDEX(Correlations!$F$3:$DA$102,MAX(AY$1,$A8),MIN(AY$1,$A8)))</f>
        <v>0</v>
      </c>
      <c r="AZ8">
        <f>IF(AZ$1=$A8,1,INDEX(Correlations!$F$3:$DA$102,MAX(AZ$1,$A8),MIN(AZ$1,$A8)))</f>
        <v>0.35</v>
      </c>
      <c r="BA8">
        <f>IF(BA$1=$A8,1,INDEX(Correlations!$F$3:$DA$102,MAX(BA$1,$A8),MIN(BA$1,$A8)))</f>
        <v>0</v>
      </c>
      <c r="BB8">
        <f>IF(BB$1=$A8,1,INDEX(Correlations!$F$3:$DA$102,MAX(BB$1,$A8),MIN(BB$1,$A8)))</f>
        <v>0</v>
      </c>
      <c r="BC8">
        <f>IF(BC$1=$A8,1,INDEX(Correlations!$F$3:$DA$102,MAX(BC$1,$A8),MIN(BC$1,$A8)))</f>
        <v>0</v>
      </c>
      <c r="BD8">
        <f>IF(BD$1=$A8,1,INDEX(Correlations!$F$3:$DA$102,MAX(BD$1,$A8),MIN(BD$1,$A8)))</f>
        <v>0</v>
      </c>
      <c r="BE8">
        <f>IF(BE$1=$A8,1,INDEX(Correlations!$F$3:$DA$102,MAX(BE$1,$A8),MIN(BE$1,$A8)))</f>
        <v>0</v>
      </c>
      <c r="BF8">
        <f>IF(BF$1=$A8,1,INDEX(Correlations!$F$3:$DA$102,MAX(BF$1,$A8),MIN(BF$1,$A8)))</f>
        <v>0</v>
      </c>
      <c r="BG8">
        <f>IF(BG$1=$A8,1,INDEX(Correlations!$F$3:$DA$102,MAX(BG$1,$A8),MIN(BG$1,$A8)))</f>
        <v>0</v>
      </c>
      <c r="BH8">
        <f>IF(BH$1=$A8,1,INDEX(Correlations!$F$3:$DA$102,MAX(BH$1,$A8),MIN(BH$1,$A8)))</f>
        <v>0</v>
      </c>
      <c r="BI8">
        <f>IF(BI$1=$A8,1,INDEX(Correlations!$F$3:$DA$102,MAX(BI$1,$A8),MIN(BI$1,$A8)))</f>
        <v>0</v>
      </c>
      <c r="BJ8">
        <f>IF(BJ$1=$A8,1,INDEX(Correlations!$F$3:$DA$102,MAX(BJ$1,$A8),MIN(BJ$1,$A8)))</f>
        <v>0</v>
      </c>
      <c r="BK8">
        <f>IF(BK$1=$A8,1,INDEX(Correlations!$F$3:$DA$102,MAX(BK$1,$A8),MIN(BK$1,$A8)))</f>
        <v>0</v>
      </c>
      <c r="BL8">
        <f>IF(BL$1=$A8,1,INDEX(Correlations!$F$3:$DA$102,MAX(BL$1,$A8),MIN(BL$1,$A8)))</f>
        <v>0</v>
      </c>
      <c r="BM8">
        <f>IF(BM$1=$A8,1,INDEX(Correlations!$F$3:$DA$102,MAX(BM$1,$A8),MIN(BM$1,$A8)))</f>
        <v>0</v>
      </c>
      <c r="BN8">
        <f>IF(BN$1=$A8,1,INDEX(Correlations!$F$3:$DA$102,MAX(BN$1,$A8),MIN(BN$1,$A8)))</f>
        <v>0</v>
      </c>
      <c r="BO8">
        <f>IF(BO$1=$A8,1,INDEX(Correlations!$F$3:$DA$102,MAX(BO$1,$A8),MIN(BO$1,$A8)))</f>
        <v>0</v>
      </c>
      <c r="BP8">
        <f>IF(BP$1=$A8,1,INDEX(Correlations!$F$3:$DA$102,MAX(BP$1,$A8),MIN(BP$1,$A8)))</f>
        <v>0</v>
      </c>
      <c r="BQ8">
        <f>IF(BQ$1=$A8,1,INDEX(Correlations!$F$3:$DA$102,MAX(BQ$1,$A8),MIN(BQ$1,$A8)))</f>
        <v>0</v>
      </c>
      <c r="BR8">
        <f>IF(BR$1=$A8,1,INDEX(Correlations!$F$3:$DA$102,MAX(BR$1,$A8),MIN(BR$1,$A8)))</f>
        <v>0.27500000000000002</v>
      </c>
      <c r="BS8">
        <f>IF(BS$1=$A8,1,INDEX(Correlations!$F$3:$DA$102,MAX(BS$1,$A8),MIN(BS$1,$A8)))</f>
        <v>0.375</v>
      </c>
      <c r="BT8">
        <f>IF(BT$1=$A8,1,INDEX(Correlations!$F$3:$DA$102,MAX(BT$1,$A8),MIN(BT$1,$A8)))</f>
        <v>0.4</v>
      </c>
      <c r="BU8">
        <f>IF(BU$1=$A8,1,INDEX(Correlations!$F$3:$DA$102,MAX(BU$1,$A8),MIN(BU$1,$A8)))</f>
        <v>0.39</v>
      </c>
      <c r="BV8">
        <f>IF(BV$1=$A8,1,INDEX(Correlations!$F$3:$DA$102,MAX(BV$1,$A8),MIN(BV$1,$A8)))</f>
        <v>0</v>
      </c>
      <c r="BW8">
        <f>IF(BW$1=$A8,1,INDEX(Correlations!$F$3:$DA$102,MAX(BW$1,$A8),MIN(BW$1,$A8)))</f>
        <v>0</v>
      </c>
      <c r="BX8">
        <f>IF(BX$1=$A8,1,INDEX(Correlations!$F$3:$DA$102,MAX(BX$1,$A8),MIN(BX$1,$A8)))</f>
        <v>0</v>
      </c>
      <c r="BY8">
        <f>IF(BY$1=$A8,1,INDEX(Correlations!$F$3:$DA$102,MAX(BY$1,$A8),MIN(BY$1,$A8)))</f>
        <v>0</v>
      </c>
      <c r="BZ8">
        <f>IF(BZ$1=$A8,1,INDEX(Correlations!$F$3:$DA$102,MAX(BZ$1,$A8),MIN(BZ$1,$A8)))</f>
        <v>0</v>
      </c>
      <c r="CA8">
        <f>IF(CA$1=$A8,1,INDEX(Correlations!$F$3:$DA$102,MAX(CA$1,$A8),MIN(CA$1,$A8)))</f>
        <v>0</v>
      </c>
      <c r="CB8">
        <f>IF(CB$1=$A8,1,INDEX(Correlations!$F$3:$DA$102,MAX(CB$1,$A8),MIN(CB$1,$A8)))</f>
        <v>0.52</v>
      </c>
      <c r="CC8">
        <f>IF(CC$1=$A8,1,INDEX(Correlations!$F$3:$DA$102,MAX(CC$1,$A8),MIN(CC$1,$A8)))</f>
        <v>0.44</v>
      </c>
      <c r="CD8">
        <f>IF(CD$1=$A8,1,INDEX(Correlations!$F$3:$DA$102,MAX(CD$1,$A8),MIN(CD$1,$A8)))</f>
        <v>0.26</v>
      </c>
      <c r="CE8">
        <f>IF(CE$1=$A8,1,INDEX(Correlations!$F$3:$DA$102,MAX(CE$1,$A8),MIN(CE$1,$A8)))</f>
        <v>0.39</v>
      </c>
      <c r="CF8">
        <f>IF(CF$1=$A8,1,INDEX(Correlations!$F$3:$DA$102,MAX(CF$1,$A8),MIN(CF$1,$A8)))</f>
        <v>0.34</v>
      </c>
      <c r="CG8">
        <f>IF(CG$1=$A8,1,INDEX(Correlations!$F$3:$DA$102,MAX(CG$1,$A8),MIN(CG$1,$A8)))</f>
        <v>0</v>
      </c>
      <c r="CH8">
        <f>IF(CH$1=$A8,1,INDEX(Correlations!$F$3:$DA$102,MAX(CH$1,$A8),MIN(CH$1,$A8)))</f>
        <v>0</v>
      </c>
      <c r="CI8">
        <f>IF(CI$1=$A8,1,INDEX(Correlations!$F$3:$DA$102,MAX(CI$1,$A8),MIN(CI$1,$A8)))</f>
        <v>0</v>
      </c>
      <c r="CJ8">
        <f>IF(CJ$1=$A8,1,INDEX(Correlations!$F$3:$DA$102,MAX(CJ$1,$A8),MIN(CJ$1,$A8)))</f>
        <v>0</v>
      </c>
      <c r="CK8">
        <f>IF(CK$1=$A8,1,INDEX(Correlations!$F$3:$DA$102,MAX(CK$1,$A8),MIN(CK$1,$A8)))</f>
        <v>0</v>
      </c>
      <c r="CL8">
        <f>IF(CL$1=$A8,1,INDEX(Correlations!$F$3:$DA$102,MAX(CL$1,$A8),MIN(CL$1,$A8)))</f>
        <v>0</v>
      </c>
      <c r="CM8">
        <f>IF(CM$1=$A8,1,INDEX(Correlations!$F$3:$DA$102,MAX(CM$1,$A8),MIN(CM$1,$A8)))</f>
        <v>0</v>
      </c>
      <c r="CN8">
        <f>IF(CN$1=$A8,1,INDEX(Correlations!$F$3:$DA$102,MAX(CN$1,$A8),MIN(CN$1,$A8)))</f>
        <v>0</v>
      </c>
      <c r="CO8">
        <f>IF(CO$1=$A8,1,INDEX(Correlations!$F$3:$DA$102,MAX(CO$1,$A8),MIN(CO$1,$A8)))</f>
        <v>0</v>
      </c>
      <c r="CP8">
        <f>IF(CP$1=$A8,1,INDEX(Correlations!$F$3:$DA$102,MAX(CP$1,$A8),MIN(CP$1,$A8)))</f>
        <v>0</v>
      </c>
      <c r="CQ8">
        <f>IF(CQ$1=$A8,1,INDEX(Correlations!$F$3:$DA$102,MAX(CQ$1,$A8),MIN(CQ$1,$A8)))</f>
        <v>0</v>
      </c>
      <c r="CR8">
        <f>IF(CR$1=$A8,1,INDEX(Correlations!$F$3:$DA$102,MAX(CR$1,$A8),MIN(CR$1,$A8)))</f>
        <v>0</v>
      </c>
      <c r="CS8">
        <f>IF(CS$1=$A8,1,INDEX(Correlations!$F$3:$DA$102,MAX(CS$1,$A8),MIN(CS$1,$A8)))</f>
        <v>0</v>
      </c>
      <c r="CT8">
        <f>IF(CT$1=$A8,1,INDEX(Correlations!$F$3:$DA$102,MAX(CT$1,$A8),MIN(CT$1,$A8)))</f>
        <v>0</v>
      </c>
      <c r="CU8">
        <f>IF(CU$1=$A8,1,INDEX(Correlations!$F$3:$DA$102,MAX(CU$1,$A8),MIN(CU$1,$A8)))</f>
        <v>0</v>
      </c>
      <c r="CV8">
        <f>IF(CV$1=$A8,1,INDEX(Correlations!$F$3:$DA$102,MAX(CV$1,$A8),MIN(CV$1,$A8)))</f>
        <v>0</v>
      </c>
      <c r="CW8">
        <f>IF(CW$1=$A8,1,INDEX(Correlations!$F$3:$DA$102,MAX(CW$1,$A8),MIN(CW$1,$A8)))</f>
        <v>0</v>
      </c>
    </row>
    <row r="9" spans="1:101" x14ac:dyDescent="0.15">
      <c r="A9">
        <v>8</v>
      </c>
      <c r="B9">
        <f>IF(B$1=$A9,1,INDEX(Correlations!$F$3:$DA$102,MAX(B$1,$A9),MIN(B$1,$A9)))</f>
        <v>0.224</v>
      </c>
      <c r="C9">
        <f>IF(C$1=$A9,1,INDEX(Correlations!$F$3:$DA$102,MAX(C$1,$A9),MIN(C$1,$A9)))</f>
        <v>0.223</v>
      </c>
      <c r="D9">
        <f>IF(D$1=$A9,1,INDEX(Correlations!$F$3:$DA$102,MAX(D$1,$A9),MIN(D$1,$A9)))</f>
        <v>0.253</v>
      </c>
      <c r="E9">
        <f>IF(E$1=$A9,1,INDEX(Correlations!$F$3:$DA$102,MAX(E$1,$A9),MIN(E$1,$A9)))</f>
        <v>0.35899999999999999</v>
      </c>
      <c r="F9">
        <f>IF(F$1=$A9,1,INDEX(Correlations!$F$3:$DA$102,MAX(F$1,$A9),MIN(F$1,$A9)))</f>
        <v>0.24399999999999999</v>
      </c>
      <c r="G9">
        <f>IF(G$1=$A9,1,INDEX(Correlations!$F$3:$DA$102,MAX(G$1,$A9),MIN(G$1,$A9)))</f>
        <v>0.28699999999999998</v>
      </c>
      <c r="H9">
        <f>IF(H$1=$A9,1,INDEX(Correlations!$F$3:$DA$102,MAX(H$1,$A9),MIN(H$1,$A9)))</f>
        <v>0.54200000000000004</v>
      </c>
      <c r="I9">
        <f>IF(I$1=$A9,1,INDEX(Correlations!$F$3:$DA$102,MAX(I$1,$A9),MIN(I$1,$A9)))</f>
        <v>1</v>
      </c>
      <c r="J9">
        <f>IF(J$1=$A9,1,INDEX(Correlations!$F$3:$DA$102,MAX(J$1,$A9),MIN(J$1,$A9)))</f>
        <v>0.34</v>
      </c>
      <c r="K9">
        <f>IF(K$1=$A9,1,INDEX(Correlations!$F$3:$DA$102,MAX(K$1,$A9),MIN(K$1,$A9)))</f>
        <v>0.22500000000000001</v>
      </c>
      <c r="L9">
        <f>IF(L$1=$A9,1,INDEX(Correlations!$F$3:$DA$102,MAX(L$1,$A9),MIN(L$1,$A9)))</f>
        <v>0.254</v>
      </c>
      <c r="M9">
        <f>IF(M$1=$A9,1,INDEX(Correlations!$F$3:$DA$102,MAX(M$1,$A9),MIN(M$1,$A9)))</f>
        <v>0.129</v>
      </c>
      <c r="N9">
        <f>IF(N$1=$A9,1,INDEX(Correlations!$F$3:$DA$102,MAX(N$1,$A9),MIN(N$1,$A9)))</f>
        <v>0.30599999999999999</v>
      </c>
      <c r="O9">
        <f>IF(O$1=$A9,1,INDEX(Correlations!$F$3:$DA$102,MAX(O$1,$A9),MIN(O$1,$A9)))</f>
        <v>0.35199999999999998</v>
      </c>
      <c r="P9">
        <f>IF(P$1=$A9,1,INDEX(Correlations!$F$3:$DA$102,MAX(P$1,$A9),MIN(P$1,$A9)))</f>
        <v>0.24</v>
      </c>
      <c r="Q9">
        <f>IF(Q$1=$A9,1,INDEX(Correlations!$F$3:$DA$102,MAX(Q$1,$A9),MIN(Q$1,$A9)))</f>
        <v>0.33</v>
      </c>
      <c r="R9">
        <f>IF(R$1=$A9,1,INDEX(Correlations!$F$3:$DA$102,MAX(R$1,$A9),MIN(R$1,$A9)))</f>
        <v>0</v>
      </c>
      <c r="S9">
        <f>IF(S$1=$A9,1,INDEX(Correlations!$F$3:$DA$102,MAX(S$1,$A9),MIN(S$1,$A9)))</f>
        <v>0</v>
      </c>
      <c r="T9">
        <f>IF(T$1=$A9,1,INDEX(Correlations!$F$3:$DA$102,MAX(T$1,$A9),MIN(T$1,$A9)))</f>
        <v>0</v>
      </c>
      <c r="U9">
        <f>IF(U$1=$A9,1,INDEX(Correlations!$F$3:$DA$102,MAX(U$1,$A9),MIN(U$1,$A9)))</f>
        <v>0</v>
      </c>
      <c r="V9">
        <f>IF(V$1=$A9,1,INDEX(Correlations!$F$3:$DA$102,MAX(V$1,$A9),MIN(V$1,$A9)))</f>
        <v>0</v>
      </c>
      <c r="W9">
        <f>IF(W$1=$A9,1,INDEX(Correlations!$F$3:$DA$102,MAX(W$1,$A9),MIN(W$1,$A9)))</f>
        <v>0</v>
      </c>
      <c r="X9">
        <f>IF(X$1=$A9,1,INDEX(Correlations!$F$3:$DA$102,MAX(X$1,$A9),MIN(X$1,$A9)))</f>
        <v>0</v>
      </c>
      <c r="Y9">
        <f>IF(Y$1=$A9,1,INDEX(Correlations!$F$3:$DA$102,MAX(Y$1,$A9),MIN(Y$1,$A9)))</f>
        <v>0</v>
      </c>
      <c r="Z9">
        <f>IF(Z$1=$A9,1,INDEX(Correlations!$F$3:$DA$102,MAX(Z$1,$A9),MIN(Z$1,$A9)))</f>
        <v>0</v>
      </c>
      <c r="AA9">
        <f>IF(AA$1=$A9,1,INDEX(Correlations!$F$3:$DA$102,MAX(AA$1,$A9),MIN(AA$1,$A9)))</f>
        <v>0</v>
      </c>
      <c r="AB9">
        <f>IF(AB$1=$A9,1,INDEX(Correlations!$F$3:$DA$102,MAX(AB$1,$A9),MIN(AB$1,$A9)))</f>
        <v>0</v>
      </c>
      <c r="AC9">
        <f>IF(AC$1=$A9,1,INDEX(Correlations!$F$3:$DA$102,MAX(AC$1,$A9),MIN(AC$1,$A9)))</f>
        <v>0</v>
      </c>
      <c r="AD9">
        <f>IF(AD$1=$A9,1,INDEX(Correlations!$F$3:$DA$102,MAX(AD$1,$A9),MIN(AD$1,$A9)))</f>
        <v>0.30599999999999999</v>
      </c>
      <c r="AE9">
        <f>IF(AE$1=$A9,1,INDEX(Correlations!$F$3:$DA$102,MAX(AE$1,$A9),MIN(AE$1,$A9)))</f>
        <v>0.35199999999999998</v>
      </c>
      <c r="AF9">
        <f>IF(AF$1=$A9,1,INDEX(Correlations!$F$3:$DA$102,MAX(AF$1,$A9),MIN(AF$1,$A9)))</f>
        <v>0.19500000000000001</v>
      </c>
      <c r="AG9">
        <f>IF(AG$1=$A9,1,INDEX(Correlations!$F$3:$DA$102,MAX(AG$1,$A9),MIN(AG$1,$A9)))</f>
        <v>0</v>
      </c>
      <c r="AH9">
        <f>IF(AH$1=$A9,1,INDEX(Correlations!$F$3:$DA$102,MAX(AH$1,$A9),MIN(AH$1,$A9)))</f>
        <v>0.37</v>
      </c>
      <c r="AI9">
        <f>IF(AI$1=$A9,1,INDEX(Correlations!$F$3:$DA$102,MAX(AI$1,$A9),MIN(AI$1,$A9)))</f>
        <v>0</v>
      </c>
      <c r="AJ9">
        <f>IF(AJ$1=$A9,1,INDEX(Correlations!$F$3:$DA$102,MAX(AJ$1,$A9),MIN(AJ$1,$A9)))</f>
        <v>0</v>
      </c>
      <c r="AK9">
        <f>IF(AK$1=$A9,1,INDEX(Correlations!$F$3:$DA$102,MAX(AK$1,$A9),MIN(AK$1,$A9)))</f>
        <v>0</v>
      </c>
      <c r="AL9">
        <f>IF(AL$1=$A9,1,INDEX(Correlations!$F$3:$DA$102,MAX(AL$1,$A9),MIN(AL$1,$A9)))</f>
        <v>0</v>
      </c>
      <c r="AM9">
        <f>IF(AM$1=$A9,1,INDEX(Correlations!$F$3:$DA$102,MAX(AM$1,$A9),MIN(AM$1,$A9)))</f>
        <v>0</v>
      </c>
      <c r="AN9">
        <f>IF(AN$1=$A9,1,INDEX(Correlations!$F$3:$DA$102,MAX(AN$1,$A9),MIN(AN$1,$A9)))</f>
        <v>0</v>
      </c>
      <c r="AO9">
        <f>IF(AO$1=$A9,1,INDEX(Correlations!$F$3:$DA$102,MAX(AO$1,$A9),MIN(AO$1,$A9)))</f>
        <v>0</v>
      </c>
      <c r="AP9">
        <f>IF(AP$1=$A9,1,INDEX(Correlations!$F$3:$DA$102,MAX(AP$1,$A9),MIN(AP$1,$A9)))</f>
        <v>0</v>
      </c>
      <c r="AQ9">
        <f>IF(AQ$1=$A9,1,INDEX(Correlations!$F$3:$DA$102,MAX(AQ$1,$A9),MIN(AQ$1,$A9)))</f>
        <v>0.57999999999999996</v>
      </c>
      <c r="AR9">
        <f>IF(AR$1=$A9,1,INDEX(Correlations!$F$3:$DA$102,MAX(AR$1,$A9),MIN(AR$1,$A9)))</f>
        <v>0.41</v>
      </c>
      <c r="AS9">
        <f>IF(AS$1=$A9,1,INDEX(Correlations!$F$3:$DA$102,MAX(AS$1,$A9),MIN(AS$1,$A9)))</f>
        <v>0.32</v>
      </c>
      <c r="AT9">
        <f>IF(AT$1=$A9,1,INDEX(Correlations!$F$3:$DA$102,MAX(AT$1,$A9),MIN(AT$1,$A9)))</f>
        <v>0</v>
      </c>
      <c r="AU9">
        <f>IF(AU$1=$A9,1,INDEX(Correlations!$F$3:$DA$102,MAX(AU$1,$A9),MIN(AU$1,$A9)))</f>
        <v>0</v>
      </c>
      <c r="AV9">
        <f>IF(AV$1=$A9,1,INDEX(Correlations!$F$3:$DA$102,MAX(AV$1,$A9),MIN(AV$1,$A9)))</f>
        <v>0</v>
      </c>
      <c r="AW9">
        <f>IF(AW$1=$A9,1,INDEX(Correlations!$F$3:$DA$102,MAX(AW$1,$A9),MIN(AW$1,$A9)))</f>
        <v>0</v>
      </c>
      <c r="AX9">
        <f>IF(AX$1=$A9,1,INDEX(Correlations!$F$3:$DA$102,MAX(AX$1,$A9),MIN(AX$1,$A9)))</f>
        <v>0</v>
      </c>
      <c r="AY9">
        <f>IF(AY$1=$A9,1,INDEX(Correlations!$F$3:$DA$102,MAX(AY$1,$A9),MIN(AY$1,$A9)))</f>
        <v>0</v>
      </c>
      <c r="AZ9">
        <f>IF(AZ$1=$A9,1,INDEX(Correlations!$F$3:$DA$102,MAX(AZ$1,$A9),MIN(AZ$1,$A9)))</f>
        <v>0.39</v>
      </c>
      <c r="BA9">
        <f>IF(BA$1=$A9,1,INDEX(Correlations!$F$3:$DA$102,MAX(BA$1,$A9),MIN(BA$1,$A9)))</f>
        <v>0</v>
      </c>
      <c r="BB9">
        <f>IF(BB$1=$A9,1,INDEX(Correlations!$F$3:$DA$102,MAX(BB$1,$A9),MIN(BB$1,$A9)))</f>
        <v>0</v>
      </c>
      <c r="BC9">
        <f>IF(BC$1=$A9,1,INDEX(Correlations!$F$3:$DA$102,MAX(BC$1,$A9),MIN(BC$1,$A9)))</f>
        <v>0</v>
      </c>
      <c r="BD9">
        <f>IF(BD$1=$A9,1,INDEX(Correlations!$F$3:$DA$102,MAX(BD$1,$A9),MIN(BD$1,$A9)))</f>
        <v>0</v>
      </c>
      <c r="BE9">
        <f>IF(BE$1=$A9,1,INDEX(Correlations!$F$3:$DA$102,MAX(BE$1,$A9),MIN(BE$1,$A9)))</f>
        <v>0</v>
      </c>
      <c r="BF9">
        <f>IF(BF$1=$A9,1,INDEX(Correlations!$F$3:$DA$102,MAX(BF$1,$A9),MIN(BF$1,$A9)))</f>
        <v>0</v>
      </c>
      <c r="BG9">
        <f>IF(BG$1=$A9,1,INDEX(Correlations!$F$3:$DA$102,MAX(BG$1,$A9),MIN(BG$1,$A9)))</f>
        <v>0</v>
      </c>
      <c r="BH9">
        <f>IF(BH$1=$A9,1,INDEX(Correlations!$F$3:$DA$102,MAX(BH$1,$A9),MIN(BH$1,$A9)))</f>
        <v>0</v>
      </c>
      <c r="BI9">
        <f>IF(BI$1=$A9,1,INDEX(Correlations!$F$3:$DA$102,MAX(BI$1,$A9),MIN(BI$1,$A9)))</f>
        <v>0</v>
      </c>
      <c r="BJ9">
        <f>IF(BJ$1=$A9,1,INDEX(Correlations!$F$3:$DA$102,MAX(BJ$1,$A9),MIN(BJ$1,$A9)))</f>
        <v>0</v>
      </c>
      <c r="BK9">
        <f>IF(BK$1=$A9,1,INDEX(Correlations!$F$3:$DA$102,MAX(BK$1,$A9),MIN(BK$1,$A9)))</f>
        <v>0</v>
      </c>
      <c r="BL9">
        <f>IF(BL$1=$A9,1,INDEX(Correlations!$F$3:$DA$102,MAX(BL$1,$A9),MIN(BL$1,$A9)))</f>
        <v>0</v>
      </c>
      <c r="BM9">
        <f>IF(BM$1=$A9,1,INDEX(Correlations!$F$3:$DA$102,MAX(BM$1,$A9),MIN(BM$1,$A9)))</f>
        <v>0</v>
      </c>
      <c r="BN9">
        <f>IF(BN$1=$A9,1,INDEX(Correlations!$F$3:$DA$102,MAX(BN$1,$A9),MIN(BN$1,$A9)))</f>
        <v>0</v>
      </c>
      <c r="BO9">
        <f>IF(BO$1=$A9,1,INDEX(Correlations!$F$3:$DA$102,MAX(BO$1,$A9),MIN(BO$1,$A9)))</f>
        <v>0</v>
      </c>
      <c r="BP9">
        <f>IF(BP$1=$A9,1,INDEX(Correlations!$F$3:$DA$102,MAX(BP$1,$A9),MIN(BP$1,$A9)))</f>
        <v>0</v>
      </c>
      <c r="BQ9">
        <f>IF(BQ$1=$A9,1,INDEX(Correlations!$F$3:$DA$102,MAX(BQ$1,$A9),MIN(BQ$1,$A9)))</f>
        <v>0</v>
      </c>
      <c r="BR9">
        <f>IF(BR$1=$A9,1,INDEX(Correlations!$F$3:$DA$102,MAX(BR$1,$A9),MIN(BR$1,$A9)))</f>
        <v>0.22500000000000001</v>
      </c>
      <c r="BS9">
        <f>IF(BS$1=$A9,1,INDEX(Correlations!$F$3:$DA$102,MAX(BS$1,$A9),MIN(BS$1,$A9)))</f>
        <v>0.34</v>
      </c>
      <c r="BT9">
        <f>IF(BT$1=$A9,1,INDEX(Correlations!$F$3:$DA$102,MAX(BT$1,$A9),MIN(BT$1,$A9)))</f>
        <v>0.32</v>
      </c>
      <c r="BU9">
        <f>IF(BU$1=$A9,1,INDEX(Correlations!$F$3:$DA$102,MAX(BU$1,$A9),MIN(BU$1,$A9)))</f>
        <v>0.37</v>
      </c>
      <c r="BV9">
        <f>IF(BV$1=$A9,1,INDEX(Correlations!$F$3:$DA$102,MAX(BV$1,$A9),MIN(BV$1,$A9)))</f>
        <v>0</v>
      </c>
      <c r="BW9">
        <f>IF(BW$1=$A9,1,INDEX(Correlations!$F$3:$DA$102,MAX(BW$1,$A9),MIN(BW$1,$A9)))</f>
        <v>0</v>
      </c>
      <c r="BX9">
        <f>IF(BX$1=$A9,1,INDEX(Correlations!$F$3:$DA$102,MAX(BX$1,$A9),MIN(BX$1,$A9)))</f>
        <v>0</v>
      </c>
      <c r="BY9">
        <f>IF(BY$1=$A9,1,INDEX(Correlations!$F$3:$DA$102,MAX(BY$1,$A9),MIN(BY$1,$A9)))</f>
        <v>0</v>
      </c>
      <c r="BZ9">
        <f>IF(BZ$1=$A9,1,INDEX(Correlations!$F$3:$DA$102,MAX(BZ$1,$A9),MIN(BZ$1,$A9)))</f>
        <v>0</v>
      </c>
      <c r="CA9">
        <f>IF(CA$1=$A9,1,INDEX(Correlations!$F$3:$DA$102,MAX(CA$1,$A9),MIN(CA$1,$A9)))</f>
        <v>0</v>
      </c>
      <c r="CB9">
        <f>IF(CB$1=$A9,1,INDEX(Correlations!$F$3:$DA$102,MAX(CB$1,$A9),MIN(CB$1,$A9)))</f>
        <v>0.51</v>
      </c>
      <c r="CC9">
        <f>IF(CC$1=$A9,1,INDEX(Correlations!$F$3:$DA$102,MAX(CC$1,$A9),MIN(CC$1,$A9)))</f>
        <v>0.28000000000000003</v>
      </c>
      <c r="CD9">
        <f>IF(CD$1=$A9,1,INDEX(Correlations!$F$3:$DA$102,MAX(CD$1,$A9),MIN(CD$1,$A9)))</f>
        <v>0.16</v>
      </c>
      <c r="CE9">
        <f>IF(CE$1=$A9,1,INDEX(Correlations!$F$3:$DA$102,MAX(CE$1,$A9),MIN(CE$1,$A9)))</f>
        <v>0.24</v>
      </c>
      <c r="CF9">
        <f>IF(CF$1=$A9,1,INDEX(Correlations!$F$3:$DA$102,MAX(CF$1,$A9),MIN(CF$1,$A9)))</f>
        <v>0.21</v>
      </c>
      <c r="CG9">
        <f>IF(CG$1=$A9,1,INDEX(Correlations!$F$3:$DA$102,MAX(CG$1,$A9),MIN(CG$1,$A9)))</f>
        <v>0</v>
      </c>
      <c r="CH9">
        <f>IF(CH$1=$A9,1,INDEX(Correlations!$F$3:$DA$102,MAX(CH$1,$A9),MIN(CH$1,$A9)))</f>
        <v>0</v>
      </c>
      <c r="CI9">
        <f>IF(CI$1=$A9,1,INDEX(Correlations!$F$3:$DA$102,MAX(CI$1,$A9),MIN(CI$1,$A9)))</f>
        <v>0</v>
      </c>
      <c r="CJ9">
        <f>IF(CJ$1=$A9,1,INDEX(Correlations!$F$3:$DA$102,MAX(CJ$1,$A9),MIN(CJ$1,$A9)))</f>
        <v>0</v>
      </c>
      <c r="CK9">
        <f>IF(CK$1=$A9,1,INDEX(Correlations!$F$3:$DA$102,MAX(CK$1,$A9),MIN(CK$1,$A9)))</f>
        <v>0</v>
      </c>
      <c r="CL9">
        <f>IF(CL$1=$A9,1,INDEX(Correlations!$F$3:$DA$102,MAX(CL$1,$A9),MIN(CL$1,$A9)))</f>
        <v>0</v>
      </c>
      <c r="CM9">
        <f>IF(CM$1=$A9,1,INDEX(Correlations!$F$3:$DA$102,MAX(CM$1,$A9),MIN(CM$1,$A9)))</f>
        <v>0</v>
      </c>
      <c r="CN9">
        <f>IF(CN$1=$A9,1,INDEX(Correlations!$F$3:$DA$102,MAX(CN$1,$A9),MIN(CN$1,$A9)))</f>
        <v>0</v>
      </c>
      <c r="CO9">
        <f>IF(CO$1=$A9,1,INDEX(Correlations!$F$3:$DA$102,MAX(CO$1,$A9),MIN(CO$1,$A9)))</f>
        <v>0</v>
      </c>
      <c r="CP9">
        <f>IF(CP$1=$A9,1,INDEX(Correlations!$F$3:$DA$102,MAX(CP$1,$A9),MIN(CP$1,$A9)))</f>
        <v>0</v>
      </c>
      <c r="CQ9">
        <f>IF(CQ$1=$A9,1,INDEX(Correlations!$F$3:$DA$102,MAX(CQ$1,$A9),MIN(CQ$1,$A9)))</f>
        <v>0</v>
      </c>
      <c r="CR9">
        <f>IF(CR$1=$A9,1,INDEX(Correlations!$F$3:$DA$102,MAX(CR$1,$A9),MIN(CR$1,$A9)))</f>
        <v>0</v>
      </c>
      <c r="CS9">
        <f>IF(CS$1=$A9,1,INDEX(Correlations!$F$3:$DA$102,MAX(CS$1,$A9),MIN(CS$1,$A9)))</f>
        <v>0</v>
      </c>
      <c r="CT9">
        <f>IF(CT$1=$A9,1,INDEX(Correlations!$F$3:$DA$102,MAX(CT$1,$A9),MIN(CT$1,$A9)))</f>
        <v>0</v>
      </c>
      <c r="CU9">
        <f>IF(CU$1=$A9,1,INDEX(Correlations!$F$3:$DA$102,MAX(CU$1,$A9),MIN(CU$1,$A9)))</f>
        <v>0</v>
      </c>
      <c r="CV9">
        <f>IF(CV$1=$A9,1,INDEX(Correlations!$F$3:$DA$102,MAX(CV$1,$A9),MIN(CV$1,$A9)))</f>
        <v>0</v>
      </c>
      <c r="CW9">
        <f>IF(CW$1=$A9,1,INDEX(Correlations!$F$3:$DA$102,MAX(CW$1,$A9),MIN(CW$1,$A9)))</f>
        <v>0</v>
      </c>
    </row>
    <row r="10" spans="1:101" x14ac:dyDescent="0.15">
      <c r="A10">
        <v>9</v>
      </c>
      <c r="B10">
        <f>IF(B$1=$A10,1,INDEX(Correlations!$F$3:$DA$102,MAX(B$1,$A10),MIN(B$1,$A10)))</f>
        <v>0.26100000000000001</v>
      </c>
      <c r="C10">
        <f>IF(C$1=$A10,1,INDEX(Correlations!$F$3:$DA$102,MAX(C$1,$A10),MIN(C$1,$A10)))</f>
        <v>0.24299999999999999</v>
      </c>
      <c r="D10">
        <f>IF(D$1=$A10,1,INDEX(Correlations!$F$3:$DA$102,MAX(D$1,$A10),MIN(D$1,$A10)))</f>
        <v>0.223</v>
      </c>
      <c r="E10">
        <f>IF(E$1=$A10,1,INDEX(Correlations!$F$3:$DA$102,MAX(E$1,$A10),MIN(E$1,$A10)))</f>
        <v>0.23</v>
      </c>
      <c r="F10">
        <f>IF(F$1=$A10,1,INDEX(Correlations!$F$3:$DA$102,MAX(F$1,$A10),MIN(F$1,$A10)))</f>
        <v>0.27300000000000002</v>
      </c>
      <c r="G10">
        <f>IF(G$1=$A10,1,INDEX(Correlations!$F$3:$DA$102,MAX(G$1,$A10),MIN(G$1,$A10)))</f>
        <v>0.23499999999999999</v>
      </c>
      <c r="H10">
        <f>IF(H$1=$A10,1,INDEX(Correlations!$F$3:$DA$102,MAX(H$1,$A10),MIN(H$1,$A10)))</f>
        <v>0.375</v>
      </c>
      <c r="I10">
        <f>IF(I$1=$A10,1,INDEX(Correlations!$F$3:$DA$102,MAX(I$1,$A10),MIN(I$1,$A10)))</f>
        <v>0.34</v>
      </c>
      <c r="J10">
        <f>IF(J$1=$A10,1,INDEX(Correlations!$F$3:$DA$102,MAX(J$1,$A10),MIN(J$1,$A10)))</f>
        <v>1</v>
      </c>
      <c r="K10">
        <f>IF(K$1=$A10,1,INDEX(Correlations!$F$3:$DA$102,MAX(K$1,$A10),MIN(K$1,$A10)))</f>
        <v>0.56399999999999995</v>
      </c>
      <c r="L10">
        <f>IF(L$1=$A10,1,INDEX(Correlations!$F$3:$DA$102,MAX(L$1,$A10),MIN(L$1,$A10)))</f>
        <v>0.317</v>
      </c>
      <c r="M10">
        <f>IF(M$1=$A10,1,INDEX(Correlations!$F$3:$DA$102,MAX(M$1,$A10),MIN(M$1,$A10)))</f>
        <v>0.13300000000000001</v>
      </c>
      <c r="N10">
        <f>IF(N$1=$A10,1,INDEX(Correlations!$F$3:$DA$102,MAX(N$1,$A10),MIN(N$1,$A10)))</f>
        <v>0.41199999999999998</v>
      </c>
      <c r="O10">
        <f>IF(O$1=$A10,1,INDEX(Correlations!$F$3:$DA$102,MAX(O$1,$A10),MIN(O$1,$A10)))</f>
        <v>0.41899999999999998</v>
      </c>
      <c r="P10">
        <f>IF(P$1=$A10,1,INDEX(Correlations!$F$3:$DA$102,MAX(P$1,$A10),MIN(P$1,$A10)))</f>
        <v>0.25</v>
      </c>
      <c r="Q10">
        <f>IF(Q$1=$A10,1,INDEX(Correlations!$F$3:$DA$102,MAX(Q$1,$A10),MIN(Q$1,$A10)))</f>
        <v>0.31</v>
      </c>
      <c r="R10">
        <f>IF(R$1=$A10,1,INDEX(Correlations!$F$3:$DA$102,MAX(R$1,$A10),MIN(R$1,$A10)))</f>
        <v>0</v>
      </c>
      <c r="S10">
        <f>IF(S$1=$A10,1,INDEX(Correlations!$F$3:$DA$102,MAX(S$1,$A10),MIN(S$1,$A10)))</f>
        <v>0</v>
      </c>
      <c r="T10">
        <f>IF(T$1=$A10,1,INDEX(Correlations!$F$3:$DA$102,MAX(T$1,$A10),MIN(T$1,$A10)))</f>
        <v>0</v>
      </c>
      <c r="U10">
        <f>IF(U$1=$A10,1,INDEX(Correlations!$F$3:$DA$102,MAX(U$1,$A10),MIN(U$1,$A10)))</f>
        <v>0</v>
      </c>
      <c r="V10">
        <f>IF(V$1=$A10,1,INDEX(Correlations!$F$3:$DA$102,MAX(V$1,$A10),MIN(V$1,$A10)))</f>
        <v>0</v>
      </c>
      <c r="W10">
        <f>IF(W$1=$A10,1,INDEX(Correlations!$F$3:$DA$102,MAX(W$1,$A10),MIN(W$1,$A10)))</f>
        <v>0</v>
      </c>
      <c r="X10">
        <f>IF(X$1=$A10,1,INDEX(Correlations!$F$3:$DA$102,MAX(X$1,$A10),MIN(X$1,$A10)))</f>
        <v>0</v>
      </c>
      <c r="Y10">
        <f>IF(Y$1=$A10,1,INDEX(Correlations!$F$3:$DA$102,MAX(Y$1,$A10),MIN(Y$1,$A10)))</f>
        <v>0</v>
      </c>
      <c r="Z10">
        <f>IF(Z$1=$A10,1,INDEX(Correlations!$F$3:$DA$102,MAX(Z$1,$A10),MIN(Z$1,$A10)))</f>
        <v>0</v>
      </c>
      <c r="AA10">
        <f>IF(AA$1=$A10,1,INDEX(Correlations!$F$3:$DA$102,MAX(AA$1,$A10),MIN(AA$1,$A10)))</f>
        <v>0</v>
      </c>
      <c r="AB10">
        <f>IF(AB$1=$A10,1,INDEX(Correlations!$F$3:$DA$102,MAX(AB$1,$A10),MIN(AB$1,$A10)))</f>
        <v>0</v>
      </c>
      <c r="AC10">
        <f>IF(AC$1=$A10,1,INDEX(Correlations!$F$3:$DA$102,MAX(AC$1,$A10),MIN(AC$1,$A10)))</f>
        <v>0</v>
      </c>
      <c r="AD10">
        <f>IF(AD$1=$A10,1,INDEX(Correlations!$F$3:$DA$102,MAX(AD$1,$A10),MIN(AD$1,$A10)))</f>
        <v>0.41199999999999998</v>
      </c>
      <c r="AE10">
        <f>IF(AE$1=$A10,1,INDEX(Correlations!$F$3:$DA$102,MAX(AE$1,$A10),MIN(AE$1,$A10)))</f>
        <v>0.41899999999999998</v>
      </c>
      <c r="AF10">
        <f>IF(AF$1=$A10,1,INDEX(Correlations!$F$3:$DA$102,MAX(AF$1,$A10),MIN(AF$1,$A10)))</f>
        <v>0.19800000000000001</v>
      </c>
      <c r="AG10">
        <f>IF(AG$1=$A10,1,INDEX(Correlations!$F$3:$DA$102,MAX(AG$1,$A10),MIN(AG$1,$A10)))</f>
        <v>0</v>
      </c>
      <c r="AH10">
        <f>IF(AH$1=$A10,1,INDEX(Correlations!$F$3:$DA$102,MAX(AH$1,$A10),MIN(AH$1,$A10)))</f>
        <v>0.3</v>
      </c>
      <c r="AI10">
        <f>IF(AI$1=$A10,1,INDEX(Correlations!$F$3:$DA$102,MAX(AI$1,$A10),MIN(AI$1,$A10)))</f>
        <v>0</v>
      </c>
      <c r="AJ10">
        <f>IF(AJ$1=$A10,1,INDEX(Correlations!$F$3:$DA$102,MAX(AJ$1,$A10),MIN(AJ$1,$A10)))</f>
        <v>0</v>
      </c>
      <c r="AK10">
        <f>IF(AK$1=$A10,1,INDEX(Correlations!$F$3:$DA$102,MAX(AK$1,$A10),MIN(AK$1,$A10)))</f>
        <v>0</v>
      </c>
      <c r="AL10">
        <f>IF(AL$1=$A10,1,INDEX(Correlations!$F$3:$DA$102,MAX(AL$1,$A10),MIN(AL$1,$A10)))</f>
        <v>0</v>
      </c>
      <c r="AM10">
        <f>IF(AM$1=$A10,1,INDEX(Correlations!$F$3:$DA$102,MAX(AM$1,$A10),MIN(AM$1,$A10)))</f>
        <v>0</v>
      </c>
      <c r="AN10">
        <f>IF(AN$1=$A10,1,INDEX(Correlations!$F$3:$DA$102,MAX(AN$1,$A10),MIN(AN$1,$A10)))</f>
        <v>0</v>
      </c>
      <c r="AO10">
        <f>IF(AO$1=$A10,1,INDEX(Correlations!$F$3:$DA$102,MAX(AO$1,$A10),MIN(AO$1,$A10)))</f>
        <v>0</v>
      </c>
      <c r="AP10">
        <f>IF(AP$1=$A10,1,INDEX(Correlations!$F$3:$DA$102,MAX(AP$1,$A10),MIN(AP$1,$A10)))</f>
        <v>0</v>
      </c>
      <c r="AQ10">
        <f>IF(AQ$1=$A10,1,INDEX(Correlations!$F$3:$DA$102,MAX(AQ$1,$A10),MIN(AQ$1,$A10)))</f>
        <v>0.34</v>
      </c>
      <c r="AR10">
        <f>IF(AR$1=$A10,1,INDEX(Correlations!$F$3:$DA$102,MAX(AR$1,$A10),MIN(AR$1,$A10)))</f>
        <v>0.37</v>
      </c>
      <c r="AS10">
        <f>IF(AS$1=$A10,1,INDEX(Correlations!$F$3:$DA$102,MAX(AS$1,$A10),MIN(AS$1,$A10)))</f>
        <v>0.46</v>
      </c>
      <c r="AT10">
        <f>IF(AT$1=$A10,1,INDEX(Correlations!$F$3:$DA$102,MAX(AT$1,$A10),MIN(AT$1,$A10)))</f>
        <v>0</v>
      </c>
      <c r="AU10">
        <f>IF(AU$1=$A10,1,INDEX(Correlations!$F$3:$DA$102,MAX(AU$1,$A10),MIN(AU$1,$A10)))</f>
        <v>0</v>
      </c>
      <c r="AV10">
        <f>IF(AV$1=$A10,1,INDEX(Correlations!$F$3:$DA$102,MAX(AV$1,$A10),MIN(AV$1,$A10)))</f>
        <v>0</v>
      </c>
      <c r="AW10">
        <f>IF(AW$1=$A10,1,INDEX(Correlations!$F$3:$DA$102,MAX(AW$1,$A10),MIN(AW$1,$A10)))</f>
        <v>0</v>
      </c>
      <c r="AX10">
        <f>IF(AX$1=$A10,1,INDEX(Correlations!$F$3:$DA$102,MAX(AX$1,$A10),MIN(AX$1,$A10)))</f>
        <v>0</v>
      </c>
      <c r="AY10">
        <f>IF(AY$1=$A10,1,INDEX(Correlations!$F$3:$DA$102,MAX(AY$1,$A10),MIN(AY$1,$A10)))</f>
        <v>0</v>
      </c>
      <c r="AZ10">
        <f>IF(AZ$1=$A10,1,INDEX(Correlations!$F$3:$DA$102,MAX(AZ$1,$A10),MIN(AZ$1,$A10)))</f>
        <v>0.34</v>
      </c>
      <c r="BA10">
        <f>IF(BA$1=$A10,1,INDEX(Correlations!$F$3:$DA$102,MAX(BA$1,$A10),MIN(BA$1,$A10)))</f>
        <v>0</v>
      </c>
      <c r="BB10">
        <f>IF(BB$1=$A10,1,INDEX(Correlations!$F$3:$DA$102,MAX(BB$1,$A10),MIN(BB$1,$A10)))</f>
        <v>0</v>
      </c>
      <c r="BC10">
        <f>IF(BC$1=$A10,1,INDEX(Correlations!$F$3:$DA$102,MAX(BC$1,$A10),MIN(BC$1,$A10)))</f>
        <v>0</v>
      </c>
      <c r="BD10">
        <f>IF(BD$1=$A10,1,INDEX(Correlations!$F$3:$DA$102,MAX(BD$1,$A10),MIN(BD$1,$A10)))</f>
        <v>0</v>
      </c>
      <c r="BE10">
        <f>IF(BE$1=$A10,1,INDEX(Correlations!$F$3:$DA$102,MAX(BE$1,$A10),MIN(BE$1,$A10)))</f>
        <v>0</v>
      </c>
      <c r="BF10">
        <f>IF(BF$1=$A10,1,INDEX(Correlations!$F$3:$DA$102,MAX(BF$1,$A10),MIN(BF$1,$A10)))</f>
        <v>0</v>
      </c>
      <c r="BG10">
        <f>IF(BG$1=$A10,1,INDEX(Correlations!$F$3:$DA$102,MAX(BG$1,$A10),MIN(BG$1,$A10)))</f>
        <v>0</v>
      </c>
      <c r="BH10">
        <f>IF(BH$1=$A10,1,INDEX(Correlations!$F$3:$DA$102,MAX(BH$1,$A10),MIN(BH$1,$A10)))</f>
        <v>0</v>
      </c>
      <c r="BI10">
        <f>IF(BI$1=$A10,1,INDEX(Correlations!$F$3:$DA$102,MAX(BI$1,$A10),MIN(BI$1,$A10)))</f>
        <v>0</v>
      </c>
      <c r="BJ10">
        <f>IF(BJ$1=$A10,1,INDEX(Correlations!$F$3:$DA$102,MAX(BJ$1,$A10),MIN(BJ$1,$A10)))</f>
        <v>0</v>
      </c>
      <c r="BK10">
        <f>IF(BK$1=$A10,1,INDEX(Correlations!$F$3:$DA$102,MAX(BK$1,$A10),MIN(BK$1,$A10)))</f>
        <v>0</v>
      </c>
      <c r="BL10">
        <f>IF(BL$1=$A10,1,INDEX(Correlations!$F$3:$DA$102,MAX(BL$1,$A10),MIN(BL$1,$A10)))</f>
        <v>0</v>
      </c>
      <c r="BM10">
        <f>IF(BM$1=$A10,1,INDEX(Correlations!$F$3:$DA$102,MAX(BM$1,$A10),MIN(BM$1,$A10)))</f>
        <v>0</v>
      </c>
      <c r="BN10">
        <f>IF(BN$1=$A10,1,INDEX(Correlations!$F$3:$DA$102,MAX(BN$1,$A10),MIN(BN$1,$A10)))</f>
        <v>0</v>
      </c>
      <c r="BO10">
        <f>IF(BO$1=$A10,1,INDEX(Correlations!$F$3:$DA$102,MAX(BO$1,$A10),MIN(BO$1,$A10)))</f>
        <v>0</v>
      </c>
      <c r="BP10">
        <f>IF(BP$1=$A10,1,INDEX(Correlations!$F$3:$DA$102,MAX(BP$1,$A10),MIN(BP$1,$A10)))</f>
        <v>0</v>
      </c>
      <c r="BQ10">
        <f>IF(BQ$1=$A10,1,INDEX(Correlations!$F$3:$DA$102,MAX(BQ$1,$A10),MIN(BQ$1,$A10)))</f>
        <v>0</v>
      </c>
      <c r="BR10">
        <f>IF(BR$1=$A10,1,INDEX(Correlations!$F$3:$DA$102,MAX(BR$1,$A10),MIN(BR$1,$A10)))</f>
        <v>0.56399999999999995</v>
      </c>
      <c r="BS10">
        <f>IF(BS$1=$A10,1,INDEX(Correlations!$F$3:$DA$102,MAX(BS$1,$A10),MIN(BS$1,$A10)))</f>
        <v>0</v>
      </c>
      <c r="BT10">
        <f>IF(BT$1=$A10,1,INDEX(Correlations!$F$3:$DA$102,MAX(BT$1,$A10),MIN(BT$1,$A10)))</f>
        <v>0.23</v>
      </c>
      <c r="BU10">
        <f>IF(BU$1=$A10,1,INDEX(Correlations!$F$3:$DA$102,MAX(BU$1,$A10),MIN(BU$1,$A10)))</f>
        <v>0.21</v>
      </c>
      <c r="BV10">
        <f>IF(BV$1=$A10,1,INDEX(Correlations!$F$3:$DA$102,MAX(BV$1,$A10),MIN(BV$1,$A10)))</f>
        <v>0</v>
      </c>
      <c r="BW10">
        <f>IF(BW$1=$A10,1,INDEX(Correlations!$F$3:$DA$102,MAX(BW$1,$A10),MIN(BW$1,$A10)))</f>
        <v>0</v>
      </c>
      <c r="BX10">
        <f>IF(BX$1=$A10,1,INDEX(Correlations!$F$3:$DA$102,MAX(BX$1,$A10),MIN(BX$1,$A10)))</f>
        <v>0</v>
      </c>
      <c r="BY10">
        <f>IF(BY$1=$A10,1,INDEX(Correlations!$F$3:$DA$102,MAX(BY$1,$A10),MIN(BY$1,$A10)))</f>
        <v>0</v>
      </c>
      <c r="BZ10">
        <f>IF(BZ$1=$A10,1,INDEX(Correlations!$F$3:$DA$102,MAX(BZ$1,$A10),MIN(BZ$1,$A10)))</f>
        <v>0</v>
      </c>
      <c r="CA10">
        <f>IF(CA$1=$A10,1,INDEX(Correlations!$F$3:$DA$102,MAX(CA$1,$A10),MIN(CA$1,$A10)))</f>
        <v>0</v>
      </c>
      <c r="CB10">
        <f>IF(CB$1=$A10,1,INDEX(Correlations!$F$3:$DA$102,MAX(CB$1,$A10),MIN(CB$1,$A10)))</f>
        <v>0.28000000000000003</v>
      </c>
      <c r="CC10">
        <f>IF(CC$1=$A10,1,INDEX(Correlations!$F$3:$DA$102,MAX(CC$1,$A10),MIN(CC$1,$A10)))</f>
        <v>0.32</v>
      </c>
      <c r="CD10">
        <f>IF(CD$1=$A10,1,INDEX(Correlations!$F$3:$DA$102,MAX(CD$1,$A10),MIN(CD$1,$A10)))</f>
        <v>0.36</v>
      </c>
      <c r="CE10">
        <f>IF(CE$1=$A10,1,INDEX(Correlations!$F$3:$DA$102,MAX(CE$1,$A10),MIN(CE$1,$A10)))</f>
        <v>0.24</v>
      </c>
      <c r="CF10">
        <f>IF(CF$1=$A10,1,INDEX(Correlations!$F$3:$DA$102,MAX(CF$1,$A10),MIN(CF$1,$A10)))</f>
        <v>0.28000000000000003</v>
      </c>
      <c r="CG10">
        <f>IF(CG$1=$A10,1,INDEX(Correlations!$F$3:$DA$102,MAX(CG$1,$A10),MIN(CG$1,$A10)))</f>
        <v>0</v>
      </c>
      <c r="CH10">
        <f>IF(CH$1=$A10,1,INDEX(Correlations!$F$3:$DA$102,MAX(CH$1,$A10),MIN(CH$1,$A10)))</f>
        <v>0</v>
      </c>
      <c r="CI10">
        <f>IF(CI$1=$A10,1,INDEX(Correlations!$F$3:$DA$102,MAX(CI$1,$A10),MIN(CI$1,$A10)))</f>
        <v>0</v>
      </c>
      <c r="CJ10">
        <f>IF(CJ$1=$A10,1,INDEX(Correlations!$F$3:$DA$102,MAX(CJ$1,$A10),MIN(CJ$1,$A10)))</f>
        <v>0</v>
      </c>
      <c r="CK10">
        <f>IF(CK$1=$A10,1,INDEX(Correlations!$F$3:$DA$102,MAX(CK$1,$A10),MIN(CK$1,$A10)))</f>
        <v>0</v>
      </c>
      <c r="CL10">
        <f>IF(CL$1=$A10,1,INDEX(Correlations!$F$3:$DA$102,MAX(CL$1,$A10),MIN(CL$1,$A10)))</f>
        <v>0</v>
      </c>
      <c r="CM10">
        <f>IF(CM$1=$A10,1,INDEX(Correlations!$F$3:$DA$102,MAX(CM$1,$A10),MIN(CM$1,$A10)))</f>
        <v>0</v>
      </c>
      <c r="CN10">
        <f>IF(CN$1=$A10,1,INDEX(Correlations!$F$3:$DA$102,MAX(CN$1,$A10),MIN(CN$1,$A10)))</f>
        <v>0</v>
      </c>
      <c r="CO10">
        <f>IF(CO$1=$A10,1,INDEX(Correlations!$F$3:$DA$102,MAX(CO$1,$A10),MIN(CO$1,$A10)))</f>
        <v>0</v>
      </c>
      <c r="CP10">
        <f>IF(CP$1=$A10,1,INDEX(Correlations!$F$3:$DA$102,MAX(CP$1,$A10),MIN(CP$1,$A10)))</f>
        <v>0</v>
      </c>
      <c r="CQ10">
        <f>IF(CQ$1=$A10,1,INDEX(Correlations!$F$3:$DA$102,MAX(CQ$1,$A10),MIN(CQ$1,$A10)))</f>
        <v>0</v>
      </c>
      <c r="CR10">
        <f>IF(CR$1=$A10,1,INDEX(Correlations!$F$3:$DA$102,MAX(CR$1,$A10),MIN(CR$1,$A10)))</f>
        <v>0</v>
      </c>
      <c r="CS10">
        <f>IF(CS$1=$A10,1,INDEX(Correlations!$F$3:$DA$102,MAX(CS$1,$A10),MIN(CS$1,$A10)))</f>
        <v>0</v>
      </c>
      <c r="CT10">
        <f>IF(CT$1=$A10,1,INDEX(Correlations!$F$3:$DA$102,MAX(CT$1,$A10),MIN(CT$1,$A10)))</f>
        <v>0</v>
      </c>
      <c r="CU10">
        <f>IF(CU$1=$A10,1,INDEX(Correlations!$F$3:$DA$102,MAX(CU$1,$A10),MIN(CU$1,$A10)))</f>
        <v>0</v>
      </c>
      <c r="CV10">
        <f>IF(CV$1=$A10,1,INDEX(Correlations!$F$3:$DA$102,MAX(CV$1,$A10),MIN(CV$1,$A10)))</f>
        <v>0</v>
      </c>
      <c r="CW10">
        <f>IF(CW$1=$A10,1,INDEX(Correlations!$F$3:$DA$102,MAX(CW$1,$A10),MIN(CW$1,$A10)))</f>
        <v>0</v>
      </c>
    </row>
    <row r="11" spans="1:101" x14ac:dyDescent="0.15">
      <c r="A11">
        <v>10</v>
      </c>
      <c r="B11">
        <f>IF(B$1=$A11,1,INDEX(Correlations!$F$3:$DA$102,MAX(B$1,$A11),MIN(B$1,$A11)))</f>
        <v>0.38</v>
      </c>
      <c r="C11">
        <f>IF(C$1=$A11,1,INDEX(Correlations!$F$3:$DA$102,MAX(C$1,$A11),MIN(C$1,$A11)))</f>
        <v>0.28599999999999998</v>
      </c>
      <c r="D11">
        <f>IF(D$1=$A11,1,INDEX(Correlations!$F$3:$DA$102,MAX(D$1,$A11),MIN(D$1,$A11)))</f>
        <v>0.248</v>
      </c>
      <c r="E11">
        <f>IF(E$1=$A11,1,INDEX(Correlations!$F$3:$DA$102,MAX(E$1,$A11),MIN(E$1,$A11)))</f>
        <v>0.33100000000000002</v>
      </c>
      <c r="F11">
        <f>IF(F$1=$A11,1,INDEX(Correlations!$F$3:$DA$102,MAX(F$1,$A11),MIN(F$1,$A11)))</f>
        <v>0.38500000000000001</v>
      </c>
      <c r="G11">
        <f>IF(G$1=$A11,1,INDEX(Correlations!$F$3:$DA$102,MAX(G$1,$A11),MIN(G$1,$A11)))</f>
        <v>0.30599999999999999</v>
      </c>
      <c r="H11">
        <f>IF(H$1=$A11,1,INDEX(Correlations!$F$3:$DA$102,MAX(H$1,$A11),MIN(H$1,$A11)))</f>
        <v>0.27500000000000002</v>
      </c>
      <c r="I11">
        <f>IF(I$1=$A11,1,INDEX(Correlations!$F$3:$DA$102,MAX(I$1,$A11),MIN(I$1,$A11)))</f>
        <v>0.22500000000000001</v>
      </c>
      <c r="J11">
        <f>IF(J$1=$A11,1,INDEX(Correlations!$F$3:$DA$102,MAX(J$1,$A11),MIN(J$1,$A11)))</f>
        <v>0.56399999999999995</v>
      </c>
      <c r="K11">
        <f>IF(K$1=$A11,1,INDEX(Correlations!$F$3:$DA$102,MAX(K$1,$A11),MIN(K$1,$A11)))</f>
        <v>1</v>
      </c>
      <c r="L11">
        <f>IF(L$1=$A11,1,INDEX(Correlations!$F$3:$DA$102,MAX(L$1,$A11),MIN(L$1,$A11)))</f>
        <v>0.35599999999999998</v>
      </c>
      <c r="M11">
        <f>IF(M$1=$A11,1,INDEX(Correlations!$F$3:$DA$102,MAX(M$1,$A11),MIN(M$1,$A11)))</f>
        <v>0.21099999999999999</v>
      </c>
      <c r="N11">
        <f>IF(N$1=$A11,1,INDEX(Correlations!$F$3:$DA$102,MAX(N$1,$A11),MIN(N$1,$A11)))</f>
        <v>0.29499999999999998</v>
      </c>
      <c r="O11">
        <f>IF(O$1=$A11,1,INDEX(Correlations!$F$3:$DA$102,MAX(O$1,$A11),MIN(O$1,$A11)))</f>
        <v>0.371</v>
      </c>
      <c r="P11">
        <f>IF(P$1=$A11,1,INDEX(Correlations!$F$3:$DA$102,MAX(P$1,$A11),MIN(P$1,$A11)))</f>
        <v>0.28999999999999998</v>
      </c>
      <c r="Q11">
        <f>IF(Q$1=$A11,1,INDEX(Correlations!$F$3:$DA$102,MAX(Q$1,$A11),MIN(Q$1,$A11)))</f>
        <v>0.37</v>
      </c>
      <c r="R11">
        <f>IF(R$1=$A11,1,INDEX(Correlations!$F$3:$DA$102,MAX(R$1,$A11),MIN(R$1,$A11)))</f>
        <v>0.5</v>
      </c>
      <c r="S11">
        <f>IF(S$1=$A11,1,INDEX(Correlations!$F$3:$DA$102,MAX(S$1,$A11),MIN(S$1,$A11)))</f>
        <v>0.28000000000000003</v>
      </c>
      <c r="T11">
        <f>IF(T$1=$A11,1,INDEX(Correlations!$F$3:$DA$102,MAX(T$1,$A11),MIN(T$1,$A11)))</f>
        <v>0.42</v>
      </c>
      <c r="U11">
        <f>IF(U$1=$A11,1,INDEX(Correlations!$F$3:$DA$102,MAX(U$1,$A11),MIN(U$1,$A11)))</f>
        <v>0.47</v>
      </c>
      <c r="V11">
        <f>IF(V$1=$A11,1,INDEX(Correlations!$F$3:$DA$102,MAX(V$1,$A11),MIN(V$1,$A11)))</f>
        <v>0.04</v>
      </c>
      <c r="W11">
        <f>IF(W$1=$A11,1,INDEX(Correlations!$F$3:$DA$102,MAX(W$1,$A11),MIN(W$1,$A11)))</f>
        <v>7.0000000000000007E-2</v>
      </c>
      <c r="X11">
        <f>IF(X$1=$A11,1,INDEX(Correlations!$F$3:$DA$102,MAX(X$1,$A11),MIN(X$1,$A11)))</f>
        <v>0.26</v>
      </c>
      <c r="Y11">
        <f>IF(Y$1=$A11,1,INDEX(Correlations!$F$3:$DA$102,MAX(Y$1,$A11),MIN(Y$1,$A11)))</f>
        <v>0.01</v>
      </c>
      <c r="Z11">
        <f>IF(Z$1=$A11,1,INDEX(Correlations!$F$3:$DA$102,MAX(Z$1,$A11),MIN(Z$1,$A11)))</f>
        <v>0.06</v>
      </c>
      <c r="AA11">
        <f>IF(AA$1=$A11,1,INDEX(Correlations!$F$3:$DA$102,MAX(AA$1,$A11),MIN(AA$1,$A11)))</f>
        <v>0.19</v>
      </c>
      <c r="AB11">
        <f>IF(AB$1=$A11,1,INDEX(Correlations!$F$3:$DA$102,MAX(AB$1,$A11),MIN(AB$1,$A11)))</f>
        <v>0.17</v>
      </c>
      <c r="AC11">
        <f>IF(AC$1=$A11,1,INDEX(Correlations!$F$3:$DA$102,MAX(AC$1,$A11),MIN(AC$1,$A11)))</f>
        <v>0.255</v>
      </c>
      <c r="AD11">
        <f>IF(AD$1=$A11,1,INDEX(Correlations!$F$3:$DA$102,MAX(AD$1,$A11),MIN(AD$1,$A11)))</f>
        <v>0.29499999999999998</v>
      </c>
      <c r="AE11">
        <f>IF(AE$1=$A11,1,INDEX(Correlations!$F$3:$DA$102,MAX(AE$1,$A11),MIN(AE$1,$A11)))</f>
        <v>0.371</v>
      </c>
      <c r="AF11">
        <f>IF(AF$1=$A11,1,INDEX(Correlations!$F$3:$DA$102,MAX(AF$1,$A11),MIN(AF$1,$A11)))</f>
        <v>0.311</v>
      </c>
      <c r="AG11">
        <f>IF(AG$1=$A11,1,INDEX(Correlations!$F$3:$DA$102,MAX(AG$1,$A11),MIN(AG$1,$A11)))</f>
        <v>0.16300000000000001</v>
      </c>
      <c r="AH11">
        <f>IF(AH$1=$A11,1,INDEX(Correlations!$F$3:$DA$102,MAX(AH$1,$A11),MIN(AH$1,$A11)))</f>
        <v>0.37</v>
      </c>
      <c r="AI11">
        <f>IF(AI$1=$A11,1,INDEX(Correlations!$F$3:$DA$102,MAX(AI$1,$A11),MIN(AI$1,$A11)))</f>
        <v>0.35499999999999998</v>
      </c>
      <c r="AJ11">
        <f>IF(AJ$1=$A11,1,INDEX(Correlations!$F$3:$DA$102,MAX(AJ$1,$A11),MIN(AJ$1,$A11)))</f>
        <v>0.433</v>
      </c>
      <c r="AK11">
        <f>IF(AK$1=$A11,1,INDEX(Correlations!$F$3:$DA$102,MAX(AK$1,$A11),MIN(AK$1,$A11)))</f>
        <v>0.45700000000000002</v>
      </c>
      <c r="AL11">
        <f>IF(AL$1=$A11,1,INDEX(Correlations!$F$3:$DA$102,MAX(AL$1,$A11),MIN(AL$1,$A11)))</f>
        <v>0.31969999999999998</v>
      </c>
      <c r="AM11">
        <f>IF(AM$1=$A11,1,INDEX(Correlations!$F$3:$DA$102,MAX(AM$1,$A11),MIN(AM$1,$A11)))</f>
        <v>0.39660000000000001</v>
      </c>
      <c r="AN11">
        <f>IF(AN$1=$A11,1,INDEX(Correlations!$F$3:$DA$102,MAX(AN$1,$A11),MIN(AN$1,$A11)))</f>
        <v>0.36399999999999999</v>
      </c>
      <c r="AO11">
        <f>IF(AO$1=$A11,1,INDEX(Correlations!$F$3:$DA$102,MAX(AO$1,$A11),MIN(AO$1,$A11)))</f>
        <v>0.312</v>
      </c>
      <c r="AP11">
        <f>IF(AP$1=$A11,1,INDEX(Correlations!$F$3:$DA$102,MAX(AP$1,$A11),MIN(AP$1,$A11)))</f>
        <v>0.313</v>
      </c>
      <c r="AQ11">
        <f>IF(AQ$1=$A11,1,INDEX(Correlations!$F$3:$DA$102,MAX(AQ$1,$A11),MIN(AQ$1,$A11)))</f>
        <v>0.36</v>
      </c>
      <c r="AR11">
        <f>IF(AR$1=$A11,1,INDEX(Correlations!$F$3:$DA$102,MAX(AR$1,$A11),MIN(AR$1,$A11)))</f>
        <v>0.38</v>
      </c>
      <c r="AS11">
        <f>IF(AS$1=$A11,1,INDEX(Correlations!$F$3:$DA$102,MAX(AS$1,$A11),MIN(AS$1,$A11)))</f>
        <v>0.42</v>
      </c>
      <c r="AT11">
        <f>IF(AT$1=$A11,1,INDEX(Correlations!$F$3:$DA$102,MAX(AT$1,$A11),MIN(AT$1,$A11)))</f>
        <v>0.50449999999999995</v>
      </c>
      <c r="AU11">
        <f>IF(AU$1=$A11,1,INDEX(Correlations!$F$3:$DA$102,MAX(AU$1,$A11),MIN(AU$1,$A11)))</f>
        <v>0.47520000000000001</v>
      </c>
      <c r="AV11">
        <f>IF(AV$1=$A11,1,INDEX(Correlations!$F$3:$DA$102,MAX(AV$1,$A11),MIN(AV$1,$A11)))</f>
        <v>0</v>
      </c>
      <c r="AW11">
        <f>IF(AW$1=$A11,1,INDEX(Correlations!$F$3:$DA$102,MAX(AW$1,$A11),MIN(AW$1,$A11)))</f>
        <v>0.01</v>
      </c>
      <c r="AX11">
        <f>IF(AX$1=$A11,1,INDEX(Correlations!$F$3:$DA$102,MAX(AX$1,$A11),MIN(AX$1,$A11)))</f>
        <v>0.28999999999999998</v>
      </c>
      <c r="AY11">
        <f>IF(AY$1=$A11,1,INDEX(Correlations!$F$3:$DA$102,MAX(AY$1,$A11),MIN(AY$1,$A11)))</f>
        <v>0.08</v>
      </c>
      <c r="AZ11">
        <f>IF(AZ$1=$A11,1,INDEX(Correlations!$F$3:$DA$102,MAX(AZ$1,$A11),MIN(AZ$1,$A11)))</f>
        <v>0.34</v>
      </c>
      <c r="BA11">
        <f>IF(BA$1=$A11,1,INDEX(Correlations!$F$3:$DA$102,MAX(BA$1,$A11),MIN(BA$1,$A11)))</f>
        <v>0</v>
      </c>
      <c r="BB11">
        <f>IF(BB$1=$A11,1,INDEX(Correlations!$F$3:$DA$102,MAX(BB$1,$A11),MIN(BB$1,$A11)))</f>
        <v>0</v>
      </c>
      <c r="BC11">
        <f>IF(BC$1=$A11,1,INDEX(Correlations!$F$3:$DA$102,MAX(BC$1,$A11),MIN(BC$1,$A11)))</f>
        <v>0</v>
      </c>
      <c r="BD11">
        <f>IF(BD$1=$A11,1,INDEX(Correlations!$F$3:$DA$102,MAX(BD$1,$A11),MIN(BD$1,$A11)))</f>
        <v>0</v>
      </c>
      <c r="BE11">
        <f>IF(BE$1=$A11,1,INDEX(Correlations!$F$3:$DA$102,MAX(BE$1,$A11),MIN(BE$1,$A11)))</f>
        <v>0</v>
      </c>
      <c r="BF11">
        <f>IF(BF$1=$A11,1,INDEX(Correlations!$F$3:$DA$102,MAX(BF$1,$A11),MIN(BF$1,$A11)))</f>
        <v>0</v>
      </c>
      <c r="BG11">
        <f>IF(BG$1=$A11,1,INDEX(Correlations!$F$3:$DA$102,MAX(BG$1,$A11),MIN(BG$1,$A11)))</f>
        <v>0</v>
      </c>
      <c r="BH11">
        <f>IF(BH$1=$A11,1,INDEX(Correlations!$F$3:$DA$102,MAX(BH$1,$A11),MIN(BH$1,$A11)))</f>
        <v>0</v>
      </c>
      <c r="BI11">
        <f>IF(BI$1=$A11,1,INDEX(Correlations!$F$3:$DA$102,MAX(BI$1,$A11),MIN(BI$1,$A11)))</f>
        <v>0</v>
      </c>
      <c r="BJ11">
        <f>IF(BJ$1=$A11,1,INDEX(Correlations!$F$3:$DA$102,MAX(BJ$1,$A11),MIN(BJ$1,$A11)))</f>
        <v>0.68500000000000005</v>
      </c>
      <c r="BK11">
        <f>IF(BK$1=$A11,1,INDEX(Correlations!$F$3:$DA$102,MAX(BK$1,$A11),MIN(BK$1,$A11)))</f>
        <v>0.58299999999999996</v>
      </c>
      <c r="BL11">
        <f>IF(BL$1=$A11,1,INDEX(Correlations!$F$3:$DA$102,MAX(BL$1,$A11),MIN(BL$1,$A11)))</f>
        <v>0</v>
      </c>
      <c r="BM11">
        <f>IF(BM$1=$A11,1,INDEX(Correlations!$F$3:$DA$102,MAX(BM$1,$A11),MIN(BM$1,$A11)))</f>
        <v>0</v>
      </c>
      <c r="BN11">
        <f>IF(BN$1=$A11,1,INDEX(Correlations!$F$3:$DA$102,MAX(BN$1,$A11),MIN(BN$1,$A11)))</f>
        <v>0</v>
      </c>
      <c r="BO11">
        <f>IF(BO$1=$A11,1,INDEX(Correlations!$F$3:$DA$102,MAX(BO$1,$A11),MIN(BO$1,$A11)))</f>
        <v>0</v>
      </c>
      <c r="BP11">
        <f>IF(BP$1=$A11,1,INDEX(Correlations!$F$3:$DA$102,MAX(BP$1,$A11),MIN(BP$1,$A11)))</f>
        <v>0</v>
      </c>
      <c r="BQ11">
        <f>IF(BQ$1=$A11,1,INDEX(Correlations!$F$3:$DA$102,MAX(BQ$1,$A11),MIN(BQ$1,$A11)))</f>
        <v>0</v>
      </c>
      <c r="BR11">
        <f>IF(BR$1=$A11,1,INDEX(Correlations!$F$3:$DA$102,MAX(BR$1,$A11),MIN(BR$1,$A11)))</f>
        <v>0</v>
      </c>
      <c r="BS11">
        <f>IF(BS$1=$A11,1,INDEX(Correlations!$F$3:$DA$102,MAX(BS$1,$A11),MIN(BS$1,$A11)))</f>
        <v>0</v>
      </c>
      <c r="BT11">
        <f>IF(BT$1=$A11,1,INDEX(Correlations!$F$3:$DA$102,MAX(BT$1,$A11),MIN(BT$1,$A11)))</f>
        <v>0.09</v>
      </c>
      <c r="BU11">
        <f>IF(BU$1=$A11,1,INDEX(Correlations!$F$3:$DA$102,MAX(BU$1,$A11),MIN(BU$1,$A11)))</f>
        <v>7.0000000000000007E-2</v>
      </c>
      <c r="BV11">
        <f>IF(BV$1=$A11,1,INDEX(Correlations!$F$3:$DA$102,MAX(BV$1,$A11),MIN(BV$1,$A11)))</f>
        <v>0</v>
      </c>
      <c r="BW11">
        <f>IF(BW$1=$A11,1,INDEX(Correlations!$F$3:$DA$102,MAX(BW$1,$A11),MIN(BW$1,$A11)))</f>
        <v>0</v>
      </c>
      <c r="BX11">
        <f>IF(BX$1=$A11,1,INDEX(Correlations!$F$3:$DA$102,MAX(BX$1,$A11),MIN(BX$1,$A11)))</f>
        <v>0</v>
      </c>
      <c r="BY11">
        <f>IF(BY$1=$A11,1,INDEX(Correlations!$F$3:$DA$102,MAX(BY$1,$A11),MIN(BY$1,$A11)))</f>
        <v>0</v>
      </c>
      <c r="BZ11">
        <f>IF(BZ$1=$A11,1,INDEX(Correlations!$F$3:$DA$102,MAX(BZ$1,$A11),MIN(BZ$1,$A11)))</f>
        <v>0</v>
      </c>
      <c r="CA11">
        <f>IF(CA$1=$A11,1,INDEX(Correlations!$F$3:$DA$102,MAX(CA$1,$A11),MIN(CA$1,$A11)))</f>
        <v>0</v>
      </c>
      <c r="CB11">
        <f>IF(CB$1=$A11,1,INDEX(Correlations!$F$3:$DA$102,MAX(CB$1,$A11),MIN(CB$1,$A11)))</f>
        <v>0.16</v>
      </c>
      <c r="CC11">
        <f>IF(CC$1=$A11,1,INDEX(Correlations!$F$3:$DA$102,MAX(CC$1,$A11),MIN(CC$1,$A11)))</f>
        <v>0.22</v>
      </c>
      <c r="CD11">
        <f>IF(CD$1=$A11,1,INDEX(Correlations!$F$3:$DA$102,MAX(CD$1,$A11),MIN(CD$1,$A11)))</f>
        <v>0.35</v>
      </c>
      <c r="CE11">
        <f>IF(CE$1=$A11,1,INDEX(Correlations!$F$3:$DA$102,MAX(CE$1,$A11),MIN(CE$1,$A11)))</f>
        <v>0.24</v>
      </c>
      <c r="CF11">
        <f>IF(CF$1=$A11,1,INDEX(Correlations!$F$3:$DA$102,MAX(CF$1,$A11),MIN(CF$1,$A11)))</f>
        <v>0.23</v>
      </c>
      <c r="CG11">
        <f>IF(CG$1=$A11,1,INDEX(Correlations!$F$3:$DA$102,MAX(CG$1,$A11),MIN(CG$1,$A11)))</f>
        <v>0</v>
      </c>
      <c r="CH11">
        <f>IF(CH$1=$A11,1,INDEX(Correlations!$F$3:$DA$102,MAX(CH$1,$A11),MIN(CH$1,$A11)))</f>
        <v>0</v>
      </c>
      <c r="CI11">
        <f>IF(CI$1=$A11,1,INDEX(Correlations!$F$3:$DA$102,MAX(CI$1,$A11),MIN(CI$1,$A11)))</f>
        <v>0</v>
      </c>
      <c r="CJ11">
        <f>IF(CJ$1=$A11,1,INDEX(Correlations!$F$3:$DA$102,MAX(CJ$1,$A11),MIN(CJ$1,$A11)))</f>
        <v>0</v>
      </c>
      <c r="CK11">
        <f>IF(CK$1=$A11,1,INDEX(Correlations!$F$3:$DA$102,MAX(CK$1,$A11),MIN(CK$1,$A11)))</f>
        <v>0</v>
      </c>
      <c r="CL11">
        <f>IF(CL$1=$A11,1,INDEX(Correlations!$F$3:$DA$102,MAX(CL$1,$A11),MIN(CL$1,$A11)))</f>
        <v>0</v>
      </c>
      <c r="CM11">
        <f>IF(CM$1=$A11,1,INDEX(Correlations!$F$3:$DA$102,MAX(CM$1,$A11),MIN(CM$1,$A11)))</f>
        <v>0</v>
      </c>
      <c r="CN11">
        <f>IF(CN$1=$A11,1,INDEX(Correlations!$F$3:$DA$102,MAX(CN$1,$A11),MIN(CN$1,$A11)))</f>
        <v>0</v>
      </c>
      <c r="CO11">
        <f>IF(CO$1=$A11,1,INDEX(Correlations!$F$3:$DA$102,MAX(CO$1,$A11),MIN(CO$1,$A11)))</f>
        <v>0</v>
      </c>
      <c r="CP11">
        <f>IF(CP$1=$A11,1,INDEX(Correlations!$F$3:$DA$102,MAX(CP$1,$A11),MIN(CP$1,$A11)))</f>
        <v>0</v>
      </c>
      <c r="CQ11">
        <f>IF(CQ$1=$A11,1,INDEX(Correlations!$F$3:$DA$102,MAX(CQ$1,$A11),MIN(CQ$1,$A11)))</f>
        <v>0</v>
      </c>
      <c r="CR11">
        <f>IF(CR$1=$A11,1,INDEX(Correlations!$F$3:$DA$102,MAX(CR$1,$A11),MIN(CR$1,$A11)))</f>
        <v>0</v>
      </c>
      <c r="CS11">
        <f>IF(CS$1=$A11,1,INDEX(Correlations!$F$3:$DA$102,MAX(CS$1,$A11),MIN(CS$1,$A11)))</f>
        <v>0</v>
      </c>
      <c r="CT11">
        <f>IF(CT$1=$A11,1,INDEX(Correlations!$F$3:$DA$102,MAX(CT$1,$A11),MIN(CT$1,$A11)))</f>
        <v>0</v>
      </c>
      <c r="CU11">
        <f>IF(CU$1=$A11,1,INDEX(Correlations!$F$3:$DA$102,MAX(CU$1,$A11),MIN(CU$1,$A11)))</f>
        <v>0</v>
      </c>
      <c r="CV11">
        <f>IF(CV$1=$A11,1,INDEX(Correlations!$F$3:$DA$102,MAX(CV$1,$A11),MIN(CV$1,$A11)))</f>
        <v>0</v>
      </c>
      <c r="CW11">
        <f>IF(CW$1=$A11,1,INDEX(Correlations!$F$3:$DA$102,MAX(CW$1,$A11),MIN(CW$1,$A11)))</f>
        <v>0</v>
      </c>
    </row>
    <row r="12" spans="1:101" x14ac:dyDescent="0.15">
      <c r="A12">
        <v>11</v>
      </c>
      <c r="B12">
        <f>IF(B$1=$A12,1,INDEX(Correlations!$F$3:$DA$102,MAX(B$1,$A12),MIN(B$1,$A12)))</f>
        <v>0.44600000000000001</v>
      </c>
      <c r="C12">
        <f>IF(C$1=$A12,1,INDEX(Correlations!$F$3:$DA$102,MAX(C$1,$A12),MIN(C$1,$A12)))</f>
        <v>0.42099999999999999</v>
      </c>
      <c r="D12">
        <f>IF(D$1=$A12,1,INDEX(Correlations!$F$3:$DA$102,MAX(D$1,$A12),MIN(D$1,$A12)))</f>
        <v>0.40400000000000003</v>
      </c>
      <c r="E12">
        <f>IF(E$1=$A12,1,INDEX(Correlations!$F$3:$DA$102,MAX(E$1,$A12),MIN(E$1,$A12)))</f>
        <v>0.371</v>
      </c>
      <c r="F12">
        <f>IF(F$1=$A12,1,INDEX(Correlations!$F$3:$DA$102,MAX(F$1,$A12),MIN(F$1,$A12)))</f>
        <v>0.29099999999999998</v>
      </c>
      <c r="G12">
        <f>IF(G$1=$A12,1,INDEX(Correlations!$F$3:$DA$102,MAX(G$1,$A12),MIN(G$1,$A12)))</f>
        <v>0.35699999999999998</v>
      </c>
      <c r="H12">
        <f>IF(H$1=$A12,1,INDEX(Correlations!$F$3:$DA$102,MAX(H$1,$A12),MIN(H$1,$A12)))</f>
        <v>0.26600000000000001</v>
      </c>
      <c r="I12">
        <f>IF(I$1=$A12,1,INDEX(Correlations!$F$3:$DA$102,MAX(I$1,$A12),MIN(I$1,$A12)))</f>
        <v>0.254</v>
      </c>
      <c r="J12">
        <f>IF(J$1=$A12,1,INDEX(Correlations!$F$3:$DA$102,MAX(J$1,$A12),MIN(J$1,$A12)))</f>
        <v>0.317</v>
      </c>
      <c r="K12">
        <f>IF(K$1=$A12,1,INDEX(Correlations!$F$3:$DA$102,MAX(K$1,$A12),MIN(K$1,$A12)))</f>
        <v>0.35599999999999998</v>
      </c>
      <c r="L12">
        <f>IF(L$1=$A12,1,INDEX(Correlations!$F$3:$DA$102,MAX(L$1,$A12),MIN(L$1,$A12)))</f>
        <v>1</v>
      </c>
      <c r="M12">
        <f>IF(M$1=$A12,1,INDEX(Correlations!$F$3:$DA$102,MAX(M$1,$A12),MIN(M$1,$A12)))</f>
        <v>0.33</v>
      </c>
      <c r="N12">
        <f>IF(N$1=$A12,1,INDEX(Correlations!$F$3:$DA$102,MAX(N$1,$A12),MIN(N$1,$A12)))</f>
        <v>0.36</v>
      </c>
      <c r="O12">
        <f>IF(O$1=$A12,1,INDEX(Correlations!$F$3:$DA$102,MAX(O$1,$A12),MIN(O$1,$A12)))</f>
        <v>0.48</v>
      </c>
      <c r="P12">
        <f>IF(P$1=$A12,1,INDEX(Correlations!$F$3:$DA$102,MAX(P$1,$A12),MIN(P$1,$A12)))</f>
        <v>0</v>
      </c>
      <c r="Q12">
        <f>IF(Q$1=$A12,1,INDEX(Correlations!$F$3:$DA$102,MAX(Q$1,$A12),MIN(Q$1,$A12)))</f>
        <v>0</v>
      </c>
      <c r="R12">
        <f>IF(R$1=$A12,1,INDEX(Correlations!$F$3:$DA$102,MAX(R$1,$A12),MIN(R$1,$A12)))</f>
        <v>0</v>
      </c>
      <c r="S12">
        <f>IF(S$1=$A12,1,INDEX(Correlations!$F$3:$DA$102,MAX(S$1,$A12),MIN(S$1,$A12)))</f>
        <v>0</v>
      </c>
      <c r="T12">
        <f>IF(T$1=$A12,1,INDEX(Correlations!$F$3:$DA$102,MAX(T$1,$A12),MIN(T$1,$A12)))</f>
        <v>0</v>
      </c>
      <c r="U12">
        <f>IF(U$1=$A12,1,INDEX(Correlations!$F$3:$DA$102,MAX(U$1,$A12),MIN(U$1,$A12)))</f>
        <v>0</v>
      </c>
      <c r="V12">
        <f>IF(V$1=$A12,1,INDEX(Correlations!$F$3:$DA$102,MAX(V$1,$A12),MIN(V$1,$A12)))</f>
        <v>0</v>
      </c>
      <c r="W12">
        <f>IF(W$1=$A12,1,INDEX(Correlations!$F$3:$DA$102,MAX(W$1,$A12),MIN(W$1,$A12)))</f>
        <v>0</v>
      </c>
      <c r="X12">
        <f>IF(X$1=$A12,1,INDEX(Correlations!$F$3:$DA$102,MAX(X$1,$A12),MIN(X$1,$A12)))</f>
        <v>0</v>
      </c>
      <c r="Y12">
        <f>IF(Y$1=$A12,1,INDEX(Correlations!$F$3:$DA$102,MAX(Y$1,$A12),MIN(Y$1,$A12)))</f>
        <v>0</v>
      </c>
      <c r="Z12">
        <f>IF(Z$1=$A12,1,INDEX(Correlations!$F$3:$DA$102,MAX(Z$1,$A12),MIN(Z$1,$A12)))</f>
        <v>0</v>
      </c>
      <c r="AA12">
        <f>IF(AA$1=$A12,1,INDEX(Correlations!$F$3:$DA$102,MAX(AA$1,$A12),MIN(AA$1,$A12)))</f>
        <v>0</v>
      </c>
      <c r="AB12">
        <f>IF(AB$1=$A12,1,INDEX(Correlations!$F$3:$DA$102,MAX(AB$1,$A12),MIN(AB$1,$A12)))</f>
        <v>0</v>
      </c>
      <c r="AC12">
        <f>IF(AC$1=$A12,1,INDEX(Correlations!$F$3:$DA$102,MAX(AC$1,$A12),MIN(AC$1,$A12)))</f>
        <v>0</v>
      </c>
      <c r="AD12">
        <f>IF(AD$1=$A12,1,INDEX(Correlations!$F$3:$DA$102,MAX(AD$1,$A12),MIN(AD$1,$A12)))</f>
        <v>0.36</v>
      </c>
      <c r="AE12">
        <f>IF(AE$1=$A12,1,INDEX(Correlations!$F$3:$DA$102,MAX(AE$1,$A12),MIN(AE$1,$A12)))</f>
        <v>0.48</v>
      </c>
      <c r="AF12">
        <f>IF(AF$1=$A12,1,INDEX(Correlations!$F$3:$DA$102,MAX(AF$1,$A12),MIN(AF$1,$A12)))</f>
        <v>0.42</v>
      </c>
      <c r="AG12">
        <f>IF(AG$1=$A12,1,INDEX(Correlations!$F$3:$DA$102,MAX(AG$1,$A12),MIN(AG$1,$A12)))</f>
        <v>0.1</v>
      </c>
      <c r="AH12">
        <f>IF(AH$1=$A12,1,INDEX(Correlations!$F$3:$DA$102,MAX(AH$1,$A12),MIN(AH$1,$A12)))</f>
        <v>0</v>
      </c>
      <c r="AI12">
        <f>IF(AI$1=$A12,1,INDEX(Correlations!$F$3:$DA$102,MAX(AI$1,$A12),MIN(AI$1,$A12)))</f>
        <v>0</v>
      </c>
      <c r="AJ12">
        <f>IF(AJ$1=$A12,1,INDEX(Correlations!$F$3:$DA$102,MAX(AJ$1,$A12),MIN(AJ$1,$A12)))</f>
        <v>0.35</v>
      </c>
      <c r="AK12">
        <f>IF(AK$1=$A12,1,INDEX(Correlations!$F$3:$DA$102,MAX(AK$1,$A12),MIN(AK$1,$A12)))</f>
        <v>0</v>
      </c>
      <c r="AL12">
        <f>IF(AL$1=$A12,1,INDEX(Correlations!$F$3:$DA$102,MAX(AL$1,$A12),MIN(AL$1,$A12)))</f>
        <v>0</v>
      </c>
      <c r="AM12">
        <f>IF(AM$1=$A12,1,INDEX(Correlations!$F$3:$DA$102,MAX(AM$1,$A12),MIN(AM$1,$A12)))</f>
        <v>0</v>
      </c>
      <c r="AN12">
        <f>IF(AN$1=$A12,1,INDEX(Correlations!$F$3:$DA$102,MAX(AN$1,$A12),MIN(AN$1,$A12)))</f>
        <v>0</v>
      </c>
      <c r="AO12">
        <f>IF(AO$1=$A12,1,INDEX(Correlations!$F$3:$DA$102,MAX(AO$1,$A12),MIN(AO$1,$A12)))</f>
        <v>0</v>
      </c>
      <c r="AP12">
        <f>IF(AP$1=$A12,1,INDEX(Correlations!$F$3:$DA$102,MAX(AP$1,$A12),MIN(AP$1,$A12)))</f>
        <v>0</v>
      </c>
      <c r="AQ12">
        <f>IF(AQ$1=$A12,1,INDEX(Correlations!$F$3:$DA$102,MAX(AQ$1,$A12),MIN(AQ$1,$A12)))</f>
        <v>0</v>
      </c>
      <c r="AR12">
        <f>IF(AR$1=$A12,1,INDEX(Correlations!$F$3:$DA$102,MAX(AR$1,$A12),MIN(AR$1,$A12)))</f>
        <v>0</v>
      </c>
      <c r="AS12">
        <f>IF(AS$1=$A12,1,INDEX(Correlations!$F$3:$DA$102,MAX(AS$1,$A12),MIN(AS$1,$A12)))</f>
        <v>0</v>
      </c>
      <c r="AT12">
        <f>IF(AT$1=$A12,1,INDEX(Correlations!$F$3:$DA$102,MAX(AT$1,$A12),MIN(AT$1,$A12)))</f>
        <v>0</v>
      </c>
      <c r="AU12">
        <f>IF(AU$1=$A12,1,INDEX(Correlations!$F$3:$DA$102,MAX(AU$1,$A12),MIN(AU$1,$A12)))</f>
        <v>0</v>
      </c>
      <c r="AV12">
        <f>IF(AV$1=$A12,1,INDEX(Correlations!$F$3:$DA$102,MAX(AV$1,$A12),MIN(AV$1,$A12)))</f>
        <v>0</v>
      </c>
      <c r="AW12">
        <f>IF(AW$1=$A12,1,INDEX(Correlations!$F$3:$DA$102,MAX(AW$1,$A12),MIN(AW$1,$A12)))</f>
        <v>0</v>
      </c>
      <c r="AX12">
        <f>IF(AX$1=$A12,1,INDEX(Correlations!$F$3:$DA$102,MAX(AX$1,$A12),MIN(AX$1,$A12)))</f>
        <v>0</v>
      </c>
      <c r="AY12">
        <f>IF(AY$1=$A12,1,INDEX(Correlations!$F$3:$DA$102,MAX(AY$1,$A12),MIN(AY$1,$A12)))</f>
        <v>0</v>
      </c>
      <c r="AZ12">
        <f>IF(AZ$1=$A12,1,INDEX(Correlations!$F$3:$DA$102,MAX(AZ$1,$A12),MIN(AZ$1,$A12)))</f>
        <v>0</v>
      </c>
      <c r="BA12">
        <f>IF(BA$1=$A12,1,INDEX(Correlations!$F$3:$DA$102,MAX(BA$1,$A12),MIN(BA$1,$A12)))</f>
        <v>0</v>
      </c>
      <c r="BB12">
        <f>IF(BB$1=$A12,1,INDEX(Correlations!$F$3:$DA$102,MAX(BB$1,$A12),MIN(BB$1,$A12)))</f>
        <v>0</v>
      </c>
      <c r="BC12">
        <f>IF(BC$1=$A12,1,INDEX(Correlations!$F$3:$DA$102,MAX(BC$1,$A12),MIN(BC$1,$A12)))</f>
        <v>0</v>
      </c>
      <c r="BD12">
        <f>IF(BD$1=$A12,1,INDEX(Correlations!$F$3:$DA$102,MAX(BD$1,$A12),MIN(BD$1,$A12)))</f>
        <v>0</v>
      </c>
      <c r="BE12">
        <f>IF(BE$1=$A12,1,INDEX(Correlations!$F$3:$DA$102,MAX(BE$1,$A12),MIN(BE$1,$A12)))</f>
        <v>0</v>
      </c>
      <c r="BF12">
        <f>IF(BF$1=$A12,1,INDEX(Correlations!$F$3:$DA$102,MAX(BF$1,$A12),MIN(BF$1,$A12)))</f>
        <v>0</v>
      </c>
      <c r="BG12">
        <f>IF(BG$1=$A12,1,INDEX(Correlations!$F$3:$DA$102,MAX(BG$1,$A12),MIN(BG$1,$A12)))</f>
        <v>0</v>
      </c>
      <c r="BH12">
        <f>IF(BH$1=$A12,1,INDEX(Correlations!$F$3:$DA$102,MAX(BH$1,$A12),MIN(BH$1,$A12)))</f>
        <v>0</v>
      </c>
      <c r="BI12">
        <f>IF(BI$1=$A12,1,INDEX(Correlations!$F$3:$DA$102,MAX(BI$1,$A12),MIN(BI$1,$A12)))</f>
        <v>0</v>
      </c>
      <c r="BJ12">
        <f>IF(BJ$1=$A12,1,INDEX(Correlations!$F$3:$DA$102,MAX(BJ$1,$A12),MIN(BJ$1,$A12)))</f>
        <v>0</v>
      </c>
      <c r="BK12">
        <f>IF(BK$1=$A12,1,INDEX(Correlations!$F$3:$DA$102,MAX(BK$1,$A12),MIN(BK$1,$A12)))</f>
        <v>0</v>
      </c>
      <c r="BL12">
        <f>IF(BL$1=$A12,1,INDEX(Correlations!$F$3:$DA$102,MAX(BL$1,$A12),MIN(BL$1,$A12)))</f>
        <v>0</v>
      </c>
      <c r="BM12">
        <f>IF(BM$1=$A12,1,INDEX(Correlations!$F$3:$DA$102,MAX(BM$1,$A12),MIN(BM$1,$A12)))</f>
        <v>0</v>
      </c>
      <c r="BN12">
        <f>IF(BN$1=$A12,1,INDEX(Correlations!$F$3:$DA$102,MAX(BN$1,$A12),MIN(BN$1,$A12)))</f>
        <v>0</v>
      </c>
      <c r="BO12">
        <f>IF(BO$1=$A12,1,INDEX(Correlations!$F$3:$DA$102,MAX(BO$1,$A12),MIN(BO$1,$A12)))</f>
        <v>0</v>
      </c>
      <c r="BP12">
        <f>IF(BP$1=$A12,1,INDEX(Correlations!$F$3:$DA$102,MAX(BP$1,$A12),MIN(BP$1,$A12)))</f>
        <v>0</v>
      </c>
      <c r="BQ12">
        <f>IF(BQ$1=$A12,1,INDEX(Correlations!$F$3:$DA$102,MAX(BQ$1,$A12),MIN(BQ$1,$A12)))</f>
        <v>0</v>
      </c>
      <c r="BR12">
        <f>IF(BR$1=$A12,1,INDEX(Correlations!$F$3:$DA$102,MAX(BR$1,$A12),MIN(BR$1,$A12)))</f>
        <v>0</v>
      </c>
      <c r="BS12">
        <f>IF(BS$1=$A12,1,INDEX(Correlations!$F$3:$DA$102,MAX(BS$1,$A12),MIN(BS$1,$A12)))</f>
        <v>0</v>
      </c>
      <c r="BT12">
        <f>IF(BT$1=$A12,1,INDEX(Correlations!$F$3:$DA$102,MAX(BT$1,$A12),MIN(BT$1,$A12)))</f>
        <v>0</v>
      </c>
      <c r="BU12">
        <f>IF(BU$1=$A12,1,INDEX(Correlations!$F$3:$DA$102,MAX(BU$1,$A12),MIN(BU$1,$A12)))</f>
        <v>0</v>
      </c>
      <c r="BV12">
        <f>IF(BV$1=$A12,1,INDEX(Correlations!$F$3:$DA$102,MAX(BV$1,$A12),MIN(BV$1,$A12)))</f>
        <v>0</v>
      </c>
      <c r="BW12">
        <f>IF(BW$1=$A12,1,INDEX(Correlations!$F$3:$DA$102,MAX(BW$1,$A12),MIN(BW$1,$A12)))</f>
        <v>0</v>
      </c>
      <c r="BX12">
        <f>IF(BX$1=$A12,1,INDEX(Correlations!$F$3:$DA$102,MAX(BX$1,$A12),MIN(BX$1,$A12)))</f>
        <v>0</v>
      </c>
      <c r="BY12">
        <f>IF(BY$1=$A12,1,INDEX(Correlations!$F$3:$DA$102,MAX(BY$1,$A12),MIN(BY$1,$A12)))</f>
        <v>0</v>
      </c>
      <c r="BZ12">
        <f>IF(BZ$1=$A12,1,INDEX(Correlations!$F$3:$DA$102,MAX(BZ$1,$A12),MIN(BZ$1,$A12)))</f>
        <v>0</v>
      </c>
      <c r="CA12">
        <f>IF(CA$1=$A12,1,INDEX(Correlations!$F$3:$DA$102,MAX(CA$1,$A12),MIN(CA$1,$A12)))</f>
        <v>0</v>
      </c>
      <c r="CB12">
        <f>IF(CB$1=$A12,1,INDEX(Correlations!$F$3:$DA$102,MAX(CB$1,$A12),MIN(CB$1,$A12)))</f>
        <v>0</v>
      </c>
      <c r="CC12">
        <f>IF(CC$1=$A12,1,INDEX(Correlations!$F$3:$DA$102,MAX(CC$1,$A12),MIN(CC$1,$A12)))</f>
        <v>0</v>
      </c>
      <c r="CD12">
        <f>IF(CD$1=$A12,1,INDEX(Correlations!$F$3:$DA$102,MAX(CD$1,$A12),MIN(CD$1,$A12)))</f>
        <v>0</v>
      </c>
      <c r="CE12">
        <f>IF(CE$1=$A12,1,INDEX(Correlations!$F$3:$DA$102,MAX(CE$1,$A12),MIN(CE$1,$A12)))</f>
        <v>0</v>
      </c>
      <c r="CF12">
        <f>IF(CF$1=$A12,1,INDEX(Correlations!$F$3:$DA$102,MAX(CF$1,$A12),MIN(CF$1,$A12)))</f>
        <v>0</v>
      </c>
      <c r="CG12">
        <f>IF(CG$1=$A12,1,INDEX(Correlations!$F$3:$DA$102,MAX(CG$1,$A12),MIN(CG$1,$A12)))</f>
        <v>0</v>
      </c>
      <c r="CH12">
        <f>IF(CH$1=$A12,1,INDEX(Correlations!$F$3:$DA$102,MAX(CH$1,$A12),MIN(CH$1,$A12)))</f>
        <v>0</v>
      </c>
      <c r="CI12">
        <f>IF(CI$1=$A12,1,INDEX(Correlations!$F$3:$DA$102,MAX(CI$1,$A12),MIN(CI$1,$A12)))</f>
        <v>0</v>
      </c>
      <c r="CJ12">
        <f>IF(CJ$1=$A12,1,INDEX(Correlations!$F$3:$DA$102,MAX(CJ$1,$A12),MIN(CJ$1,$A12)))</f>
        <v>0</v>
      </c>
      <c r="CK12">
        <f>IF(CK$1=$A12,1,INDEX(Correlations!$F$3:$DA$102,MAX(CK$1,$A12),MIN(CK$1,$A12)))</f>
        <v>0</v>
      </c>
      <c r="CL12">
        <f>IF(CL$1=$A12,1,INDEX(Correlations!$F$3:$DA$102,MAX(CL$1,$A12),MIN(CL$1,$A12)))</f>
        <v>0</v>
      </c>
      <c r="CM12">
        <f>IF(CM$1=$A12,1,INDEX(Correlations!$F$3:$DA$102,MAX(CM$1,$A12),MIN(CM$1,$A12)))</f>
        <v>0</v>
      </c>
      <c r="CN12">
        <f>IF(CN$1=$A12,1,INDEX(Correlations!$F$3:$DA$102,MAX(CN$1,$A12),MIN(CN$1,$A12)))</f>
        <v>0</v>
      </c>
      <c r="CO12">
        <f>IF(CO$1=$A12,1,INDEX(Correlations!$F$3:$DA$102,MAX(CO$1,$A12),MIN(CO$1,$A12)))</f>
        <v>0</v>
      </c>
      <c r="CP12">
        <f>IF(CP$1=$A12,1,INDEX(Correlations!$F$3:$DA$102,MAX(CP$1,$A12),MIN(CP$1,$A12)))</f>
        <v>0</v>
      </c>
      <c r="CQ12">
        <f>IF(CQ$1=$A12,1,INDEX(Correlations!$F$3:$DA$102,MAX(CQ$1,$A12),MIN(CQ$1,$A12)))</f>
        <v>0</v>
      </c>
      <c r="CR12">
        <f>IF(CR$1=$A12,1,INDEX(Correlations!$F$3:$DA$102,MAX(CR$1,$A12),MIN(CR$1,$A12)))</f>
        <v>0</v>
      </c>
      <c r="CS12">
        <f>IF(CS$1=$A12,1,INDEX(Correlations!$F$3:$DA$102,MAX(CS$1,$A12),MIN(CS$1,$A12)))</f>
        <v>0</v>
      </c>
      <c r="CT12">
        <f>IF(CT$1=$A12,1,INDEX(Correlations!$F$3:$DA$102,MAX(CT$1,$A12),MIN(CT$1,$A12)))</f>
        <v>0</v>
      </c>
      <c r="CU12">
        <f>IF(CU$1=$A12,1,INDEX(Correlations!$F$3:$DA$102,MAX(CU$1,$A12),MIN(CU$1,$A12)))</f>
        <v>0</v>
      </c>
      <c r="CV12">
        <f>IF(CV$1=$A12,1,INDEX(Correlations!$F$3:$DA$102,MAX(CV$1,$A12),MIN(CV$1,$A12)))</f>
        <v>0</v>
      </c>
      <c r="CW12">
        <f>IF(CW$1=$A12,1,INDEX(Correlations!$F$3:$DA$102,MAX(CW$1,$A12),MIN(CW$1,$A12)))</f>
        <v>0</v>
      </c>
    </row>
    <row r="13" spans="1:101" x14ac:dyDescent="0.15">
      <c r="A13">
        <v>12</v>
      </c>
      <c r="B13">
        <f>IF(B$1=$A13,1,INDEX(Correlations!$F$3:$DA$102,MAX(B$1,$A13),MIN(B$1,$A13)))</f>
        <v>0.22600000000000001</v>
      </c>
      <c r="C13">
        <f>IF(C$1=$A13,1,INDEX(Correlations!$F$3:$DA$102,MAX(C$1,$A13),MIN(C$1,$A13)))</f>
        <v>0.254</v>
      </c>
      <c r="D13">
        <f>IF(D$1=$A13,1,INDEX(Correlations!$F$3:$DA$102,MAX(D$1,$A13),MIN(D$1,$A13)))</f>
        <v>0.184</v>
      </c>
      <c r="E13">
        <f>IF(E$1=$A13,1,INDEX(Correlations!$F$3:$DA$102,MAX(E$1,$A13),MIN(E$1,$A13)))</f>
        <v>0.27800000000000002</v>
      </c>
      <c r="F13">
        <f>IF(F$1=$A13,1,INDEX(Correlations!$F$3:$DA$102,MAX(F$1,$A13),MIN(F$1,$A13)))</f>
        <v>0.218</v>
      </c>
      <c r="G13">
        <f>IF(G$1=$A13,1,INDEX(Correlations!$F$3:$DA$102,MAX(G$1,$A13),MIN(G$1,$A13)))</f>
        <v>0.26400000000000001</v>
      </c>
      <c r="H13">
        <f>IF(H$1=$A13,1,INDEX(Correlations!$F$3:$DA$102,MAX(H$1,$A13),MIN(H$1,$A13)))</f>
        <v>0.04</v>
      </c>
      <c r="I13">
        <f>IF(I$1=$A13,1,INDEX(Correlations!$F$3:$DA$102,MAX(I$1,$A13),MIN(I$1,$A13)))</f>
        <v>0.129</v>
      </c>
      <c r="J13">
        <f>IF(J$1=$A13,1,INDEX(Correlations!$F$3:$DA$102,MAX(J$1,$A13),MIN(J$1,$A13)))</f>
        <v>0.13300000000000001</v>
      </c>
      <c r="K13">
        <f>IF(K$1=$A13,1,INDEX(Correlations!$F$3:$DA$102,MAX(K$1,$A13),MIN(K$1,$A13)))</f>
        <v>0.21099999999999999</v>
      </c>
      <c r="L13">
        <f>IF(L$1=$A13,1,INDEX(Correlations!$F$3:$DA$102,MAX(L$1,$A13),MIN(L$1,$A13)))</f>
        <v>0.33</v>
      </c>
      <c r="M13">
        <f>IF(M$1=$A13,1,INDEX(Correlations!$F$3:$DA$102,MAX(M$1,$A13),MIN(M$1,$A13)))</f>
        <v>1</v>
      </c>
      <c r="N13">
        <f>IF(N$1=$A13,1,INDEX(Correlations!$F$3:$DA$102,MAX(N$1,$A13),MIN(N$1,$A13)))</f>
        <v>0.17</v>
      </c>
      <c r="O13">
        <f>IF(O$1=$A13,1,INDEX(Correlations!$F$3:$DA$102,MAX(O$1,$A13),MIN(O$1,$A13)))</f>
        <v>0.25</v>
      </c>
      <c r="P13">
        <f>IF(P$1=$A13,1,INDEX(Correlations!$F$3:$DA$102,MAX(P$1,$A13),MIN(P$1,$A13)))</f>
        <v>0</v>
      </c>
      <c r="Q13">
        <f>IF(Q$1=$A13,1,INDEX(Correlations!$F$3:$DA$102,MAX(Q$1,$A13),MIN(Q$1,$A13)))</f>
        <v>0</v>
      </c>
      <c r="R13">
        <f>IF(R$1=$A13,1,INDEX(Correlations!$F$3:$DA$102,MAX(R$1,$A13),MIN(R$1,$A13)))</f>
        <v>0</v>
      </c>
      <c r="S13">
        <f>IF(S$1=$A13,1,INDEX(Correlations!$F$3:$DA$102,MAX(S$1,$A13),MIN(S$1,$A13)))</f>
        <v>0</v>
      </c>
      <c r="T13">
        <f>IF(T$1=$A13,1,INDEX(Correlations!$F$3:$DA$102,MAX(T$1,$A13),MIN(T$1,$A13)))</f>
        <v>0</v>
      </c>
      <c r="U13">
        <f>IF(U$1=$A13,1,INDEX(Correlations!$F$3:$DA$102,MAX(U$1,$A13),MIN(U$1,$A13)))</f>
        <v>0</v>
      </c>
      <c r="V13">
        <f>IF(V$1=$A13,1,INDEX(Correlations!$F$3:$DA$102,MAX(V$1,$A13),MIN(V$1,$A13)))</f>
        <v>0</v>
      </c>
      <c r="W13">
        <f>IF(W$1=$A13,1,INDEX(Correlations!$F$3:$DA$102,MAX(W$1,$A13),MIN(W$1,$A13)))</f>
        <v>0</v>
      </c>
      <c r="X13">
        <f>IF(X$1=$A13,1,INDEX(Correlations!$F$3:$DA$102,MAX(X$1,$A13),MIN(X$1,$A13)))</f>
        <v>0</v>
      </c>
      <c r="Y13">
        <f>IF(Y$1=$A13,1,INDEX(Correlations!$F$3:$DA$102,MAX(Y$1,$A13),MIN(Y$1,$A13)))</f>
        <v>0</v>
      </c>
      <c r="Z13">
        <f>IF(Z$1=$A13,1,INDEX(Correlations!$F$3:$DA$102,MAX(Z$1,$A13),MIN(Z$1,$A13)))</f>
        <v>0</v>
      </c>
      <c r="AA13">
        <f>IF(AA$1=$A13,1,INDEX(Correlations!$F$3:$DA$102,MAX(AA$1,$A13),MIN(AA$1,$A13)))</f>
        <v>0</v>
      </c>
      <c r="AB13">
        <f>IF(AB$1=$A13,1,INDEX(Correlations!$F$3:$DA$102,MAX(AB$1,$A13),MIN(AB$1,$A13)))</f>
        <v>0</v>
      </c>
      <c r="AC13">
        <f>IF(AC$1=$A13,1,INDEX(Correlations!$F$3:$DA$102,MAX(AC$1,$A13),MIN(AC$1,$A13)))</f>
        <v>0</v>
      </c>
      <c r="AD13">
        <f>IF(AD$1=$A13,1,INDEX(Correlations!$F$3:$DA$102,MAX(AD$1,$A13),MIN(AD$1,$A13)))</f>
        <v>0.17</v>
      </c>
      <c r="AE13">
        <f>IF(AE$1=$A13,1,INDEX(Correlations!$F$3:$DA$102,MAX(AE$1,$A13),MIN(AE$1,$A13)))</f>
        <v>0.25</v>
      </c>
      <c r="AF13">
        <f>IF(AF$1=$A13,1,INDEX(Correlations!$F$3:$DA$102,MAX(AF$1,$A13),MIN(AF$1,$A13)))</f>
        <v>0.46</v>
      </c>
      <c r="AG13">
        <f>IF(AG$1=$A13,1,INDEX(Correlations!$F$3:$DA$102,MAX(AG$1,$A13),MIN(AG$1,$A13)))</f>
        <v>0.04</v>
      </c>
      <c r="AH13">
        <f>IF(AH$1=$A13,1,INDEX(Correlations!$F$3:$DA$102,MAX(AH$1,$A13),MIN(AH$1,$A13)))</f>
        <v>0</v>
      </c>
      <c r="AI13">
        <f>IF(AI$1=$A13,1,INDEX(Correlations!$F$3:$DA$102,MAX(AI$1,$A13),MIN(AI$1,$A13)))</f>
        <v>0</v>
      </c>
      <c r="AJ13">
        <f>IF(AJ$1=$A13,1,INDEX(Correlations!$F$3:$DA$102,MAX(AJ$1,$A13),MIN(AJ$1,$A13)))</f>
        <v>0.3</v>
      </c>
      <c r="AK13">
        <f>IF(AK$1=$A13,1,INDEX(Correlations!$F$3:$DA$102,MAX(AK$1,$A13),MIN(AK$1,$A13)))</f>
        <v>0</v>
      </c>
      <c r="AL13">
        <f>IF(AL$1=$A13,1,INDEX(Correlations!$F$3:$DA$102,MAX(AL$1,$A13),MIN(AL$1,$A13)))</f>
        <v>0</v>
      </c>
      <c r="AM13">
        <f>IF(AM$1=$A13,1,INDEX(Correlations!$F$3:$DA$102,MAX(AM$1,$A13),MIN(AM$1,$A13)))</f>
        <v>0</v>
      </c>
      <c r="AN13">
        <f>IF(AN$1=$A13,1,INDEX(Correlations!$F$3:$DA$102,MAX(AN$1,$A13),MIN(AN$1,$A13)))</f>
        <v>0</v>
      </c>
      <c r="AO13">
        <f>IF(AO$1=$A13,1,INDEX(Correlations!$F$3:$DA$102,MAX(AO$1,$A13),MIN(AO$1,$A13)))</f>
        <v>0</v>
      </c>
      <c r="AP13">
        <f>IF(AP$1=$A13,1,INDEX(Correlations!$F$3:$DA$102,MAX(AP$1,$A13),MIN(AP$1,$A13)))</f>
        <v>0</v>
      </c>
      <c r="AQ13">
        <f>IF(AQ$1=$A13,1,INDEX(Correlations!$F$3:$DA$102,MAX(AQ$1,$A13),MIN(AQ$1,$A13)))</f>
        <v>0</v>
      </c>
      <c r="AR13">
        <f>IF(AR$1=$A13,1,INDEX(Correlations!$F$3:$DA$102,MAX(AR$1,$A13),MIN(AR$1,$A13)))</f>
        <v>0</v>
      </c>
      <c r="AS13">
        <f>IF(AS$1=$A13,1,INDEX(Correlations!$F$3:$DA$102,MAX(AS$1,$A13),MIN(AS$1,$A13)))</f>
        <v>0</v>
      </c>
      <c r="AT13">
        <f>IF(AT$1=$A13,1,INDEX(Correlations!$F$3:$DA$102,MAX(AT$1,$A13),MIN(AT$1,$A13)))</f>
        <v>0</v>
      </c>
      <c r="AU13">
        <f>IF(AU$1=$A13,1,INDEX(Correlations!$F$3:$DA$102,MAX(AU$1,$A13),MIN(AU$1,$A13)))</f>
        <v>0</v>
      </c>
      <c r="AV13">
        <f>IF(AV$1=$A13,1,INDEX(Correlations!$F$3:$DA$102,MAX(AV$1,$A13),MIN(AV$1,$A13)))</f>
        <v>0</v>
      </c>
      <c r="AW13">
        <f>IF(AW$1=$A13,1,INDEX(Correlations!$F$3:$DA$102,MAX(AW$1,$A13),MIN(AW$1,$A13)))</f>
        <v>0</v>
      </c>
      <c r="AX13">
        <f>IF(AX$1=$A13,1,INDEX(Correlations!$F$3:$DA$102,MAX(AX$1,$A13),MIN(AX$1,$A13)))</f>
        <v>0</v>
      </c>
      <c r="AY13">
        <f>IF(AY$1=$A13,1,INDEX(Correlations!$F$3:$DA$102,MAX(AY$1,$A13),MIN(AY$1,$A13)))</f>
        <v>0</v>
      </c>
      <c r="AZ13">
        <f>IF(AZ$1=$A13,1,INDEX(Correlations!$F$3:$DA$102,MAX(AZ$1,$A13),MIN(AZ$1,$A13)))</f>
        <v>0</v>
      </c>
      <c r="BA13">
        <f>IF(BA$1=$A13,1,INDEX(Correlations!$F$3:$DA$102,MAX(BA$1,$A13),MIN(BA$1,$A13)))</f>
        <v>0</v>
      </c>
      <c r="BB13">
        <f>IF(BB$1=$A13,1,INDEX(Correlations!$F$3:$DA$102,MAX(BB$1,$A13),MIN(BB$1,$A13)))</f>
        <v>0</v>
      </c>
      <c r="BC13">
        <f>IF(BC$1=$A13,1,INDEX(Correlations!$F$3:$DA$102,MAX(BC$1,$A13),MIN(BC$1,$A13)))</f>
        <v>0</v>
      </c>
      <c r="BD13">
        <f>IF(BD$1=$A13,1,INDEX(Correlations!$F$3:$DA$102,MAX(BD$1,$A13),MIN(BD$1,$A13)))</f>
        <v>0</v>
      </c>
      <c r="BE13">
        <f>IF(BE$1=$A13,1,INDEX(Correlations!$F$3:$DA$102,MAX(BE$1,$A13),MIN(BE$1,$A13)))</f>
        <v>0</v>
      </c>
      <c r="BF13">
        <f>IF(BF$1=$A13,1,INDEX(Correlations!$F$3:$DA$102,MAX(BF$1,$A13),MIN(BF$1,$A13)))</f>
        <v>0</v>
      </c>
      <c r="BG13">
        <f>IF(BG$1=$A13,1,INDEX(Correlations!$F$3:$DA$102,MAX(BG$1,$A13),MIN(BG$1,$A13)))</f>
        <v>0</v>
      </c>
      <c r="BH13">
        <f>IF(BH$1=$A13,1,INDEX(Correlations!$F$3:$DA$102,MAX(BH$1,$A13),MIN(BH$1,$A13)))</f>
        <v>0</v>
      </c>
      <c r="BI13">
        <f>IF(BI$1=$A13,1,INDEX(Correlations!$F$3:$DA$102,MAX(BI$1,$A13),MIN(BI$1,$A13)))</f>
        <v>0</v>
      </c>
      <c r="BJ13">
        <f>IF(BJ$1=$A13,1,INDEX(Correlations!$F$3:$DA$102,MAX(BJ$1,$A13),MIN(BJ$1,$A13)))</f>
        <v>0</v>
      </c>
      <c r="BK13">
        <f>IF(BK$1=$A13,1,INDEX(Correlations!$F$3:$DA$102,MAX(BK$1,$A13),MIN(BK$1,$A13)))</f>
        <v>0</v>
      </c>
      <c r="BL13">
        <f>IF(BL$1=$A13,1,INDEX(Correlations!$F$3:$DA$102,MAX(BL$1,$A13),MIN(BL$1,$A13)))</f>
        <v>0</v>
      </c>
      <c r="BM13">
        <f>IF(BM$1=$A13,1,INDEX(Correlations!$F$3:$DA$102,MAX(BM$1,$A13),MIN(BM$1,$A13)))</f>
        <v>0</v>
      </c>
      <c r="BN13">
        <f>IF(BN$1=$A13,1,INDEX(Correlations!$F$3:$DA$102,MAX(BN$1,$A13),MIN(BN$1,$A13)))</f>
        <v>0</v>
      </c>
      <c r="BO13">
        <f>IF(BO$1=$A13,1,INDEX(Correlations!$F$3:$DA$102,MAX(BO$1,$A13),MIN(BO$1,$A13)))</f>
        <v>0</v>
      </c>
      <c r="BP13">
        <f>IF(BP$1=$A13,1,INDEX(Correlations!$F$3:$DA$102,MAX(BP$1,$A13),MIN(BP$1,$A13)))</f>
        <v>0</v>
      </c>
      <c r="BQ13">
        <f>IF(BQ$1=$A13,1,INDEX(Correlations!$F$3:$DA$102,MAX(BQ$1,$A13),MIN(BQ$1,$A13)))</f>
        <v>0</v>
      </c>
      <c r="BR13">
        <f>IF(BR$1=$A13,1,INDEX(Correlations!$F$3:$DA$102,MAX(BR$1,$A13),MIN(BR$1,$A13)))</f>
        <v>0</v>
      </c>
      <c r="BS13">
        <f>IF(BS$1=$A13,1,INDEX(Correlations!$F$3:$DA$102,MAX(BS$1,$A13),MIN(BS$1,$A13)))</f>
        <v>0</v>
      </c>
      <c r="BT13">
        <f>IF(BT$1=$A13,1,INDEX(Correlations!$F$3:$DA$102,MAX(BT$1,$A13),MIN(BT$1,$A13)))</f>
        <v>0</v>
      </c>
      <c r="BU13">
        <f>IF(BU$1=$A13,1,INDEX(Correlations!$F$3:$DA$102,MAX(BU$1,$A13),MIN(BU$1,$A13)))</f>
        <v>0</v>
      </c>
      <c r="BV13">
        <f>IF(BV$1=$A13,1,INDEX(Correlations!$F$3:$DA$102,MAX(BV$1,$A13),MIN(BV$1,$A13)))</f>
        <v>0</v>
      </c>
      <c r="BW13">
        <f>IF(BW$1=$A13,1,INDEX(Correlations!$F$3:$DA$102,MAX(BW$1,$A13),MIN(BW$1,$A13)))</f>
        <v>0</v>
      </c>
      <c r="BX13">
        <f>IF(BX$1=$A13,1,INDEX(Correlations!$F$3:$DA$102,MAX(BX$1,$A13),MIN(BX$1,$A13)))</f>
        <v>0</v>
      </c>
      <c r="BY13">
        <f>IF(BY$1=$A13,1,INDEX(Correlations!$F$3:$DA$102,MAX(BY$1,$A13),MIN(BY$1,$A13)))</f>
        <v>0</v>
      </c>
      <c r="BZ13">
        <f>IF(BZ$1=$A13,1,INDEX(Correlations!$F$3:$DA$102,MAX(BZ$1,$A13),MIN(BZ$1,$A13)))</f>
        <v>0</v>
      </c>
      <c r="CA13">
        <f>IF(CA$1=$A13,1,INDEX(Correlations!$F$3:$DA$102,MAX(CA$1,$A13),MIN(CA$1,$A13)))</f>
        <v>0</v>
      </c>
      <c r="CB13">
        <f>IF(CB$1=$A13,1,INDEX(Correlations!$F$3:$DA$102,MAX(CB$1,$A13),MIN(CB$1,$A13)))</f>
        <v>0</v>
      </c>
      <c r="CC13">
        <f>IF(CC$1=$A13,1,INDEX(Correlations!$F$3:$DA$102,MAX(CC$1,$A13),MIN(CC$1,$A13)))</f>
        <v>0</v>
      </c>
      <c r="CD13">
        <f>IF(CD$1=$A13,1,INDEX(Correlations!$F$3:$DA$102,MAX(CD$1,$A13),MIN(CD$1,$A13)))</f>
        <v>0</v>
      </c>
      <c r="CE13">
        <f>IF(CE$1=$A13,1,INDEX(Correlations!$F$3:$DA$102,MAX(CE$1,$A13),MIN(CE$1,$A13)))</f>
        <v>0</v>
      </c>
      <c r="CF13">
        <f>IF(CF$1=$A13,1,INDEX(Correlations!$F$3:$DA$102,MAX(CF$1,$A13),MIN(CF$1,$A13)))</f>
        <v>0</v>
      </c>
      <c r="CG13">
        <f>IF(CG$1=$A13,1,INDEX(Correlations!$F$3:$DA$102,MAX(CG$1,$A13),MIN(CG$1,$A13)))</f>
        <v>0</v>
      </c>
      <c r="CH13">
        <f>IF(CH$1=$A13,1,INDEX(Correlations!$F$3:$DA$102,MAX(CH$1,$A13),MIN(CH$1,$A13)))</f>
        <v>0</v>
      </c>
      <c r="CI13">
        <f>IF(CI$1=$A13,1,INDEX(Correlations!$F$3:$DA$102,MAX(CI$1,$A13),MIN(CI$1,$A13)))</f>
        <v>0</v>
      </c>
      <c r="CJ13">
        <f>IF(CJ$1=$A13,1,INDEX(Correlations!$F$3:$DA$102,MAX(CJ$1,$A13),MIN(CJ$1,$A13)))</f>
        <v>0</v>
      </c>
      <c r="CK13">
        <f>IF(CK$1=$A13,1,INDEX(Correlations!$F$3:$DA$102,MAX(CK$1,$A13),MIN(CK$1,$A13)))</f>
        <v>0</v>
      </c>
      <c r="CL13">
        <f>IF(CL$1=$A13,1,INDEX(Correlations!$F$3:$DA$102,MAX(CL$1,$A13),MIN(CL$1,$A13)))</f>
        <v>0</v>
      </c>
      <c r="CM13">
        <f>IF(CM$1=$A13,1,INDEX(Correlations!$F$3:$DA$102,MAX(CM$1,$A13),MIN(CM$1,$A13)))</f>
        <v>0</v>
      </c>
      <c r="CN13">
        <f>IF(CN$1=$A13,1,INDEX(Correlations!$F$3:$DA$102,MAX(CN$1,$A13),MIN(CN$1,$A13)))</f>
        <v>0</v>
      </c>
      <c r="CO13">
        <f>IF(CO$1=$A13,1,INDEX(Correlations!$F$3:$DA$102,MAX(CO$1,$A13),MIN(CO$1,$A13)))</f>
        <v>0</v>
      </c>
      <c r="CP13">
        <f>IF(CP$1=$A13,1,INDEX(Correlations!$F$3:$DA$102,MAX(CP$1,$A13),MIN(CP$1,$A13)))</f>
        <v>0</v>
      </c>
      <c r="CQ13">
        <f>IF(CQ$1=$A13,1,INDEX(Correlations!$F$3:$DA$102,MAX(CQ$1,$A13),MIN(CQ$1,$A13)))</f>
        <v>0</v>
      </c>
      <c r="CR13">
        <f>IF(CR$1=$A13,1,INDEX(Correlations!$F$3:$DA$102,MAX(CR$1,$A13),MIN(CR$1,$A13)))</f>
        <v>0</v>
      </c>
      <c r="CS13">
        <f>IF(CS$1=$A13,1,INDEX(Correlations!$F$3:$DA$102,MAX(CS$1,$A13),MIN(CS$1,$A13)))</f>
        <v>0</v>
      </c>
      <c r="CT13">
        <f>IF(CT$1=$A13,1,INDEX(Correlations!$F$3:$DA$102,MAX(CT$1,$A13),MIN(CT$1,$A13)))</f>
        <v>0</v>
      </c>
      <c r="CU13">
        <f>IF(CU$1=$A13,1,INDEX(Correlations!$F$3:$DA$102,MAX(CU$1,$A13),MIN(CU$1,$A13)))</f>
        <v>0</v>
      </c>
      <c r="CV13">
        <f>IF(CV$1=$A13,1,INDEX(Correlations!$F$3:$DA$102,MAX(CV$1,$A13),MIN(CV$1,$A13)))</f>
        <v>0</v>
      </c>
      <c r="CW13">
        <f>IF(CW$1=$A13,1,INDEX(Correlations!$F$3:$DA$102,MAX(CW$1,$A13),MIN(CW$1,$A13)))</f>
        <v>0</v>
      </c>
    </row>
    <row r="14" spans="1:101" x14ac:dyDescent="0.15">
      <c r="A14">
        <v>13</v>
      </c>
      <c r="B14">
        <f>IF(B$1=$A14,1,INDEX(Correlations!$F$3:$DA$102,MAX(B$1,$A14),MIN(B$1,$A14)))</f>
        <v>0.1</v>
      </c>
      <c r="C14">
        <f>IF(C$1=$A14,1,INDEX(Correlations!$F$3:$DA$102,MAX(C$1,$A14),MIN(C$1,$A14)))</f>
        <v>9.5000000000000001E-2</v>
      </c>
      <c r="D14">
        <f>IF(D$1=$A14,1,INDEX(Correlations!$F$3:$DA$102,MAX(D$1,$A14),MIN(D$1,$A14)))</f>
        <v>9.9000000000000005E-2</v>
      </c>
      <c r="E14">
        <f>IF(E$1=$A14,1,INDEX(Correlations!$F$3:$DA$102,MAX(E$1,$A14),MIN(E$1,$A14)))</f>
        <v>0.157</v>
      </c>
      <c r="F14">
        <f>IF(F$1=$A14,1,INDEX(Correlations!$F$3:$DA$102,MAX(F$1,$A14),MIN(F$1,$A14)))</f>
        <v>0.23200000000000001</v>
      </c>
      <c r="G14">
        <f>IF(G$1=$A14,1,INDEX(Correlations!$F$3:$DA$102,MAX(G$1,$A14),MIN(G$1,$A14)))</f>
        <v>0.17699999999999999</v>
      </c>
      <c r="H14">
        <f>IF(H$1=$A14,1,INDEX(Correlations!$F$3:$DA$102,MAX(H$1,$A14),MIN(H$1,$A14)))</f>
        <v>0.39400000000000002</v>
      </c>
      <c r="I14">
        <f>IF(I$1=$A14,1,INDEX(Correlations!$F$3:$DA$102,MAX(I$1,$A14),MIN(I$1,$A14)))</f>
        <v>0.30599999999999999</v>
      </c>
      <c r="J14">
        <f>IF(J$1=$A14,1,INDEX(Correlations!$F$3:$DA$102,MAX(J$1,$A14),MIN(J$1,$A14)))</f>
        <v>0.41199999999999998</v>
      </c>
      <c r="K14">
        <f>IF(K$1=$A14,1,INDEX(Correlations!$F$3:$DA$102,MAX(K$1,$A14),MIN(K$1,$A14)))</f>
        <v>0.29499999999999998</v>
      </c>
      <c r="L14">
        <f>IF(L$1=$A14,1,INDEX(Correlations!$F$3:$DA$102,MAX(L$1,$A14),MIN(L$1,$A14)))</f>
        <v>0.36</v>
      </c>
      <c r="M14">
        <f>IF(M$1=$A14,1,INDEX(Correlations!$F$3:$DA$102,MAX(M$1,$A14),MIN(M$1,$A14)))</f>
        <v>0.17</v>
      </c>
      <c r="N14">
        <f>IF(N$1=$A14,1,INDEX(Correlations!$F$3:$DA$102,MAX(N$1,$A14),MIN(N$1,$A14)))</f>
        <v>1</v>
      </c>
      <c r="O14">
        <f>IF(O$1=$A14,1,INDEX(Correlations!$F$3:$DA$102,MAX(O$1,$A14),MIN(O$1,$A14)))</f>
        <v>0.307</v>
      </c>
      <c r="P14">
        <f>IF(P$1=$A14,1,INDEX(Correlations!$F$3:$DA$102,MAX(P$1,$A14),MIN(P$1,$A14)))</f>
        <v>0</v>
      </c>
      <c r="Q14">
        <f>IF(Q$1=$A14,1,INDEX(Correlations!$F$3:$DA$102,MAX(Q$1,$A14),MIN(Q$1,$A14)))</f>
        <v>0</v>
      </c>
      <c r="R14">
        <f>IF(R$1=$A14,1,INDEX(Correlations!$F$3:$DA$102,MAX(R$1,$A14),MIN(R$1,$A14)))</f>
        <v>0</v>
      </c>
      <c r="S14">
        <f>IF(S$1=$A14,1,INDEX(Correlations!$F$3:$DA$102,MAX(S$1,$A14),MIN(S$1,$A14)))</f>
        <v>0</v>
      </c>
      <c r="T14">
        <f>IF(T$1=$A14,1,INDEX(Correlations!$F$3:$DA$102,MAX(T$1,$A14),MIN(T$1,$A14)))</f>
        <v>0</v>
      </c>
      <c r="U14">
        <f>IF(U$1=$A14,1,INDEX(Correlations!$F$3:$DA$102,MAX(U$1,$A14),MIN(U$1,$A14)))</f>
        <v>0</v>
      </c>
      <c r="V14">
        <f>IF(V$1=$A14,1,INDEX(Correlations!$F$3:$DA$102,MAX(V$1,$A14),MIN(V$1,$A14)))</f>
        <v>0</v>
      </c>
      <c r="W14">
        <f>IF(W$1=$A14,1,INDEX(Correlations!$F$3:$DA$102,MAX(W$1,$A14),MIN(W$1,$A14)))</f>
        <v>0</v>
      </c>
      <c r="X14">
        <f>IF(X$1=$A14,1,INDEX(Correlations!$F$3:$DA$102,MAX(X$1,$A14),MIN(X$1,$A14)))</f>
        <v>0</v>
      </c>
      <c r="Y14">
        <f>IF(Y$1=$A14,1,INDEX(Correlations!$F$3:$DA$102,MAX(Y$1,$A14),MIN(Y$1,$A14)))</f>
        <v>0</v>
      </c>
      <c r="Z14">
        <f>IF(Z$1=$A14,1,INDEX(Correlations!$F$3:$DA$102,MAX(Z$1,$A14),MIN(Z$1,$A14)))</f>
        <v>0</v>
      </c>
      <c r="AA14">
        <f>IF(AA$1=$A14,1,INDEX(Correlations!$F$3:$DA$102,MAX(AA$1,$A14),MIN(AA$1,$A14)))</f>
        <v>0</v>
      </c>
      <c r="AB14">
        <f>IF(AB$1=$A14,1,INDEX(Correlations!$F$3:$DA$102,MAX(AB$1,$A14),MIN(AB$1,$A14)))</f>
        <v>0</v>
      </c>
      <c r="AC14">
        <f>IF(AC$1=$A14,1,INDEX(Correlations!$F$3:$DA$102,MAX(AC$1,$A14),MIN(AC$1,$A14)))</f>
        <v>0</v>
      </c>
      <c r="AD14">
        <f>IF(AD$1=$A14,1,INDEX(Correlations!$F$3:$DA$102,MAX(AD$1,$A14),MIN(AD$1,$A14)))</f>
        <v>0</v>
      </c>
      <c r="AE14">
        <f>IF(AE$1=$A14,1,INDEX(Correlations!$F$3:$DA$102,MAX(AE$1,$A14),MIN(AE$1,$A14)))</f>
        <v>0.307</v>
      </c>
      <c r="AF14">
        <f>IF(AF$1=$A14,1,INDEX(Correlations!$F$3:$DA$102,MAX(AF$1,$A14),MIN(AF$1,$A14)))</f>
        <v>7.0000000000000007E-2</v>
      </c>
      <c r="AG14">
        <f>IF(AG$1=$A14,1,INDEX(Correlations!$F$3:$DA$102,MAX(AG$1,$A14),MIN(AG$1,$A14)))</f>
        <v>0.35</v>
      </c>
      <c r="AH14">
        <f>IF(AH$1=$A14,1,INDEX(Correlations!$F$3:$DA$102,MAX(AH$1,$A14),MIN(AH$1,$A14)))</f>
        <v>0</v>
      </c>
      <c r="AI14">
        <f>IF(AI$1=$A14,1,INDEX(Correlations!$F$3:$DA$102,MAX(AI$1,$A14),MIN(AI$1,$A14)))</f>
        <v>0</v>
      </c>
      <c r="AJ14">
        <f>IF(AJ$1=$A14,1,INDEX(Correlations!$F$3:$DA$102,MAX(AJ$1,$A14),MIN(AJ$1,$A14)))</f>
        <v>0.36</v>
      </c>
      <c r="AK14">
        <f>IF(AK$1=$A14,1,INDEX(Correlations!$F$3:$DA$102,MAX(AK$1,$A14),MIN(AK$1,$A14)))</f>
        <v>0</v>
      </c>
      <c r="AL14">
        <f>IF(AL$1=$A14,1,INDEX(Correlations!$F$3:$DA$102,MAX(AL$1,$A14),MIN(AL$1,$A14)))</f>
        <v>0</v>
      </c>
      <c r="AM14">
        <f>IF(AM$1=$A14,1,INDEX(Correlations!$F$3:$DA$102,MAX(AM$1,$A14),MIN(AM$1,$A14)))</f>
        <v>0</v>
      </c>
      <c r="AN14">
        <f>IF(AN$1=$A14,1,INDEX(Correlations!$F$3:$DA$102,MAX(AN$1,$A14),MIN(AN$1,$A14)))</f>
        <v>0</v>
      </c>
      <c r="AO14">
        <f>IF(AO$1=$A14,1,INDEX(Correlations!$F$3:$DA$102,MAX(AO$1,$A14),MIN(AO$1,$A14)))</f>
        <v>0</v>
      </c>
      <c r="AP14">
        <f>IF(AP$1=$A14,1,INDEX(Correlations!$F$3:$DA$102,MAX(AP$1,$A14),MIN(AP$1,$A14)))</f>
        <v>0</v>
      </c>
      <c r="AQ14">
        <f>IF(AQ$1=$A14,1,INDEX(Correlations!$F$3:$DA$102,MAX(AQ$1,$A14),MIN(AQ$1,$A14)))</f>
        <v>0</v>
      </c>
      <c r="AR14">
        <f>IF(AR$1=$A14,1,INDEX(Correlations!$F$3:$DA$102,MAX(AR$1,$A14),MIN(AR$1,$A14)))</f>
        <v>0.4</v>
      </c>
      <c r="AS14">
        <f>IF(AS$1=$A14,1,INDEX(Correlations!$F$3:$DA$102,MAX(AS$1,$A14),MIN(AS$1,$A14)))</f>
        <v>0</v>
      </c>
      <c r="AT14">
        <f>IF(AT$1=$A14,1,INDEX(Correlations!$F$3:$DA$102,MAX(AT$1,$A14),MIN(AT$1,$A14)))</f>
        <v>0</v>
      </c>
      <c r="AU14">
        <f>IF(AU$1=$A14,1,INDEX(Correlations!$F$3:$DA$102,MAX(AU$1,$A14),MIN(AU$1,$A14)))</f>
        <v>0</v>
      </c>
      <c r="AV14">
        <f>IF(AV$1=$A14,1,INDEX(Correlations!$F$3:$DA$102,MAX(AV$1,$A14),MIN(AV$1,$A14)))</f>
        <v>0</v>
      </c>
      <c r="AW14">
        <f>IF(AW$1=$A14,1,INDEX(Correlations!$F$3:$DA$102,MAX(AW$1,$A14),MIN(AW$1,$A14)))</f>
        <v>0</v>
      </c>
      <c r="AX14">
        <f>IF(AX$1=$A14,1,INDEX(Correlations!$F$3:$DA$102,MAX(AX$1,$A14),MIN(AX$1,$A14)))</f>
        <v>0</v>
      </c>
      <c r="AY14">
        <f>IF(AY$1=$A14,1,INDEX(Correlations!$F$3:$DA$102,MAX(AY$1,$A14),MIN(AY$1,$A14)))</f>
        <v>0</v>
      </c>
      <c r="AZ14">
        <f>IF(AZ$1=$A14,1,INDEX(Correlations!$F$3:$DA$102,MAX(AZ$1,$A14),MIN(AZ$1,$A14)))</f>
        <v>0</v>
      </c>
      <c r="BA14">
        <f>IF(BA$1=$A14,1,INDEX(Correlations!$F$3:$DA$102,MAX(BA$1,$A14),MIN(BA$1,$A14)))</f>
        <v>0</v>
      </c>
      <c r="BB14">
        <f>IF(BB$1=$A14,1,INDEX(Correlations!$F$3:$DA$102,MAX(BB$1,$A14),MIN(BB$1,$A14)))</f>
        <v>0</v>
      </c>
      <c r="BC14">
        <f>IF(BC$1=$A14,1,INDEX(Correlations!$F$3:$DA$102,MAX(BC$1,$A14),MIN(BC$1,$A14)))</f>
        <v>0</v>
      </c>
      <c r="BD14">
        <f>IF(BD$1=$A14,1,INDEX(Correlations!$F$3:$DA$102,MAX(BD$1,$A14),MIN(BD$1,$A14)))</f>
        <v>0</v>
      </c>
      <c r="BE14">
        <f>IF(BE$1=$A14,1,INDEX(Correlations!$F$3:$DA$102,MAX(BE$1,$A14),MIN(BE$1,$A14)))</f>
        <v>0</v>
      </c>
      <c r="BF14">
        <f>IF(BF$1=$A14,1,INDEX(Correlations!$F$3:$DA$102,MAX(BF$1,$A14),MIN(BF$1,$A14)))</f>
        <v>0</v>
      </c>
      <c r="BG14">
        <f>IF(BG$1=$A14,1,INDEX(Correlations!$F$3:$DA$102,MAX(BG$1,$A14),MIN(BG$1,$A14)))</f>
        <v>0</v>
      </c>
      <c r="BH14">
        <f>IF(BH$1=$A14,1,INDEX(Correlations!$F$3:$DA$102,MAX(BH$1,$A14),MIN(BH$1,$A14)))</f>
        <v>0</v>
      </c>
      <c r="BI14">
        <f>IF(BI$1=$A14,1,INDEX(Correlations!$F$3:$DA$102,MAX(BI$1,$A14),MIN(BI$1,$A14)))</f>
        <v>0</v>
      </c>
      <c r="BJ14">
        <f>IF(BJ$1=$A14,1,INDEX(Correlations!$F$3:$DA$102,MAX(BJ$1,$A14),MIN(BJ$1,$A14)))</f>
        <v>0</v>
      </c>
      <c r="BK14">
        <f>IF(BK$1=$A14,1,INDEX(Correlations!$F$3:$DA$102,MAX(BK$1,$A14),MIN(BK$1,$A14)))</f>
        <v>0</v>
      </c>
      <c r="BL14">
        <f>IF(BL$1=$A14,1,INDEX(Correlations!$F$3:$DA$102,MAX(BL$1,$A14),MIN(BL$1,$A14)))</f>
        <v>0</v>
      </c>
      <c r="BM14">
        <f>IF(BM$1=$A14,1,INDEX(Correlations!$F$3:$DA$102,MAX(BM$1,$A14),MIN(BM$1,$A14)))</f>
        <v>0</v>
      </c>
      <c r="BN14">
        <f>IF(BN$1=$A14,1,INDEX(Correlations!$F$3:$DA$102,MAX(BN$1,$A14),MIN(BN$1,$A14)))</f>
        <v>0</v>
      </c>
      <c r="BO14">
        <f>IF(BO$1=$A14,1,INDEX(Correlations!$F$3:$DA$102,MAX(BO$1,$A14),MIN(BO$1,$A14)))</f>
        <v>0</v>
      </c>
      <c r="BP14">
        <f>IF(BP$1=$A14,1,INDEX(Correlations!$F$3:$DA$102,MAX(BP$1,$A14),MIN(BP$1,$A14)))</f>
        <v>0</v>
      </c>
      <c r="BQ14">
        <f>IF(BQ$1=$A14,1,INDEX(Correlations!$F$3:$DA$102,MAX(BQ$1,$A14),MIN(BQ$1,$A14)))</f>
        <v>0</v>
      </c>
      <c r="BR14">
        <f>IF(BR$1=$A14,1,INDEX(Correlations!$F$3:$DA$102,MAX(BR$1,$A14),MIN(BR$1,$A14)))</f>
        <v>0</v>
      </c>
      <c r="BS14">
        <f>IF(BS$1=$A14,1,INDEX(Correlations!$F$3:$DA$102,MAX(BS$1,$A14),MIN(BS$1,$A14)))</f>
        <v>0</v>
      </c>
      <c r="BT14">
        <f>IF(BT$1=$A14,1,INDEX(Correlations!$F$3:$DA$102,MAX(BT$1,$A14),MIN(BT$1,$A14)))</f>
        <v>0</v>
      </c>
      <c r="BU14">
        <f>IF(BU$1=$A14,1,INDEX(Correlations!$F$3:$DA$102,MAX(BU$1,$A14),MIN(BU$1,$A14)))</f>
        <v>0</v>
      </c>
      <c r="BV14">
        <f>IF(BV$1=$A14,1,INDEX(Correlations!$F$3:$DA$102,MAX(BV$1,$A14),MIN(BV$1,$A14)))</f>
        <v>0</v>
      </c>
      <c r="BW14">
        <f>IF(BW$1=$A14,1,INDEX(Correlations!$F$3:$DA$102,MAX(BW$1,$A14),MIN(BW$1,$A14)))</f>
        <v>0</v>
      </c>
      <c r="BX14">
        <f>IF(BX$1=$A14,1,INDEX(Correlations!$F$3:$DA$102,MAX(BX$1,$A14),MIN(BX$1,$A14)))</f>
        <v>0</v>
      </c>
      <c r="BY14">
        <f>IF(BY$1=$A14,1,INDEX(Correlations!$F$3:$DA$102,MAX(BY$1,$A14),MIN(BY$1,$A14)))</f>
        <v>0</v>
      </c>
      <c r="BZ14">
        <f>IF(BZ$1=$A14,1,INDEX(Correlations!$F$3:$DA$102,MAX(BZ$1,$A14),MIN(BZ$1,$A14)))</f>
        <v>0</v>
      </c>
      <c r="CA14">
        <f>IF(CA$1=$A14,1,INDEX(Correlations!$F$3:$DA$102,MAX(CA$1,$A14),MIN(CA$1,$A14)))</f>
        <v>0</v>
      </c>
      <c r="CB14">
        <f>IF(CB$1=$A14,1,INDEX(Correlations!$F$3:$DA$102,MAX(CB$1,$A14),MIN(CB$1,$A14)))</f>
        <v>0</v>
      </c>
      <c r="CC14">
        <f>IF(CC$1=$A14,1,INDEX(Correlations!$F$3:$DA$102,MAX(CC$1,$A14),MIN(CC$1,$A14)))</f>
        <v>0</v>
      </c>
      <c r="CD14">
        <f>IF(CD$1=$A14,1,INDEX(Correlations!$F$3:$DA$102,MAX(CD$1,$A14),MIN(CD$1,$A14)))</f>
        <v>0</v>
      </c>
      <c r="CE14">
        <f>IF(CE$1=$A14,1,INDEX(Correlations!$F$3:$DA$102,MAX(CE$1,$A14),MIN(CE$1,$A14)))</f>
        <v>0</v>
      </c>
      <c r="CF14">
        <f>IF(CF$1=$A14,1,INDEX(Correlations!$F$3:$DA$102,MAX(CF$1,$A14),MIN(CF$1,$A14)))</f>
        <v>0</v>
      </c>
      <c r="CG14">
        <f>IF(CG$1=$A14,1,INDEX(Correlations!$F$3:$DA$102,MAX(CG$1,$A14),MIN(CG$1,$A14)))</f>
        <v>0</v>
      </c>
      <c r="CH14">
        <f>IF(CH$1=$A14,1,INDEX(Correlations!$F$3:$DA$102,MAX(CH$1,$A14),MIN(CH$1,$A14)))</f>
        <v>0</v>
      </c>
      <c r="CI14">
        <f>IF(CI$1=$A14,1,INDEX(Correlations!$F$3:$DA$102,MAX(CI$1,$A14),MIN(CI$1,$A14)))</f>
        <v>0</v>
      </c>
      <c r="CJ14">
        <f>IF(CJ$1=$A14,1,INDEX(Correlations!$F$3:$DA$102,MAX(CJ$1,$A14),MIN(CJ$1,$A14)))</f>
        <v>0</v>
      </c>
      <c r="CK14">
        <f>IF(CK$1=$A14,1,INDEX(Correlations!$F$3:$DA$102,MAX(CK$1,$A14),MIN(CK$1,$A14)))</f>
        <v>0</v>
      </c>
      <c r="CL14">
        <f>IF(CL$1=$A14,1,INDEX(Correlations!$F$3:$DA$102,MAX(CL$1,$A14),MIN(CL$1,$A14)))</f>
        <v>0</v>
      </c>
      <c r="CM14">
        <f>IF(CM$1=$A14,1,INDEX(Correlations!$F$3:$DA$102,MAX(CM$1,$A14),MIN(CM$1,$A14)))</f>
        <v>0</v>
      </c>
      <c r="CN14">
        <f>IF(CN$1=$A14,1,INDEX(Correlations!$F$3:$DA$102,MAX(CN$1,$A14),MIN(CN$1,$A14)))</f>
        <v>0</v>
      </c>
      <c r="CO14">
        <f>IF(CO$1=$A14,1,INDEX(Correlations!$F$3:$DA$102,MAX(CO$1,$A14),MIN(CO$1,$A14)))</f>
        <v>0</v>
      </c>
      <c r="CP14">
        <f>IF(CP$1=$A14,1,INDEX(Correlations!$F$3:$DA$102,MAX(CP$1,$A14),MIN(CP$1,$A14)))</f>
        <v>0</v>
      </c>
      <c r="CQ14">
        <f>IF(CQ$1=$A14,1,INDEX(Correlations!$F$3:$DA$102,MAX(CQ$1,$A14),MIN(CQ$1,$A14)))</f>
        <v>0</v>
      </c>
      <c r="CR14">
        <f>IF(CR$1=$A14,1,INDEX(Correlations!$F$3:$DA$102,MAX(CR$1,$A14),MIN(CR$1,$A14)))</f>
        <v>0</v>
      </c>
      <c r="CS14">
        <f>IF(CS$1=$A14,1,INDEX(Correlations!$F$3:$DA$102,MAX(CS$1,$A14),MIN(CS$1,$A14)))</f>
        <v>0</v>
      </c>
      <c r="CT14">
        <f>IF(CT$1=$A14,1,INDEX(Correlations!$F$3:$DA$102,MAX(CT$1,$A14),MIN(CT$1,$A14)))</f>
        <v>0</v>
      </c>
      <c r="CU14">
        <f>IF(CU$1=$A14,1,INDEX(Correlations!$F$3:$DA$102,MAX(CU$1,$A14),MIN(CU$1,$A14)))</f>
        <v>0</v>
      </c>
      <c r="CV14">
        <f>IF(CV$1=$A14,1,INDEX(Correlations!$F$3:$DA$102,MAX(CV$1,$A14),MIN(CV$1,$A14)))</f>
        <v>0</v>
      </c>
      <c r="CW14">
        <f>IF(CW$1=$A14,1,INDEX(Correlations!$F$3:$DA$102,MAX(CW$1,$A14),MIN(CW$1,$A14)))</f>
        <v>0</v>
      </c>
    </row>
    <row r="15" spans="1:101" x14ac:dyDescent="0.15">
      <c r="A15">
        <v>14</v>
      </c>
      <c r="B15">
        <f>IF(B$1=$A15,1,INDEX(Correlations!$F$3:$DA$102,MAX(B$1,$A15),MIN(B$1,$A15)))</f>
        <v>0.35199999999999998</v>
      </c>
      <c r="C15">
        <f>IF(C$1=$A15,1,INDEX(Correlations!$F$3:$DA$102,MAX(C$1,$A15),MIN(C$1,$A15)))</f>
        <v>0.33400000000000002</v>
      </c>
      <c r="D15">
        <f>IF(D$1=$A15,1,INDEX(Correlations!$F$3:$DA$102,MAX(D$1,$A15),MIN(D$1,$A15)))</f>
        <v>0.37</v>
      </c>
      <c r="E15">
        <f>IF(E$1=$A15,1,INDEX(Correlations!$F$3:$DA$102,MAX(E$1,$A15),MIN(E$1,$A15)))</f>
        <v>0.33300000000000002</v>
      </c>
      <c r="F15">
        <f>IF(F$1=$A15,1,INDEX(Correlations!$F$3:$DA$102,MAX(F$1,$A15),MIN(F$1,$A15)))</f>
        <v>0.33100000000000002</v>
      </c>
      <c r="G15">
        <f>IF(G$1=$A15,1,INDEX(Correlations!$F$3:$DA$102,MAX(G$1,$A15),MIN(G$1,$A15)))</f>
        <v>0.33300000000000002</v>
      </c>
      <c r="H15">
        <f>IF(H$1=$A15,1,INDEX(Correlations!$F$3:$DA$102,MAX(H$1,$A15),MIN(H$1,$A15)))</f>
        <v>0.373</v>
      </c>
      <c r="I15">
        <f>IF(I$1=$A15,1,INDEX(Correlations!$F$3:$DA$102,MAX(I$1,$A15),MIN(I$1,$A15)))</f>
        <v>0.35199999999999998</v>
      </c>
      <c r="J15">
        <f>IF(J$1=$A15,1,INDEX(Correlations!$F$3:$DA$102,MAX(J$1,$A15),MIN(J$1,$A15)))</f>
        <v>0.41899999999999998</v>
      </c>
      <c r="K15">
        <f>IF(K$1=$A15,1,INDEX(Correlations!$F$3:$DA$102,MAX(K$1,$A15),MIN(K$1,$A15)))</f>
        <v>0.371</v>
      </c>
      <c r="L15">
        <f>IF(L$1=$A15,1,INDEX(Correlations!$F$3:$DA$102,MAX(L$1,$A15),MIN(L$1,$A15)))</f>
        <v>0.48</v>
      </c>
      <c r="M15">
        <f>IF(M$1=$A15,1,INDEX(Correlations!$F$3:$DA$102,MAX(M$1,$A15),MIN(M$1,$A15)))</f>
        <v>0.25</v>
      </c>
      <c r="N15">
        <f>IF(N$1=$A15,1,INDEX(Correlations!$F$3:$DA$102,MAX(N$1,$A15),MIN(N$1,$A15)))</f>
        <v>0.307</v>
      </c>
      <c r="O15">
        <f>IF(O$1=$A15,1,INDEX(Correlations!$F$3:$DA$102,MAX(O$1,$A15),MIN(O$1,$A15)))</f>
        <v>1</v>
      </c>
      <c r="P15">
        <f>IF(P$1=$A15,1,INDEX(Correlations!$F$3:$DA$102,MAX(P$1,$A15),MIN(P$1,$A15)))</f>
        <v>0</v>
      </c>
      <c r="Q15">
        <f>IF(Q$1=$A15,1,INDEX(Correlations!$F$3:$DA$102,MAX(Q$1,$A15),MIN(Q$1,$A15)))</f>
        <v>0</v>
      </c>
      <c r="R15">
        <f>IF(R$1=$A15,1,INDEX(Correlations!$F$3:$DA$102,MAX(R$1,$A15),MIN(R$1,$A15)))</f>
        <v>0</v>
      </c>
      <c r="S15">
        <f>IF(S$1=$A15,1,INDEX(Correlations!$F$3:$DA$102,MAX(S$1,$A15),MIN(S$1,$A15)))</f>
        <v>0</v>
      </c>
      <c r="T15">
        <f>IF(T$1=$A15,1,INDEX(Correlations!$F$3:$DA$102,MAX(T$1,$A15),MIN(T$1,$A15)))</f>
        <v>0</v>
      </c>
      <c r="U15">
        <f>IF(U$1=$A15,1,INDEX(Correlations!$F$3:$DA$102,MAX(U$1,$A15),MIN(U$1,$A15)))</f>
        <v>0</v>
      </c>
      <c r="V15">
        <f>IF(V$1=$A15,1,INDEX(Correlations!$F$3:$DA$102,MAX(V$1,$A15),MIN(V$1,$A15)))</f>
        <v>0</v>
      </c>
      <c r="W15">
        <f>IF(W$1=$A15,1,INDEX(Correlations!$F$3:$DA$102,MAX(W$1,$A15),MIN(W$1,$A15)))</f>
        <v>0.76</v>
      </c>
      <c r="X15">
        <f>IF(X$1=$A15,1,INDEX(Correlations!$F$3:$DA$102,MAX(X$1,$A15),MIN(X$1,$A15)))</f>
        <v>0</v>
      </c>
      <c r="Y15">
        <f>IF(Y$1=$A15,1,INDEX(Correlations!$F$3:$DA$102,MAX(Y$1,$A15),MIN(Y$1,$A15)))</f>
        <v>0</v>
      </c>
      <c r="Z15">
        <f>IF(Z$1=$A15,1,INDEX(Correlations!$F$3:$DA$102,MAX(Z$1,$A15),MIN(Z$1,$A15)))</f>
        <v>0</v>
      </c>
      <c r="AA15">
        <f>IF(AA$1=$A15,1,INDEX(Correlations!$F$3:$DA$102,MAX(AA$1,$A15),MIN(AA$1,$A15)))</f>
        <v>0</v>
      </c>
      <c r="AB15">
        <f>IF(AB$1=$A15,1,INDEX(Correlations!$F$3:$DA$102,MAX(AB$1,$A15),MIN(AB$1,$A15)))</f>
        <v>0</v>
      </c>
      <c r="AC15">
        <f>IF(AC$1=$A15,1,INDEX(Correlations!$F$3:$DA$102,MAX(AC$1,$A15),MIN(AC$1,$A15)))</f>
        <v>0</v>
      </c>
      <c r="AD15">
        <f>IF(AD$1=$A15,1,INDEX(Correlations!$F$3:$DA$102,MAX(AD$1,$A15),MIN(AD$1,$A15)))</f>
        <v>0</v>
      </c>
      <c r="AE15">
        <f>IF(AE$1=$A15,1,INDEX(Correlations!$F$3:$DA$102,MAX(AE$1,$A15),MIN(AE$1,$A15)))</f>
        <v>0</v>
      </c>
      <c r="AF15">
        <f>IF(AF$1=$A15,1,INDEX(Correlations!$F$3:$DA$102,MAX(AF$1,$A15),MIN(AF$1,$A15)))</f>
        <v>0.44</v>
      </c>
      <c r="AG15">
        <f>IF(AG$1=$A15,1,INDEX(Correlations!$F$3:$DA$102,MAX(AG$1,$A15),MIN(AG$1,$A15)))</f>
        <v>7.0000000000000007E-2</v>
      </c>
      <c r="AH15">
        <f>IF(AH$1=$A15,1,INDEX(Correlations!$F$3:$DA$102,MAX(AH$1,$A15),MIN(AH$1,$A15)))</f>
        <v>0</v>
      </c>
      <c r="AI15">
        <f>IF(AI$1=$A15,1,INDEX(Correlations!$F$3:$DA$102,MAX(AI$1,$A15),MIN(AI$1,$A15)))</f>
        <v>0</v>
      </c>
      <c r="AJ15">
        <f>IF(AJ$1=$A15,1,INDEX(Correlations!$F$3:$DA$102,MAX(AJ$1,$A15),MIN(AJ$1,$A15)))</f>
        <v>0.43</v>
      </c>
      <c r="AK15">
        <f>IF(AK$1=$A15,1,INDEX(Correlations!$F$3:$DA$102,MAX(AK$1,$A15),MIN(AK$1,$A15)))</f>
        <v>0</v>
      </c>
      <c r="AL15">
        <f>IF(AL$1=$A15,1,INDEX(Correlations!$F$3:$DA$102,MAX(AL$1,$A15),MIN(AL$1,$A15)))</f>
        <v>0</v>
      </c>
      <c r="AM15">
        <f>IF(AM$1=$A15,1,INDEX(Correlations!$F$3:$DA$102,MAX(AM$1,$A15),MIN(AM$1,$A15)))</f>
        <v>0</v>
      </c>
      <c r="AN15">
        <f>IF(AN$1=$A15,1,INDEX(Correlations!$F$3:$DA$102,MAX(AN$1,$A15),MIN(AN$1,$A15)))</f>
        <v>0</v>
      </c>
      <c r="AO15">
        <f>IF(AO$1=$A15,1,INDEX(Correlations!$F$3:$DA$102,MAX(AO$1,$A15),MIN(AO$1,$A15)))</f>
        <v>0</v>
      </c>
      <c r="AP15">
        <f>IF(AP$1=$A15,1,INDEX(Correlations!$F$3:$DA$102,MAX(AP$1,$A15),MIN(AP$1,$A15)))</f>
        <v>0</v>
      </c>
      <c r="AQ15">
        <f>IF(AQ$1=$A15,1,INDEX(Correlations!$F$3:$DA$102,MAX(AQ$1,$A15),MIN(AQ$1,$A15)))</f>
        <v>0</v>
      </c>
      <c r="AR15">
        <f>IF(AR$1=$A15,1,INDEX(Correlations!$F$3:$DA$102,MAX(AR$1,$A15),MIN(AR$1,$A15)))</f>
        <v>0.33</v>
      </c>
      <c r="AS15">
        <f>IF(AS$1=$A15,1,INDEX(Correlations!$F$3:$DA$102,MAX(AS$1,$A15),MIN(AS$1,$A15)))</f>
        <v>0</v>
      </c>
      <c r="AT15">
        <f>IF(AT$1=$A15,1,INDEX(Correlations!$F$3:$DA$102,MAX(AT$1,$A15),MIN(AT$1,$A15)))</f>
        <v>0</v>
      </c>
      <c r="AU15">
        <f>IF(AU$1=$A15,1,INDEX(Correlations!$F$3:$DA$102,MAX(AU$1,$A15),MIN(AU$1,$A15)))</f>
        <v>0</v>
      </c>
      <c r="AV15">
        <f>IF(AV$1=$A15,1,INDEX(Correlations!$F$3:$DA$102,MAX(AV$1,$A15),MIN(AV$1,$A15)))</f>
        <v>0</v>
      </c>
      <c r="AW15">
        <f>IF(AW$1=$A15,1,INDEX(Correlations!$F$3:$DA$102,MAX(AW$1,$A15),MIN(AW$1,$A15)))</f>
        <v>0</v>
      </c>
      <c r="AX15">
        <f>IF(AX$1=$A15,1,INDEX(Correlations!$F$3:$DA$102,MAX(AX$1,$A15),MIN(AX$1,$A15)))</f>
        <v>0</v>
      </c>
      <c r="AY15">
        <f>IF(AY$1=$A15,1,INDEX(Correlations!$F$3:$DA$102,MAX(AY$1,$A15),MIN(AY$1,$A15)))</f>
        <v>0</v>
      </c>
      <c r="AZ15">
        <f>IF(AZ$1=$A15,1,INDEX(Correlations!$F$3:$DA$102,MAX(AZ$1,$A15),MIN(AZ$1,$A15)))</f>
        <v>0</v>
      </c>
      <c r="BA15">
        <f>IF(BA$1=$A15,1,INDEX(Correlations!$F$3:$DA$102,MAX(BA$1,$A15),MIN(BA$1,$A15)))</f>
        <v>0</v>
      </c>
      <c r="BB15">
        <f>IF(BB$1=$A15,1,INDEX(Correlations!$F$3:$DA$102,MAX(BB$1,$A15),MIN(BB$1,$A15)))</f>
        <v>0</v>
      </c>
      <c r="BC15">
        <f>IF(BC$1=$A15,1,INDEX(Correlations!$F$3:$DA$102,MAX(BC$1,$A15),MIN(BC$1,$A15)))</f>
        <v>0</v>
      </c>
      <c r="BD15">
        <f>IF(BD$1=$A15,1,INDEX(Correlations!$F$3:$DA$102,MAX(BD$1,$A15),MIN(BD$1,$A15)))</f>
        <v>0</v>
      </c>
      <c r="BE15">
        <f>IF(BE$1=$A15,1,INDEX(Correlations!$F$3:$DA$102,MAX(BE$1,$A15),MIN(BE$1,$A15)))</f>
        <v>0</v>
      </c>
      <c r="BF15">
        <f>IF(BF$1=$A15,1,INDEX(Correlations!$F$3:$DA$102,MAX(BF$1,$A15),MIN(BF$1,$A15)))</f>
        <v>0</v>
      </c>
      <c r="BG15">
        <f>IF(BG$1=$A15,1,INDEX(Correlations!$F$3:$DA$102,MAX(BG$1,$A15),MIN(BG$1,$A15)))</f>
        <v>0</v>
      </c>
      <c r="BH15">
        <f>IF(BH$1=$A15,1,INDEX(Correlations!$F$3:$DA$102,MAX(BH$1,$A15),MIN(BH$1,$A15)))</f>
        <v>0</v>
      </c>
      <c r="BI15">
        <f>IF(BI$1=$A15,1,INDEX(Correlations!$F$3:$DA$102,MAX(BI$1,$A15),MIN(BI$1,$A15)))</f>
        <v>0</v>
      </c>
      <c r="BJ15">
        <f>IF(BJ$1=$A15,1,INDEX(Correlations!$F$3:$DA$102,MAX(BJ$1,$A15),MIN(BJ$1,$A15)))</f>
        <v>0</v>
      </c>
      <c r="BK15">
        <f>IF(BK$1=$A15,1,INDEX(Correlations!$F$3:$DA$102,MAX(BK$1,$A15),MIN(BK$1,$A15)))</f>
        <v>0</v>
      </c>
      <c r="BL15">
        <f>IF(BL$1=$A15,1,INDEX(Correlations!$F$3:$DA$102,MAX(BL$1,$A15),MIN(BL$1,$A15)))</f>
        <v>0</v>
      </c>
      <c r="BM15">
        <f>IF(BM$1=$A15,1,INDEX(Correlations!$F$3:$DA$102,MAX(BM$1,$A15),MIN(BM$1,$A15)))</f>
        <v>0</v>
      </c>
      <c r="BN15">
        <f>IF(BN$1=$A15,1,INDEX(Correlations!$F$3:$DA$102,MAX(BN$1,$A15),MIN(BN$1,$A15)))</f>
        <v>0</v>
      </c>
      <c r="BO15">
        <f>IF(BO$1=$A15,1,INDEX(Correlations!$F$3:$DA$102,MAX(BO$1,$A15),MIN(BO$1,$A15)))</f>
        <v>0</v>
      </c>
      <c r="BP15">
        <f>IF(BP$1=$A15,1,INDEX(Correlations!$F$3:$DA$102,MAX(BP$1,$A15),MIN(BP$1,$A15)))</f>
        <v>0</v>
      </c>
      <c r="BQ15">
        <f>IF(BQ$1=$A15,1,INDEX(Correlations!$F$3:$DA$102,MAX(BQ$1,$A15),MIN(BQ$1,$A15)))</f>
        <v>0</v>
      </c>
      <c r="BR15">
        <f>IF(BR$1=$A15,1,INDEX(Correlations!$F$3:$DA$102,MAX(BR$1,$A15),MIN(BR$1,$A15)))</f>
        <v>0</v>
      </c>
      <c r="BS15">
        <f>IF(BS$1=$A15,1,INDEX(Correlations!$F$3:$DA$102,MAX(BS$1,$A15),MIN(BS$1,$A15)))</f>
        <v>0</v>
      </c>
      <c r="BT15">
        <f>IF(BT$1=$A15,1,INDEX(Correlations!$F$3:$DA$102,MAX(BT$1,$A15),MIN(BT$1,$A15)))</f>
        <v>0</v>
      </c>
      <c r="BU15">
        <f>IF(BU$1=$A15,1,INDEX(Correlations!$F$3:$DA$102,MAX(BU$1,$A15),MIN(BU$1,$A15)))</f>
        <v>0</v>
      </c>
      <c r="BV15">
        <f>IF(BV$1=$A15,1,INDEX(Correlations!$F$3:$DA$102,MAX(BV$1,$A15),MIN(BV$1,$A15)))</f>
        <v>0</v>
      </c>
      <c r="BW15">
        <f>IF(BW$1=$A15,1,INDEX(Correlations!$F$3:$DA$102,MAX(BW$1,$A15),MIN(BW$1,$A15)))</f>
        <v>0</v>
      </c>
      <c r="BX15">
        <f>IF(BX$1=$A15,1,INDEX(Correlations!$F$3:$DA$102,MAX(BX$1,$A15),MIN(BX$1,$A15)))</f>
        <v>0</v>
      </c>
      <c r="BY15">
        <f>IF(BY$1=$A15,1,INDEX(Correlations!$F$3:$DA$102,MAX(BY$1,$A15),MIN(BY$1,$A15)))</f>
        <v>0</v>
      </c>
      <c r="BZ15">
        <f>IF(BZ$1=$A15,1,INDEX(Correlations!$F$3:$DA$102,MAX(BZ$1,$A15),MIN(BZ$1,$A15)))</f>
        <v>0</v>
      </c>
      <c r="CA15">
        <f>IF(CA$1=$A15,1,INDEX(Correlations!$F$3:$DA$102,MAX(CA$1,$A15),MIN(CA$1,$A15)))</f>
        <v>0</v>
      </c>
      <c r="CB15">
        <f>IF(CB$1=$A15,1,INDEX(Correlations!$F$3:$DA$102,MAX(CB$1,$A15),MIN(CB$1,$A15)))</f>
        <v>0</v>
      </c>
      <c r="CC15">
        <f>IF(CC$1=$A15,1,INDEX(Correlations!$F$3:$DA$102,MAX(CC$1,$A15),MIN(CC$1,$A15)))</f>
        <v>0</v>
      </c>
      <c r="CD15">
        <f>IF(CD$1=$A15,1,INDEX(Correlations!$F$3:$DA$102,MAX(CD$1,$A15),MIN(CD$1,$A15)))</f>
        <v>0</v>
      </c>
      <c r="CE15">
        <f>IF(CE$1=$A15,1,INDEX(Correlations!$F$3:$DA$102,MAX(CE$1,$A15),MIN(CE$1,$A15)))</f>
        <v>0</v>
      </c>
      <c r="CF15">
        <f>IF(CF$1=$A15,1,INDEX(Correlations!$F$3:$DA$102,MAX(CF$1,$A15),MIN(CF$1,$A15)))</f>
        <v>0</v>
      </c>
      <c r="CG15">
        <f>IF(CG$1=$A15,1,INDEX(Correlations!$F$3:$DA$102,MAX(CG$1,$A15),MIN(CG$1,$A15)))</f>
        <v>0</v>
      </c>
      <c r="CH15">
        <f>IF(CH$1=$A15,1,INDEX(Correlations!$F$3:$DA$102,MAX(CH$1,$A15),MIN(CH$1,$A15)))</f>
        <v>0</v>
      </c>
      <c r="CI15">
        <f>IF(CI$1=$A15,1,INDEX(Correlations!$F$3:$DA$102,MAX(CI$1,$A15),MIN(CI$1,$A15)))</f>
        <v>0</v>
      </c>
      <c r="CJ15">
        <f>IF(CJ$1=$A15,1,INDEX(Correlations!$F$3:$DA$102,MAX(CJ$1,$A15),MIN(CJ$1,$A15)))</f>
        <v>0</v>
      </c>
      <c r="CK15">
        <f>IF(CK$1=$A15,1,INDEX(Correlations!$F$3:$DA$102,MAX(CK$1,$A15),MIN(CK$1,$A15)))</f>
        <v>0</v>
      </c>
      <c r="CL15">
        <f>IF(CL$1=$A15,1,INDEX(Correlations!$F$3:$DA$102,MAX(CL$1,$A15),MIN(CL$1,$A15)))</f>
        <v>0</v>
      </c>
      <c r="CM15">
        <f>IF(CM$1=$A15,1,INDEX(Correlations!$F$3:$DA$102,MAX(CM$1,$A15),MIN(CM$1,$A15)))</f>
        <v>0</v>
      </c>
      <c r="CN15">
        <f>IF(CN$1=$A15,1,INDEX(Correlations!$F$3:$DA$102,MAX(CN$1,$A15),MIN(CN$1,$A15)))</f>
        <v>0</v>
      </c>
      <c r="CO15">
        <f>IF(CO$1=$A15,1,INDEX(Correlations!$F$3:$DA$102,MAX(CO$1,$A15),MIN(CO$1,$A15)))</f>
        <v>0</v>
      </c>
      <c r="CP15">
        <f>IF(CP$1=$A15,1,INDEX(Correlations!$F$3:$DA$102,MAX(CP$1,$A15),MIN(CP$1,$A15)))</f>
        <v>0</v>
      </c>
      <c r="CQ15">
        <f>IF(CQ$1=$A15,1,INDEX(Correlations!$F$3:$DA$102,MAX(CQ$1,$A15),MIN(CQ$1,$A15)))</f>
        <v>0</v>
      </c>
      <c r="CR15">
        <f>IF(CR$1=$A15,1,INDEX(Correlations!$F$3:$DA$102,MAX(CR$1,$A15),MIN(CR$1,$A15)))</f>
        <v>0</v>
      </c>
      <c r="CS15">
        <f>IF(CS$1=$A15,1,INDEX(Correlations!$F$3:$DA$102,MAX(CS$1,$A15),MIN(CS$1,$A15)))</f>
        <v>0</v>
      </c>
      <c r="CT15">
        <f>IF(CT$1=$A15,1,INDEX(Correlations!$F$3:$DA$102,MAX(CT$1,$A15),MIN(CT$1,$A15)))</f>
        <v>0</v>
      </c>
      <c r="CU15">
        <f>IF(CU$1=$A15,1,INDEX(Correlations!$F$3:$DA$102,MAX(CU$1,$A15),MIN(CU$1,$A15)))</f>
        <v>0</v>
      </c>
      <c r="CV15">
        <f>IF(CV$1=$A15,1,INDEX(Correlations!$F$3:$DA$102,MAX(CV$1,$A15),MIN(CV$1,$A15)))</f>
        <v>0</v>
      </c>
      <c r="CW15">
        <f>IF(CW$1=$A15,1,INDEX(Correlations!$F$3:$DA$102,MAX(CW$1,$A15),MIN(CW$1,$A15)))</f>
        <v>0</v>
      </c>
    </row>
    <row r="16" spans="1:101" x14ac:dyDescent="0.15">
      <c r="A16">
        <v>15</v>
      </c>
      <c r="B16">
        <f>IF(B$1=$A16,1,INDEX(Correlations!$F$3:$DA$102,MAX(B$1,$A16),MIN(B$1,$A16)))</f>
        <v>0.29099999999999998</v>
      </c>
      <c r="C16">
        <f>IF(C$1=$A16,1,INDEX(Correlations!$F$3:$DA$102,MAX(C$1,$A16),MIN(C$1,$A16)))</f>
        <v>0.29399999999999998</v>
      </c>
      <c r="D16">
        <f>IF(D$1=$A16,1,INDEX(Correlations!$F$3:$DA$102,MAX(D$1,$A16),MIN(D$1,$A16)))</f>
        <v>0.31</v>
      </c>
      <c r="E16">
        <f>IF(E$1=$A16,1,INDEX(Correlations!$F$3:$DA$102,MAX(E$1,$A16),MIN(E$1,$A16)))</f>
        <v>0.27800000000000002</v>
      </c>
      <c r="F16">
        <f>IF(F$1=$A16,1,INDEX(Correlations!$F$3:$DA$102,MAX(F$1,$A16),MIN(F$1,$A16)))</f>
        <v>0.79</v>
      </c>
      <c r="G16">
        <f>IF(G$1=$A16,1,INDEX(Correlations!$F$3:$DA$102,MAX(G$1,$A16),MIN(G$1,$A16)))</f>
        <v>0.43</v>
      </c>
      <c r="H16">
        <f>IF(H$1=$A16,1,INDEX(Correlations!$F$3:$DA$102,MAX(H$1,$A16),MIN(H$1,$A16)))</f>
        <v>0.29699999999999999</v>
      </c>
      <c r="I16">
        <f>IF(I$1=$A16,1,INDEX(Correlations!$F$3:$DA$102,MAX(I$1,$A16),MIN(I$1,$A16)))</f>
        <v>0.24</v>
      </c>
      <c r="J16">
        <f>IF(J$1=$A16,1,INDEX(Correlations!$F$3:$DA$102,MAX(J$1,$A16),MIN(J$1,$A16)))</f>
        <v>0.25</v>
      </c>
      <c r="K16">
        <f>IF(K$1=$A16,1,INDEX(Correlations!$F$3:$DA$102,MAX(K$1,$A16),MIN(K$1,$A16)))</f>
        <v>0.28999999999999998</v>
      </c>
      <c r="L16">
        <f>IF(L$1=$A16,1,INDEX(Correlations!$F$3:$DA$102,MAX(L$1,$A16),MIN(L$1,$A16)))</f>
        <v>0</v>
      </c>
      <c r="M16">
        <f>IF(M$1=$A16,1,INDEX(Correlations!$F$3:$DA$102,MAX(M$1,$A16),MIN(M$1,$A16)))</f>
        <v>0</v>
      </c>
      <c r="N16">
        <f>IF(N$1=$A16,1,INDEX(Correlations!$F$3:$DA$102,MAX(N$1,$A16),MIN(N$1,$A16)))</f>
        <v>0</v>
      </c>
      <c r="O16">
        <f>IF(O$1=$A16,1,INDEX(Correlations!$F$3:$DA$102,MAX(O$1,$A16),MIN(O$1,$A16)))</f>
        <v>0</v>
      </c>
      <c r="P16">
        <f>IF(P$1=$A16,1,INDEX(Correlations!$F$3:$DA$102,MAX(P$1,$A16),MIN(P$1,$A16)))</f>
        <v>1</v>
      </c>
      <c r="Q16">
        <f>IF(Q$1=$A16,1,INDEX(Correlations!$F$3:$DA$102,MAX(Q$1,$A16),MIN(Q$1,$A16)))</f>
        <v>0.5</v>
      </c>
      <c r="R16">
        <f>IF(R$1=$A16,1,INDEX(Correlations!$F$3:$DA$102,MAX(R$1,$A16),MIN(R$1,$A16)))</f>
        <v>0.1</v>
      </c>
      <c r="S16">
        <f>IF(S$1=$A16,1,INDEX(Correlations!$F$3:$DA$102,MAX(S$1,$A16),MIN(S$1,$A16)))</f>
        <v>0.13</v>
      </c>
      <c r="T16">
        <f>IF(T$1=$A16,1,INDEX(Correlations!$F$3:$DA$102,MAX(T$1,$A16),MIN(T$1,$A16)))</f>
        <v>0.13</v>
      </c>
      <c r="U16">
        <f>IF(U$1=$A16,1,INDEX(Correlations!$F$3:$DA$102,MAX(U$1,$A16),MIN(U$1,$A16)))</f>
        <v>0.1</v>
      </c>
      <c r="V16">
        <f>IF(V$1=$A16,1,INDEX(Correlations!$F$3:$DA$102,MAX(V$1,$A16),MIN(V$1,$A16)))</f>
        <v>0.14000000000000001</v>
      </c>
      <c r="W16">
        <f>IF(W$1=$A16,1,INDEX(Correlations!$F$3:$DA$102,MAX(W$1,$A16),MIN(W$1,$A16)))</f>
        <v>0.15</v>
      </c>
      <c r="X16">
        <f>IF(X$1=$A16,1,INDEX(Correlations!$F$3:$DA$102,MAX(X$1,$A16),MIN(X$1,$A16)))</f>
        <v>0.11</v>
      </c>
      <c r="Y16">
        <f>IF(Y$1=$A16,1,INDEX(Correlations!$F$3:$DA$102,MAX(Y$1,$A16),MIN(Y$1,$A16)))</f>
        <v>0.1</v>
      </c>
      <c r="Z16">
        <f>IF(Z$1=$A16,1,INDEX(Correlations!$F$3:$DA$102,MAX(Z$1,$A16),MIN(Z$1,$A16)))</f>
        <v>0.25</v>
      </c>
      <c r="AA16">
        <f>IF(AA$1=$A16,1,INDEX(Correlations!$F$3:$DA$102,MAX(AA$1,$A16),MIN(AA$1,$A16)))</f>
        <v>0.2</v>
      </c>
      <c r="AB16">
        <f>IF(AB$1=$A16,1,INDEX(Correlations!$F$3:$DA$102,MAX(AB$1,$A16),MIN(AB$1,$A16)))</f>
        <v>0.09</v>
      </c>
      <c r="AC16">
        <f>IF(AC$1=$A16,1,INDEX(Correlations!$F$3:$DA$102,MAX(AC$1,$A16),MIN(AC$1,$A16)))</f>
        <v>0.2</v>
      </c>
      <c r="AD16">
        <f>IF(AD$1=$A16,1,INDEX(Correlations!$F$3:$DA$102,MAX(AD$1,$A16),MIN(AD$1,$A16)))</f>
        <v>0.11</v>
      </c>
      <c r="AE16">
        <f>IF(AE$1=$A16,1,INDEX(Correlations!$F$3:$DA$102,MAX(AE$1,$A16),MIN(AE$1,$A16)))</f>
        <v>0.3</v>
      </c>
      <c r="AF16">
        <f>IF(AF$1=$A16,1,INDEX(Correlations!$F$3:$DA$102,MAX(AF$1,$A16),MIN(AF$1,$A16)))</f>
        <v>0.4</v>
      </c>
      <c r="AG16">
        <f>IF(AG$1=$A16,1,INDEX(Correlations!$F$3:$DA$102,MAX(AG$1,$A16),MIN(AG$1,$A16)))</f>
        <v>0.14000000000000001</v>
      </c>
      <c r="AH16">
        <f>IF(AH$1=$A16,1,INDEX(Correlations!$F$3:$DA$102,MAX(AH$1,$A16),MIN(AH$1,$A16)))</f>
        <v>0.36870000000000003</v>
      </c>
      <c r="AI16">
        <f>IF(AI$1=$A16,1,INDEX(Correlations!$F$3:$DA$102,MAX(AI$1,$A16),MIN(AI$1,$A16)))</f>
        <v>0.19</v>
      </c>
      <c r="AJ16">
        <f>IF(AJ$1=$A16,1,INDEX(Correlations!$F$3:$DA$102,MAX(AJ$1,$A16),MIN(AJ$1,$A16)))</f>
        <v>0.49</v>
      </c>
      <c r="AK16">
        <f>IF(AK$1=$A16,1,INDEX(Correlations!$F$3:$DA$102,MAX(AK$1,$A16),MIN(AK$1,$A16)))</f>
        <v>0</v>
      </c>
      <c r="AL16">
        <f>IF(AL$1=$A16,1,INDEX(Correlations!$F$3:$DA$102,MAX(AL$1,$A16),MIN(AL$1,$A16)))</f>
        <v>0.14072000000000001</v>
      </c>
      <c r="AM16">
        <f>IF(AM$1=$A16,1,INDEX(Correlations!$F$3:$DA$102,MAX(AM$1,$A16),MIN(AM$1,$A16)))</f>
        <v>0.16012000000000001</v>
      </c>
      <c r="AN16">
        <f>IF(AN$1=$A16,1,INDEX(Correlations!$F$3:$DA$102,MAX(AN$1,$A16),MIN(AN$1,$A16)))</f>
        <v>0.36</v>
      </c>
      <c r="AO16">
        <f>IF(AO$1=$A16,1,INDEX(Correlations!$F$3:$DA$102,MAX(AO$1,$A16),MIN(AO$1,$A16)))</f>
        <v>0.38</v>
      </c>
      <c r="AP16">
        <f>IF(AP$1=$A16,1,INDEX(Correlations!$F$3:$DA$102,MAX(AP$1,$A16),MIN(AP$1,$A16)))</f>
        <v>0.4</v>
      </c>
      <c r="AQ16">
        <f>IF(AQ$1=$A16,1,INDEX(Correlations!$F$3:$DA$102,MAX(AQ$1,$A16),MIN(AQ$1,$A16)))</f>
        <v>0.34</v>
      </c>
      <c r="AR16">
        <f>IF(AR$1=$A16,1,INDEX(Correlations!$F$3:$DA$102,MAX(AR$1,$A16),MIN(AR$1,$A16)))</f>
        <v>0.51</v>
      </c>
      <c r="AS16">
        <f>IF(AS$1=$A16,1,INDEX(Correlations!$F$3:$DA$102,MAX(AS$1,$A16),MIN(AS$1,$A16)))</f>
        <v>0.23</v>
      </c>
      <c r="AT16">
        <f>IF(AT$1=$A16,1,INDEX(Correlations!$F$3:$DA$102,MAX(AT$1,$A16),MIN(AT$1,$A16)))</f>
        <v>0.16275999999999999</v>
      </c>
      <c r="AU16">
        <f>IF(AU$1=$A16,1,INDEX(Correlations!$F$3:$DA$102,MAX(AU$1,$A16),MIN(AU$1,$A16)))</f>
        <v>0.18765999999999999</v>
      </c>
      <c r="AV16">
        <f>IF(AV$1=$A16,1,INDEX(Correlations!$F$3:$DA$102,MAX(AV$1,$A16),MIN(AV$1,$A16)))</f>
        <v>0</v>
      </c>
      <c r="AW16">
        <f>IF(AW$1=$A16,1,INDEX(Correlations!$F$3:$DA$102,MAX(AW$1,$A16),MIN(AW$1,$A16)))</f>
        <v>0.53</v>
      </c>
      <c r="AX16">
        <f>IF(AX$1=$A16,1,INDEX(Correlations!$F$3:$DA$102,MAX(AX$1,$A16),MIN(AX$1,$A16)))</f>
        <v>0.57999999999999996</v>
      </c>
      <c r="AY16">
        <f>IF(AY$1=$A16,1,INDEX(Correlations!$F$3:$DA$102,MAX(AY$1,$A16),MIN(AY$1,$A16)))</f>
        <v>0.49</v>
      </c>
      <c r="AZ16">
        <f>IF(AZ$1=$A16,1,INDEX(Correlations!$F$3:$DA$102,MAX(AZ$1,$A16),MIN(AZ$1,$A16)))</f>
        <v>0</v>
      </c>
      <c r="BA16">
        <f>IF(BA$1=$A16,1,INDEX(Correlations!$F$3:$DA$102,MAX(BA$1,$A16),MIN(BA$1,$A16)))</f>
        <v>0</v>
      </c>
      <c r="BB16">
        <f>IF(BB$1=$A16,1,INDEX(Correlations!$F$3:$DA$102,MAX(BB$1,$A16),MIN(BB$1,$A16)))</f>
        <v>0</v>
      </c>
      <c r="BC16">
        <f>IF(BC$1=$A16,1,INDEX(Correlations!$F$3:$DA$102,MAX(BC$1,$A16),MIN(BC$1,$A16)))</f>
        <v>0</v>
      </c>
      <c r="BD16">
        <f>IF(BD$1=$A16,1,INDEX(Correlations!$F$3:$DA$102,MAX(BD$1,$A16),MIN(BD$1,$A16)))</f>
        <v>0</v>
      </c>
      <c r="BE16">
        <f>IF(BE$1=$A16,1,INDEX(Correlations!$F$3:$DA$102,MAX(BE$1,$A16),MIN(BE$1,$A16)))</f>
        <v>0</v>
      </c>
      <c r="BF16">
        <f>IF(BF$1=$A16,1,INDEX(Correlations!$F$3:$DA$102,MAX(BF$1,$A16),MIN(BF$1,$A16)))</f>
        <v>0</v>
      </c>
      <c r="BG16">
        <f>IF(BG$1=$A16,1,INDEX(Correlations!$F$3:$DA$102,MAX(BG$1,$A16),MIN(BG$1,$A16)))</f>
        <v>0</v>
      </c>
      <c r="BH16">
        <f>IF(BH$1=$A16,1,INDEX(Correlations!$F$3:$DA$102,MAX(BH$1,$A16),MIN(BH$1,$A16)))</f>
        <v>0</v>
      </c>
      <c r="BI16">
        <f>IF(BI$1=$A16,1,INDEX(Correlations!$F$3:$DA$102,MAX(BI$1,$A16),MIN(BI$1,$A16)))</f>
        <v>0</v>
      </c>
      <c r="BJ16">
        <f>IF(BJ$1=$A16,1,INDEX(Correlations!$F$3:$DA$102,MAX(BJ$1,$A16),MIN(BJ$1,$A16)))</f>
        <v>0</v>
      </c>
      <c r="BK16">
        <f>IF(BK$1=$A16,1,INDEX(Correlations!$F$3:$DA$102,MAX(BK$1,$A16),MIN(BK$1,$A16)))</f>
        <v>0</v>
      </c>
      <c r="BL16">
        <f>IF(BL$1=$A16,1,INDEX(Correlations!$F$3:$DA$102,MAX(BL$1,$A16),MIN(BL$1,$A16)))</f>
        <v>0</v>
      </c>
      <c r="BM16">
        <f>IF(BM$1=$A16,1,INDEX(Correlations!$F$3:$DA$102,MAX(BM$1,$A16),MIN(BM$1,$A16)))</f>
        <v>0</v>
      </c>
      <c r="BN16">
        <f>IF(BN$1=$A16,1,INDEX(Correlations!$F$3:$DA$102,MAX(BN$1,$A16),MIN(BN$1,$A16)))</f>
        <v>0</v>
      </c>
      <c r="BO16">
        <f>IF(BO$1=$A16,1,INDEX(Correlations!$F$3:$DA$102,MAX(BO$1,$A16),MIN(BO$1,$A16)))</f>
        <v>0</v>
      </c>
      <c r="BP16">
        <f>IF(BP$1=$A16,1,INDEX(Correlations!$F$3:$DA$102,MAX(BP$1,$A16),MIN(BP$1,$A16)))</f>
        <v>0</v>
      </c>
      <c r="BQ16">
        <f>IF(BQ$1=$A16,1,INDEX(Correlations!$F$3:$DA$102,MAX(BQ$1,$A16),MIN(BQ$1,$A16)))</f>
        <v>0</v>
      </c>
      <c r="BR16">
        <f>IF(BR$1=$A16,1,INDEX(Correlations!$F$3:$DA$102,MAX(BR$1,$A16),MIN(BR$1,$A16)))</f>
        <v>0</v>
      </c>
      <c r="BS16">
        <f>IF(BS$1=$A16,1,INDEX(Correlations!$F$3:$DA$102,MAX(BS$1,$A16),MIN(BS$1,$A16)))</f>
        <v>0</v>
      </c>
      <c r="BT16">
        <f>IF(BT$1=$A16,1,INDEX(Correlations!$F$3:$DA$102,MAX(BT$1,$A16),MIN(BT$1,$A16)))</f>
        <v>0</v>
      </c>
      <c r="BU16">
        <f>IF(BU$1=$A16,1,INDEX(Correlations!$F$3:$DA$102,MAX(BU$1,$A16),MIN(BU$1,$A16)))</f>
        <v>0</v>
      </c>
      <c r="BV16">
        <f>IF(BV$1=$A16,1,INDEX(Correlations!$F$3:$DA$102,MAX(BV$1,$A16),MIN(BV$1,$A16)))</f>
        <v>0</v>
      </c>
      <c r="BW16">
        <f>IF(BW$1=$A16,1,INDEX(Correlations!$F$3:$DA$102,MAX(BW$1,$A16),MIN(BW$1,$A16)))</f>
        <v>0</v>
      </c>
      <c r="BX16">
        <f>IF(BX$1=$A16,1,INDEX(Correlations!$F$3:$DA$102,MAX(BX$1,$A16),MIN(BX$1,$A16)))</f>
        <v>0</v>
      </c>
      <c r="BY16">
        <f>IF(BY$1=$A16,1,INDEX(Correlations!$F$3:$DA$102,MAX(BY$1,$A16),MIN(BY$1,$A16)))</f>
        <v>0</v>
      </c>
      <c r="BZ16">
        <f>IF(BZ$1=$A16,1,INDEX(Correlations!$F$3:$DA$102,MAX(BZ$1,$A16),MIN(BZ$1,$A16)))</f>
        <v>0</v>
      </c>
      <c r="CA16">
        <f>IF(CA$1=$A16,1,INDEX(Correlations!$F$3:$DA$102,MAX(CA$1,$A16),MIN(CA$1,$A16)))</f>
        <v>0</v>
      </c>
      <c r="CB16">
        <f>IF(CB$1=$A16,1,INDEX(Correlations!$F$3:$DA$102,MAX(CB$1,$A16),MIN(CB$1,$A16)))</f>
        <v>0</v>
      </c>
      <c r="CC16">
        <f>IF(CC$1=$A16,1,INDEX(Correlations!$F$3:$DA$102,MAX(CC$1,$A16),MIN(CC$1,$A16)))</f>
        <v>0</v>
      </c>
      <c r="CD16">
        <f>IF(CD$1=$A16,1,INDEX(Correlations!$F$3:$DA$102,MAX(CD$1,$A16),MIN(CD$1,$A16)))</f>
        <v>0</v>
      </c>
      <c r="CE16">
        <f>IF(CE$1=$A16,1,INDEX(Correlations!$F$3:$DA$102,MAX(CE$1,$A16),MIN(CE$1,$A16)))</f>
        <v>0</v>
      </c>
      <c r="CF16">
        <f>IF(CF$1=$A16,1,INDEX(Correlations!$F$3:$DA$102,MAX(CF$1,$A16),MIN(CF$1,$A16)))</f>
        <v>0</v>
      </c>
      <c r="CG16">
        <f>IF(CG$1=$A16,1,INDEX(Correlations!$F$3:$DA$102,MAX(CG$1,$A16),MIN(CG$1,$A16)))</f>
        <v>0</v>
      </c>
      <c r="CH16">
        <f>IF(CH$1=$A16,1,INDEX(Correlations!$F$3:$DA$102,MAX(CH$1,$A16),MIN(CH$1,$A16)))</f>
        <v>0</v>
      </c>
      <c r="CI16">
        <f>IF(CI$1=$A16,1,INDEX(Correlations!$F$3:$DA$102,MAX(CI$1,$A16),MIN(CI$1,$A16)))</f>
        <v>0</v>
      </c>
      <c r="CJ16">
        <f>IF(CJ$1=$A16,1,INDEX(Correlations!$F$3:$DA$102,MAX(CJ$1,$A16),MIN(CJ$1,$A16)))</f>
        <v>0</v>
      </c>
      <c r="CK16">
        <f>IF(CK$1=$A16,1,INDEX(Correlations!$F$3:$DA$102,MAX(CK$1,$A16),MIN(CK$1,$A16)))</f>
        <v>0</v>
      </c>
      <c r="CL16">
        <f>IF(CL$1=$A16,1,INDEX(Correlations!$F$3:$DA$102,MAX(CL$1,$A16),MIN(CL$1,$A16)))</f>
        <v>0</v>
      </c>
      <c r="CM16">
        <f>IF(CM$1=$A16,1,INDEX(Correlations!$F$3:$DA$102,MAX(CM$1,$A16),MIN(CM$1,$A16)))</f>
        <v>0</v>
      </c>
      <c r="CN16">
        <f>IF(CN$1=$A16,1,INDEX(Correlations!$F$3:$DA$102,MAX(CN$1,$A16),MIN(CN$1,$A16)))</f>
        <v>0</v>
      </c>
      <c r="CO16">
        <f>IF(CO$1=$A16,1,INDEX(Correlations!$F$3:$DA$102,MAX(CO$1,$A16),MIN(CO$1,$A16)))</f>
        <v>0</v>
      </c>
      <c r="CP16">
        <f>IF(CP$1=$A16,1,INDEX(Correlations!$F$3:$DA$102,MAX(CP$1,$A16),MIN(CP$1,$A16)))</f>
        <v>0</v>
      </c>
      <c r="CQ16">
        <f>IF(CQ$1=$A16,1,INDEX(Correlations!$F$3:$DA$102,MAX(CQ$1,$A16),MIN(CQ$1,$A16)))</f>
        <v>0</v>
      </c>
      <c r="CR16">
        <f>IF(CR$1=$A16,1,INDEX(Correlations!$F$3:$DA$102,MAX(CR$1,$A16),MIN(CR$1,$A16)))</f>
        <v>0</v>
      </c>
      <c r="CS16">
        <f>IF(CS$1=$A16,1,INDEX(Correlations!$F$3:$DA$102,MAX(CS$1,$A16),MIN(CS$1,$A16)))</f>
        <v>0</v>
      </c>
      <c r="CT16">
        <f>IF(CT$1=$A16,1,INDEX(Correlations!$F$3:$DA$102,MAX(CT$1,$A16),MIN(CT$1,$A16)))</f>
        <v>0</v>
      </c>
      <c r="CU16">
        <f>IF(CU$1=$A16,1,INDEX(Correlations!$F$3:$DA$102,MAX(CU$1,$A16),MIN(CU$1,$A16)))</f>
        <v>0</v>
      </c>
      <c r="CV16">
        <f>IF(CV$1=$A16,1,INDEX(Correlations!$F$3:$DA$102,MAX(CV$1,$A16),MIN(CV$1,$A16)))</f>
        <v>0</v>
      </c>
      <c r="CW16">
        <f>IF(CW$1=$A16,1,INDEX(Correlations!$F$3:$DA$102,MAX(CW$1,$A16),MIN(CW$1,$A16)))</f>
        <v>0</v>
      </c>
    </row>
    <row r="17" spans="1:101" x14ac:dyDescent="0.15">
      <c r="A17">
        <v>16</v>
      </c>
      <c r="B17">
        <f>IF(B$1=$A17,1,INDEX(Correlations!$F$3:$DA$102,MAX(B$1,$A17),MIN(B$1,$A17)))</f>
        <v>0.39</v>
      </c>
      <c r="C17">
        <f>IF(C$1=$A17,1,INDEX(Correlations!$F$3:$DA$102,MAX(C$1,$A17),MIN(C$1,$A17)))</f>
        <v>0.43</v>
      </c>
      <c r="D17">
        <f>IF(D$1=$A17,1,INDEX(Correlations!$F$3:$DA$102,MAX(D$1,$A17),MIN(D$1,$A17)))</f>
        <v>0.36</v>
      </c>
      <c r="E17">
        <f>IF(E$1=$A17,1,INDEX(Correlations!$F$3:$DA$102,MAX(E$1,$A17),MIN(E$1,$A17)))</f>
        <v>0.43</v>
      </c>
      <c r="F17">
        <f>IF(F$1=$A17,1,INDEX(Correlations!$F$3:$DA$102,MAX(F$1,$A17),MIN(F$1,$A17)))</f>
        <v>0.83</v>
      </c>
      <c r="G17">
        <f>IF(G$1=$A17,1,INDEX(Correlations!$F$3:$DA$102,MAX(G$1,$A17),MIN(G$1,$A17)))</f>
        <v>0.51</v>
      </c>
      <c r="H17">
        <f>IF(H$1=$A17,1,INDEX(Correlations!$F$3:$DA$102,MAX(H$1,$A17),MIN(H$1,$A17)))</f>
        <v>0.37</v>
      </c>
      <c r="I17">
        <f>IF(I$1=$A17,1,INDEX(Correlations!$F$3:$DA$102,MAX(I$1,$A17),MIN(I$1,$A17)))</f>
        <v>0.33</v>
      </c>
      <c r="J17">
        <f>IF(J$1=$A17,1,INDEX(Correlations!$F$3:$DA$102,MAX(J$1,$A17),MIN(J$1,$A17)))</f>
        <v>0.31</v>
      </c>
      <c r="K17">
        <f>IF(K$1=$A17,1,INDEX(Correlations!$F$3:$DA$102,MAX(K$1,$A17),MIN(K$1,$A17)))</f>
        <v>0.37</v>
      </c>
      <c r="L17">
        <f>IF(L$1=$A17,1,INDEX(Correlations!$F$3:$DA$102,MAX(L$1,$A17),MIN(L$1,$A17)))</f>
        <v>0</v>
      </c>
      <c r="M17">
        <f>IF(M$1=$A17,1,INDEX(Correlations!$F$3:$DA$102,MAX(M$1,$A17),MIN(M$1,$A17)))</f>
        <v>0</v>
      </c>
      <c r="N17">
        <f>IF(N$1=$A17,1,INDEX(Correlations!$F$3:$DA$102,MAX(N$1,$A17),MIN(N$1,$A17)))</f>
        <v>0</v>
      </c>
      <c r="O17">
        <f>IF(O$1=$A17,1,INDEX(Correlations!$F$3:$DA$102,MAX(O$1,$A17),MIN(O$1,$A17)))</f>
        <v>0</v>
      </c>
      <c r="P17">
        <f>IF(P$1=$A17,1,INDEX(Correlations!$F$3:$DA$102,MAX(P$1,$A17),MIN(P$1,$A17)))</f>
        <v>0.5</v>
      </c>
      <c r="Q17">
        <f>IF(Q$1=$A17,1,INDEX(Correlations!$F$3:$DA$102,MAX(Q$1,$A17),MIN(Q$1,$A17)))</f>
        <v>1</v>
      </c>
      <c r="R17">
        <f>IF(R$1=$A17,1,INDEX(Correlations!$F$3:$DA$102,MAX(R$1,$A17),MIN(R$1,$A17)))</f>
        <v>0.1</v>
      </c>
      <c r="S17">
        <f>IF(S$1=$A17,1,INDEX(Correlations!$F$3:$DA$102,MAX(S$1,$A17),MIN(S$1,$A17)))</f>
        <v>0.17</v>
      </c>
      <c r="T17">
        <f>IF(T$1=$A17,1,INDEX(Correlations!$F$3:$DA$102,MAX(T$1,$A17),MIN(T$1,$A17)))</f>
        <v>0.14000000000000001</v>
      </c>
      <c r="U17">
        <f>IF(U$1=$A17,1,INDEX(Correlations!$F$3:$DA$102,MAX(U$1,$A17),MIN(U$1,$A17)))</f>
        <v>0.1</v>
      </c>
      <c r="V17">
        <f>IF(V$1=$A17,1,INDEX(Correlations!$F$3:$DA$102,MAX(V$1,$A17),MIN(V$1,$A17)))</f>
        <v>0.14000000000000001</v>
      </c>
      <c r="W17">
        <f>IF(W$1=$A17,1,INDEX(Correlations!$F$3:$DA$102,MAX(W$1,$A17),MIN(W$1,$A17)))</f>
        <v>0.18</v>
      </c>
      <c r="X17">
        <f>IF(X$1=$A17,1,INDEX(Correlations!$F$3:$DA$102,MAX(X$1,$A17),MIN(X$1,$A17)))</f>
        <v>0.1</v>
      </c>
      <c r="Y17">
        <f>IF(Y$1=$A17,1,INDEX(Correlations!$F$3:$DA$102,MAX(Y$1,$A17),MIN(Y$1,$A17)))</f>
        <v>0.13</v>
      </c>
      <c r="Z17">
        <f>IF(Z$1=$A17,1,INDEX(Correlations!$F$3:$DA$102,MAX(Z$1,$A17),MIN(Z$1,$A17)))</f>
        <v>0.26</v>
      </c>
      <c r="AA17">
        <f>IF(AA$1=$A17,1,INDEX(Correlations!$F$3:$DA$102,MAX(AA$1,$A17),MIN(AA$1,$A17)))</f>
        <v>0.22</v>
      </c>
      <c r="AB17">
        <f>IF(AB$1=$A17,1,INDEX(Correlations!$F$3:$DA$102,MAX(AB$1,$A17),MIN(AB$1,$A17)))</f>
        <v>0.14000000000000001</v>
      </c>
      <c r="AC17">
        <f>IF(AC$1=$A17,1,INDEX(Correlations!$F$3:$DA$102,MAX(AC$1,$A17),MIN(AC$1,$A17)))</f>
        <v>0.22</v>
      </c>
      <c r="AD17">
        <f>IF(AD$1=$A17,1,INDEX(Correlations!$F$3:$DA$102,MAX(AD$1,$A17),MIN(AD$1,$A17)))</f>
        <v>0.11</v>
      </c>
      <c r="AE17">
        <f>IF(AE$1=$A17,1,INDEX(Correlations!$F$3:$DA$102,MAX(AE$1,$A17),MIN(AE$1,$A17)))</f>
        <v>0.34</v>
      </c>
      <c r="AF17">
        <f>IF(AF$1=$A17,1,INDEX(Correlations!$F$3:$DA$102,MAX(AF$1,$A17),MIN(AF$1,$A17)))</f>
        <v>0.43</v>
      </c>
      <c r="AG17">
        <f>IF(AG$1=$A17,1,INDEX(Correlations!$F$3:$DA$102,MAX(AG$1,$A17),MIN(AG$1,$A17)))</f>
        <v>0.17</v>
      </c>
      <c r="AH17">
        <f>IF(AH$1=$A17,1,INDEX(Correlations!$F$3:$DA$102,MAX(AH$1,$A17),MIN(AH$1,$A17)))</f>
        <v>0.35299999999999998</v>
      </c>
      <c r="AI17">
        <f>IF(AI$1=$A17,1,INDEX(Correlations!$F$3:$DA$102,MAX(AI$1,$A17),MIN(AI$1,$A17)))</f>
        <v>0.49</v>
      </c>
      <c r="AJ17">
        <f>IF(AJ$1=$A17,1,INDEX(Correlations!$F$3:$DA$102,MAX(AJ$1,$A17),MIN(AJ$1,$A17)))</f>
        <v>0.56000000000000005</v>
      </c>
      <c r="AK17">
        <f>IF(AK$1=$A17,1,INDEX(Correlations!$F$3:$DA$102,MAX(AK$1,$A17),MIN(AK$1,$A17)))</f>
        <v>0</v>
      </c>
      <c r="AL17">
        <f>IF(AL$1=$A17,1,INDEX(Correlations!$F$3:$DA$102,MAX(AL$1,$A17),MIN(AL$1,$A17)))</f>
        <v>0.23469999999999999</v>
      </c>
      <c r="AM17">
        <f>IF(AM$1=$A17,1,INDEX(Correlations!$F$3:$DA$102,MAX(AM$1,$A17),MIN(AM$1,$A17)))</f>
        <v>0.27210000000000001</v>
      </c>
      <c r="AN17">
        <f>IF(AN$1=$A17,1,INDEX(Correlations!$F$3:$DA$102,MAX(AN$1,$A17),MIN(AN$1,$A17)))</f>
        <v>0.26</v>
      </c>
      <c r="AO17">
        <f>IF(AO$1=$A17,1,INDEX(Correlations!$F$3:$DA$102,MAX(AO$1,$A17),MIN(AO$1,$A17)))</f>
        <v>0.14000000000000001</v>
      </c>
      <c r="AP17">
        <f>IF(AP$1=$A17,1,INDEX(Correlations!$F$3:$DA$102,MAX(AP$1,$A17),MIN(AP$1,$A17)))</f>
        <v>0.31</v>
      </c>
      <c r="AQ17">
        <f>IF(AQ$1=$A17,1,INDEX(Correlations!$F$3:$DA$102,MAX(AQ$1,$A17),MIN(AQ$1,$A17)))</f>
        <v>0.43</v>
      </c>
      <c r="AR17">
        <f>IF(AR$1=$A17,1,INDEX(Correlations!$F$3:$DA$102,MAX(AR$1,$A17),MIN(AR$1,$A17)))</f>
        <v>0.59</v>
      </c>
      <c r="AS17">
        <f>IF(AS$1=$A17,1,INDEX(Correlations!$F$3:$DA$102,MAX(AS$1,$A17),MIN(AS$1,$A17)))</f>
        <v>0.27</v>
      </c>
      <c r="AT17">
        <f>IF(AT$1=$A17,1,INDEX(Correlations!$F$3:$DA$102,MAX(AT$1,$A17),MIN(AT$1,$A17)))</f>
        <v>0.2051</v>
      </c>
      <c r="AU17">
        <f>IF(AU$1=$A17,1,INDEX(Correlations!$F$3:$DA$102,MAX(AU$1,$A17),MIN(AU$1,$A17)))</f>
        <v>0.2137</v>
      </c>
      <c r="AV17">
        <f>IF(AV$1=$A17,1,INDEX(Correlations!$F$3:$DA$102,MAX(AV$1,$A17),MIN(AV$1,$A17)))</f>
        <v>0</v>
      </c>
      <c r="AW17">
        <f>IF(AW$1=$A17,1,INDEX(Correlations!$F$3:$DA$102,MAX(AW$1,$A17),MIN(AW$1,$A17)))</f>
        <v>0.53</v>
      </c>
      <c r="AX17">
        <f>IF(AX$1=$A17,1,INDEX(Correlations!$F$3:$DA$102,MAX(AX$1,$A17),MIN(AX$1,$A17)))</f>
        <v>0.57999999999999996</v>
      </c>
      <c r="AY17">
        <f>IF(AY$1=$A17,1,INDEX(Correlations!$F$3:$DA$102,MAX(AY$1,$A17),MIN(AY$1,$A17)))</f>
        <v>0.49</v>
      </c>
      <c r="AZ17">
        <f>IF(AZ$1=$A17,1,INDEX(Correlations!$F$3:$DA$102,MAX(AZ$1,$A17),MIN(AZ$1,$A17)))</f>
        <v>0</v>
      </c>
      <c r="BA17">
        <f>IF(BA$1=$A17,1,INDEX(Correlations!$F$3:$DA$102,MAX(BA$1,$A17),MIN(BA$1,$A17)))</f>
        <v>0</v>
      </c>
      <c r="BB17">
        <f>IF(BB$1=$A17,1,INDEX(Correlations!$F$3:$DA$102,MAX(BB$1,$A17),MIN(BB$1,$A17)))</f>
        <v>0</v>
      </c>
      <c r="BC17">
        <f>IF(BC$1=$A17,1,INDEX(Correlations!$F$3:$DA$102,MAX(BC$1,$A17),MIN(BC$1,$A17)))</f>
        <v>0</v>
      </c>
      <c r="BD17">
        <f>IF(BD$1=$A17,1,INDEX(Correlations!$F$3:$DA$102,MAX(BD$1,$A17),MIN(BD$1,$A17)))</f>
        <v>0</v>
      </c>
      <c r="BE17">
        <f>IF(BE$1=$A17,1,INDEX(Correlations!$F$3:$DA$102,MAX(BE$1,$A17),MIN(BE$1,$A17)))</f>
        <v>0</v>
      </c>
      <c r="BF17">
        <f>IF(BF$1=$A17,1,INDEX(Correlations!$F$3:$DA$102,MAX(BF$1,$A17),MIN(BF$1,$A17)))</f>
        <v>0</v>
      </c>
      <c r="BG17">
        <f>IF(BG$1=$A17,1,INDEX(Correlations!$F$3:$DA$102,MAX(BG$1,$A17),MIN(BG$1,$A17)))</f>
        <v>0</v>
      </c>
      <c r="BH17">
        <f>IF(BH$1=$A17,1,INDEX(Correlations!$F$3:$DA$102,MAX(BH$1,$A17),MIN(BH$1,$A17)))</f>
        <v>0</v>
      </c>
      <c r="BI17">
        <f>IF(BI$1=$A17,1,INDEX(Correlations!$F$3:$DA$102,MAX(BI$1,$A17),MIN(BI$1,$A17)))</f>
        <v>0</v>
      </c>
      <c r="BJ17">
        <f>IF(BJ$1=$A17,1,INDEX(Correlations!$F$3:$DA$102,MAX(BJ$1,$A17),MIN(BJ$1,$A17)))</f>
        <v>0</v>
      </c>
      <c r="BK17">
        <f>IF(BK$1=$A17,1,INDEX(Correlations!$F$3:$DA$102,MAX(BK$1,$A17),MIN(BK$1,$A17)))</f>
        <v>0</v>
      </c>
      <c r="BL17">
        <f>IF(BL$1=$A17,1,INDEX(Correlations!$F$3:$DA$102,MAX(BL$1,$A17),MIN(BL$1,$A17)))</f>
        <v>0</v>
      </c>
      <c r="BM17">
        <f>IF(BM$1=$A17,1,INDEX(Correlations!$F$3:$DA$102,MAX(BM$1,$A17),MIN(BM$1,$A17)))</f>
        <v>0</v>
      </c>
      <c r="BN17">
        <f>IF(BN$1=$A17,1,INDEX(Correlations!$F$3:$DA$102,MAX(BN$1,$A17),MIN(BN$1,$A17)))</f>
        <v>0</v>
      </c>
      <c r="BO17">
        <f>IF(BO$1=$A17,1,INDEX(Correlations!$F$3:$DA$102,MAX(BO$1,$A17),MIN(BO$1,$A17)))</f>
        <v>0</v>
      </c>
      <c r="BP17">
        <f>IF(BP$1=$A17,1,INDEX(Correlations!$F$3:$DA$102,MAX(BP$1,$A17),MIN(BP$1,$A17)))</f>
        <v>0</v>
      </c>
      <c r="BQ17">
        <f>IF(BQ$1=$A17,1,INDEX(Correlations!$F$3:$DA$102,MAX(BQ$1,$A17),MIN(BQ$1,$A17)))</f>
        <v>0</v>
      </c>
      <c r="BR17">
        <f>IF(BR$1=$A17,1,INDEX(Correlations!$F$3:$DA$102,MAX(BR$1,$A17),MIN(BR$1,$A17)))</f>
        <v>0</v>
      </c>
      <c r="BS17">
        <f>IF(BS$1=$A17,1,INDEX(Correlations!$F$3:$DA$102,MAX(BS$1,$A17),MIN(BS$1,$A17)))</f>
        <v>0</v>
      </c>
      <c r="BT17">
        <f>IF(BT$1=$A17,1,INDEX(Correlations!$F$3:$DA$102,MAX(BT$1,$A17),MIN(BT$1,$A17)))</f>
        <v>0</v>
      </c>
      <c r="BU17">
        <f>IF(BU$1=$A17,1,INDEX(Correlations!$F$3:$DA$102,MAX(BU$1,$A17),MIN(BU$1,$A17)))</f>
        <v>0</v>
      </c>
      <c r="BV17">
        <f>IF(BV$1=$A17,1,INDEX(Correlations!$F$3:$DA$102,MAX(BV$1,$A17),MIN(BV$1,$A17)))</f>
        <v>0</v>
      </c>
      <c r="BW17">
        <f>IF(BW$1=$A17,1,INDEX(Correlations!$F$3:$DA$102,MAX(BW$1,$A17),MIN(BW$1,$A17)))</f>
        <v>0</v>
      </c>
      <c r="BX17">
        <f>IF(BX$1=$A17,1,INDEX(Correlations!$F$3:$DA$102,MAX(BX$1,$A17),MIN(BX$1,$A17)))</f>
        <v>0</v>
      </c>
      <c r="BY17">
        <f>IF(BY$1=$A17,1,INDEX(Correlations!$F$3:$DA$102,MAX(BY$1,$A17),MIN(BY$1,$A17)))</f>
        <v>0</v>
      </c>
      <c r="BZ17">
        <f>IF(BZ$1=$A17,1,INDEX(Correlations!$F$3:$DA$102,MAX(BZ$1,$A17),MIN(BZ$1,$A17)))</f>
        <v>0</v>
      </c>
      <c r="CA17">
        <f>IF(CA$1=$A17,1,INDEX(Correlations!$F$3:$DA$102,MAX(CA$1,$A17),MIN(CA$1,$A17)))</f>
        <v>0</v>
      </c>
      <c r="CB17">
        <f>IF(CB$1=$A17,1,INDEX(Correlations!$F$3:$DA$102,MAX(CB$1,$A17),MIN(CB$1,$A17)))</f>
        <v>0</v>
      </c>
      <c r="CC17">
        <f>IF(CC$1=$A17,1,INDEX(Correlations!$F$3:$DA$102,MAX(CC$1,$A17),MIN(CC$1,$A17)))</f>
        <v>0</v>
      </c>
      <c r="CD17">
        <f>IF(CD$1=$A17,1,INDEX(Correlations!$F$3:$DA$102,MAX(CD$1,$A17),MIN(CD$1,$A17)))</f>
        <v>0</v>
      </c>
      <c r="CE17">
        <f>IF(CE$1=$A17,1,INDEX(Correlations!$F$3:$DA$102,MAX(CE$1,$A17),MIN(CE$1,$A17)))</f>
        <v>0</v>
      </c>
      <c r="CF17">
        <f>IF(CF$1=$A17,1,INDEX(Correlations!$F$3:$DA$102,MAX(CF$1,$A17),MIN(CF$1,$A17)))</f>
        <v>0</v>
      </c>
      <c r="CG17">
        <f>IF(CG$1=$A17,1,INDEX(Correlations!$F$3:$DA$102,MAX(CG$1,$A17),MIN(CG$1,$A17)))</f>
        <v>0</v>
      </c>
      <c r="CH17">
        <f>IF(CH$1=$A17,1,INDEX(Correlations!$F$3:$DA$102,MAX(CH$1,$A17),MIN(CH$1,$A17)))</f>
        <v>0</v>
      </c>
      <c r="CI17">
        <f>IF(CI$1=$A17,1,INDEX(Correlations!$F$3:$DA$102,MAX(CI$1,$A17),MIN(CI$1,$A17)))</f>
        <v>0</v>
      </c>
      <c r="CJ17">
        <f>IF(CJ$1=$A17,1,INDEX(Correlations!$F$3:$DA$102,MAX(CJ$1,$A17),MIN(CJ$1,$A17)))</f>
        <v>0</v>
      </c>
      <c r="CK17">
        <f>IF(CK$1=$A17,1,INDEX(Correlations!$F$3:$DA$102,MAX(CK$1,$A17),MIN(CK$1,$A17)))</f>
        <v>0</v>
      </c>
      <c r="CL17">
        <f>IF(CL$1=$A17,1,INDEX(Correlations!$F$3:$DA$102,MAX(CL$1,$A17),MIN(CL$1,$A17)))</f>
        <v>0</v>
      </c>
      <c r="CM17">
        <f>IF(CM$1=$A17,1,INDEX(Correlations!$F$3:$DA$102,MAX(CM$1,$A17),MIN(CM$1,$A17)))</f>
        <v>0</v>
      </c>
      <c r="CN17">
        <f>IF(CN$1=$A17,1,INDEX(Correlations!$F$3:$DA$102,MAX(CN$1,$A17),MIN(CN$1,$A17)))</f>
        <v>0</v>
      </c>
      <c r="CO17">
        <f>IF(CO$1=$A17,1,INDEX(Correlations!$F$3:$DA$102,MAX(CO$1,$A17),MIN(CO$1,$A17)))</f>
        <v>0</v>
      </c>
      <c r="CP17">
        <f>IF(CP$1=$A17,1,INDEX(Correlations!$F$3:$DA$102,MAX(CP$1,$A17),MIN(CP$1,$A17)))</f>
        <v>0</v>
      </c>
      <c r="CQ17">
        <f>IF(CQ$1=$A17,1,INDEX(Correlations!$F$3:$DA$102,MAX(CQ$1,$A17),MIN(CQ$1,$A17)))</f>
        <v>0</v>
      </c>
      <c r="CR17">
        <f>IF(CR$1=$A17,1,INDEX(Correlations!$F$3:$DA$102,MAX(CR$1,$A17),MIN(CR$1,$A17)))</f>
        <v>0</v>
      </c>
      <c r="CS17">
        <f>IF(CS$1=$A17,1,INDEX(Correlations!$F$3:$DA$102,MAX(CS$1,$A17),MIN(CS$1,$A17)))</f>
        <v>0</v>
      </c>
      <c r="CT17">
        <f>IF(CT$1=$A17,1,INDEX(Correlations!$F$3:$DA$102,MAX(CT$1,$A17),MIN(CT$1,$A17)))</f>
        <v>0</v>
      </c>
      <c r="CU17">
        <f>IF(CU$1=$A17,1,INDEX(Correlations!$F$3:$DA$102,MAX(CU$1,$A17),MIN(CU$1,$A17)))</f>
        <v>0</v>
      </c>
      <c r="CV17">
        <f>IF(CV$1=$A17,1,INDEX(Correlations!$F$3:$DA$102,MAX(CV$1,$A17),MIN(CV$1,$A17)))</f>
        <v>0</v>
      </c>
      <c r="CW17">
        <f>IF(CW$1=$A17,1,INDEX(Correlations!$F$3:$DA$102,MAX(CW$1,$A17),MIN(CW$1,$A17)))</f>
        <v>0</v>
      </c>
    </row>
    <row r="18" spans="1:101" x14ac:dyDescent="0.15">
      <c r="A18">
        <v>17</v>
      </c>
      <c r="B18">
        <f>IF(B$1=$A18,1,INDEX(Correlations!$F$3:$DA$102,MAX(B$1,$A18),MIN(B$1,$A18)))</f>
        <v>0</v>
      </c>
      <c r="C18">
        <f>IF(C$1=$A18,1,INDEX(Correlations!$F$3:$DA$102,MAX(C$1,$A18),MIN(C$1,$A18)))</f>
        <v>0</v>
      </c>
      <c r="D18">
        <f>IF(D$1=$A18,1,INDEX(Correlations!$F$3:$DA$102,MAX(D$1,$A18),MIN(D$1,$A18)))</f>
        <v>0</v>
      </c>
      <c r="E18">
        <f>IF(E$1=$A18,1,INDEX(Correlations!$F$3:$DA$102,MAX(E$1,$A18),MIN(E$1,$A18)))</f>
        <v>0</v>
      </c>
      <c r="F18">
        <f>IF(F$1=$A18,1,INDEX(Correlations!$F$3:$DA$102,MAX(F$1,$A18),MIN(F$1,$A18)))</f>
        <v>0</v>
      </c>
      <c r="G18">
        <f>IF(G$1=$A18,1,INDEX(Correlations!$F$3:$DA$102,MAX(G$1,$A18),MIN(G$1,$A18)))</f>
        <v>0</v>
      </c>
      <c r="H18">
        <f>IF(H$1=$A18,1,INDEX(Correlations!$F$3:$DA$102,MAX(H$1,$A18),MIN(H$1,$A18)))</f>
        <v>0.34</v>
      </c>
      <c r="I18">
        <f>IF(I$1=$A18,1,INDEX(Correlations!$F$3:$DA$102,MAX(I$1,$A18),MIN(I$1,$A18)))</f>
        <v>0</v>
      </c>
      <c r="J18">
        <f>IF(J$1=$A18,1,INDEX(Correlations!$F$3:$DA$102,MAX(J$1,$A18),MIN(J$1,$A18)))</f>
        <v>0</v>
      </c>
      <c r="K18">
        <f>IF(K$1=$A18,1,INDEX(Correlations!$F$3:$DA$102,MAX(K$1,$A18),MIN(K$1,$A18)))</f>
        <v>0.5</v>
      </c>
      <c r="L18">
        <f>IF(L$1=$A18,1,INDEX(Correlations!$F$3:$DA$102,MAX(L$1,$A18),MIN(L$1,$A18)))</f>
        <v>0</v>
      </c>
      <c r="M18">
        <f>IF(M$1=$A18,1,INDEX(Correlations!$F$3:$DA$102,MAX(M$1,$A18),MIN(M$1,$A18)))</f>
        <v>0</v>
      </c>
      <c r="N18">
        <f>IF(N$1=$A18,1,INDEX(Correlations!$F$3:$DA$102,MAX(N$1,$A18),MIN(N$1,$A18)))</f>
        <v>0</v>
      </c>
      <c r="O18">
        <f>IF(O$1=$A18,1,INDEX(Correlations!$F$3:$DA$102,MAX(O$1,$A18),MIN(O$1,$A18)))</f>
        <v>0</v>
      </c>
      <c r="P18">
        <f>IF(P$1=$A18,1,INDEX(Correlations!$F$3:$DA$102,MAX(P$1,$A18),MIN(P$1,$A18)))</f>
        <v>0.1</v>
      </c>
      <c r="Q18">
        <f>IF(Q$1=$A18,1,INDEX(Correlations!$F$3:$DA$102,MAX(Q$1,$A18),MIN(Q$1,$A18)))</f>
        <v>0.1</v>
      </c>
      <c r="R18">
        <f>IF(R$1=$A18,1,INDEX(Correlations!$F$3:$DA$102,MAX(R$1,$A18),MIN(R$1,$A18)))</f>
        <v>1</v>
      </c>
      <c r="S18">
        <f>IF(S$1=$A18,1,INDEX(Correlations!$F$3:$DA$102,MAX(S$1,$A18),MIN(S$1,$A18)))</f>
        <v>-0.1</v>
      </c>
      <c r="T18">
        <f>IF(T$1=$A18,1,INDEX(Correlations!$F$3:$DA$102,MAX(T$1,$A18),MIN(T$1,$A18)))</f>
        <v>0.96</v>
      </c>
      <c r="U18">
        <f>IF(U$1=$A18,1,INDEX(Correlations!$F$3:$DA$102,MAX(U$1,$A18),MIN(U$1,$A18)))</f>
        <v>0.41</v>
      </c>
      <c r="V18">
        <f>IF(V$1=$A18,1,INDEX(Correlations!$F$3:$DA$102,MAX(V$1,$A18),MIN(V$1,$A18)))</f>
        <v>-0.02</v>
      </c>
      <c r="W18">
        <f>IF(W$1=$A18,1,INDEX(Correlations!$F$3:$DA$102,MAX(W$1,$A18),MIN(W$1,$A18)))</f>
        <v>0.05</v>
      </c>
      <c r="X18">
        <f>IF(X$1=$A18,1,INDEX(Correlations!$F$3:$DA$102,MAX(X$1,$A18),MIN(X$1,$A18)))</f>
        <v>7.0000000000000007E-2</v>
      </c>
      <c r="Y18">
        <f>IF(Y$1=$A18,1,INDEX(Correlations!$F$3:$DA$102,MAX(Y$1,$A18),MIN(Y$1,$A18)))</f>
        <v>0.05</v>
      </c>
      <c r="Z18">
        <f>IF(Z$1=$A18,1,INDEX(Correlations!$F$3:$DA$102,MAX(Z$1,$A18),MIN(Z$1,$A18)))</f>
        <v>0.04</v>
      </c>
      <c r="AA18">
        <f>IF(AA$1=$A18,1,INDEX(Correlations!$F$3:$DA$102,MAX(AA$1,$A18),MIN(AA$1,$A18)))</f>
        <v>0.08</v>
      </c>
      <c r="AB18">
        <f>IF(AB$1=$A18,1,INDEX(Correlations!$F$3:$DA$102,MAX(AB$1,$A18),MIN(AB$1,$A18)))</f>
        <v>0</v>
      </c>
      <c r="AC18">
        <f>IF(AC$1=$A18,1,INDEX(Correlations!$F$3:$DA$102,MAX(AC$1,$A18),MIN(AC$1,$A18)))</f>
        <v>0.12</v>
      </c>
      <c r="AD18">
        <f>IF(AD$1=$A18,1,INDEX(Correlations!$F$3:$DA$102,MAX(AD$1,$A18),MIN(AD$1,$A18)))</f>
        <v>0.36</v>
      </c>
      <c r="AE18">
        <f>IF(AE$1=$A18,1,INDEX(Correlations!$F$3:$DA$102,MAX(AE$1,$A18),MIN(AE$1,$A18)))</f>
        <v>0.16</v>
      </c>
      <c r="AF18">
        <f>IF(AF$1=$A18,1,INDEX(Correlations!$F$3:$DA$102,MAX(AF$1,$A18),MIN(AF$1,$A18)))</f>
        <v>-0.01</v>
      </c>
      <c r="AG18">
        <f>IF(AG$1=$A18,1,INDEX(Correlations!$F$3:$DA$102,MAX(AG$1,$A18),MIN(AG$1,$A18)))</f>
        <v>0.2</v>
      </c>
      <c r="AH18">
        <f>IF(AH$1=$A18,1,INDEX(Correlations!$F$3:$DA$102,MAX(AH$1,$A18),MIN(AH$1,$A18)))</f>
        <v>0</v>
      </c>
      <c r="AI18">
        <f>IF(AI$1=$A18,1,INDEX(Correlations!$F$3:$DA$102,MAX(AI$1,$A18),MIN(AI$1,$A18)))</f>
        <v>0.33</v>
      </c>
      <c r="AJ18">
        <f>IF(AJ$1=$A18,1,INDEX(Correlations!$F$3:$DA$102,MAX(AJ$1,$A18),MIN(AJ$1,$A18)))</f>
        <v>0.3</v>
      </c>
      <c r="AK18">
        <f>IF(AK$1=$A18,1,INDEX(Correlations!$F$3:$DA$102,MAX(AK$1,$A18),MIN(AK$1,$A18)))</f>
        <v>0</v>
      </c>
      <c r="AL18">
        <f>IF(AL$1=$A18,1,INDEX(Correlations!$F$3:$DA$102,MAX(AL$1,$A18),MIN(AL$1,$A18)))</f>
        <v>0</v>
      </c>
      <c r="AM18">
        <f>IF(AM$1=$A18,1,INDEX(Correlations!$F$3:$DA$102,MAX(AM$1,$A18),MIN(AM$1,$A18)))</f>
        <v>0</v>
      </c>
      <c r="AN18">
        <f>IF(AN$1=$A18,1,INDEX(Correlations!$F$3:$DA$102,MAX(AN$1,$A18),MIN(AN$1,$A18)))</f>
        <v>0.28000000000000003</v>
      </c>
      <c r="AO18">
        <f>IF(AO$1=$A18,1,INDEX(Correlations!$F$3:$DA$102,MAX(AO$1,$A18),MIN(AO$1,$A18)))</f>
        <v>0.38</v>
      </c>
      <c r="AP18">
        <f>IF(AP$1=$A18,1,INDEX(Correlations!$F$3:$DA$102,MAX(AP$1,$A18),MIN(AP$1,$A18)))</f>
        <v>0.34</v>
      </c>
      <c r="AQ18">
        <f>IF(AQ$1=$A18,1,INDEX(Correlations!$F$3:$DA$102,MAX(AQ$1,$A18),MIN(AQ$1,$A18)))</f>
        <v>0</v>
      </c>
      <c r="AR18">
        <f>IF(AR$1=$A18,1,INDEX(Correlations!$F$3:$DA$102,MAX(AR$1,$A18),MIN(AR$1,$A18)))</f>
        <v>0.28000000000000003</v>
      </c>
      <c r="AS18">
        <f>IF(AS$1=$A18,1,INDEX(Correlations!$F$3:$DA$102,MAX(AS$1,$A18),MIN(AS$1,$A18)))</f>
        <v>0</v>
      </c>
      <c r="AT18">
        <f>IF(AT$1=$A18,1,INDEX(Correlations!$F$3:$DA$102,MAX(AT$1,$A18),MIN(AT$1,$A18)))</f>
        <v>0</v>
      </c>
      <c r="AU18">
        <f>IF(AU$1=$A18,1,INDEX(Correlations!$F$3:$DA$102,MAX(AU$1,$A18),MIN(AU$1,$A18)))</f>
        <v>0</v>
      </c>
      <c r="AV18">
        <f>IF(AV$1=$A18,1,INDEX(Correlations!$F$3:$DA$102,MAX(AV$1,$A18),MIN(AV$1,$A18)))</f>
        <v>0</v>
      </c>
      <c r="AW18">
        <f>IF(AW$1=$A18,1,INDEX(Correlations!$F$3:$DA$102,MAX(AW$1,$A18),MIN(AW$1,$A18)))</f>
        <v>0</v>
      </c>
      <c r="AX18">
        <f>IF(AX$1=$A18,1,INDEX(Correlations!$F$3:$DA$102,MAX(AX$1,$A18),MIN(AX$1,$A18)))</f>
        <v>0</v>
      </c>
      <c r="AY18">
        <f>IF(AY$1=$A18,1,INDEX(Correlations!$F$3:$DA$102,MAX(AY$1,$A18),MIN(AY$1,$A18)))</f>
        <v>0</v>
      </c>
      <c r="AZ18">
        <f>IF(AZ$1=$A18,1,INDEX(Correlations!$F$3:$DA$102,MAX(AZ$1,$A18),MIN(AZ$1,$A18)))</f>
        <v>0</v>
      </c>
      <c r="BA18">
        <f>IF(BA$1=$A18,1,INDEX(Correlations!$F$3:$DA$102,MAX(BA$1,$A18),MIN(BA$1,$A18)))</f>
        <v>0</v>
      </c>
      <c r="BB18">
        <f>IF(BB$1=$A18,1,INDEX(Correlations!$F$3:$DA$102,MAX(BB$1,$A18),MIN(BB$1,$A18)))</f>
        <v>0</v>
      </c>
      <c r="BC18">
        <f>IF(BC$1=$A18,1,INDEX(Correlations!$F$3:$DA$102,MAX(BC$1,$A18),MIN(BC$1,$A18)))</f>
        <v>0</v>
      </c>
      <c r="BD18">
        <f>IF(BD$1=$A18,1,INDEX(Correlations!$F$3:$DA$102,MAX(BD$1,$A18),MIN(BD$1,$A18)))</f>
        <v>0</v>
      </c>
      <c r="BE18">
        <f>IF(BE$1=$A18,1,INDEX(Correlations!$F$3:$DA$102,MAX(BE$1,$A18),MIN(BE$1,$A18)))</f>
        <v>0</v>
      </c>
      <c r="BF18">
        <f>IF(BF$1=$A18,1,INDEX(Correlations!$F$3:$DA$102,MAX(BF$1,$A18),MIN(BF$1,$A18)))</f>
        <v>0</v>
      </c>
      <c r="BG18">
        <f>IF(BG$1=$A18,1,INDEX(Correlations!$F$3:$DA$102,MAX(BG$1,$A18),MIN(BG$1,$A18)))</f>
        <v>0</v>
      </c>
      <c r="BH18">
        <f>IF(BH$1=$A18,1,INDEX(Correlations!$F$3:$DA$102,MAX(BH$1,$A18),MIN(BH$1,$A18)))</f>
        <v>0</v>
      </c>
      <c r="BI18">
        <f>IF(BI$1=$A18,1,INDEX(Correlations!$F$3:$DA$102,MAX(BI$1,$A18),MIN(BI$1,$A18)))</f>
        <v>0</v>
      </c>
      <c r="BJ18">
        <f>IF(BJ$1=$A18,1,INDEX(Correlations!$F$3:$DA$102,MAX(BJ$1,$A18),MIN(BJ$1,$A18)))</f>
        <v>0</v>
      </c>
      <c r="BK18">
        <f>IF(BK$1=$A18,1,INDEX(Correlations!$F$3:$DA$102,MAX(BK$1,$A18),MIN(BK$1,$A18)))</f>
        <v>0</v>
      </c>
      <c r="BL18">
        <f>IF(BL$1=$A18,1,INDEX(Correlations!$F$3:$DA$102,MAX(BL$1,$A18),MIN(BL$1,$A18)))</f>
        <v>0</v>
      </c>
      <c r="BM18">
        <f>IF(BM$1=$A18,1,INDEX(Correlations!$F$3:$DA$102,MAX(BM$1,$A18),MIN(BM$1,$A18)))</f>
        <v>0</v>
      </c>
      <c r="BN18">
        <f>IF(BN$1=$A18,1,INDEX(Correlations!$F$3:$DA$102,MAX(BN$1,$A18),MIN(BN$1,$A18)))</f>
        <v>0</v>
      </c>
      <c r="BO18">
        <f>IF(BO$1=$A18,1,INDEX(Correlations!$F$3:$DA$102,MAX(BO$1,$A18),MIN(BO$1,$A18)))</f>
        <v>0</v>
      </c>
      <c r="BP18">
        <f>IF(BP$1=$A18,1,INDEX(Correlations!$F$3:$DA$102,MAX(BP$1,$A18),MIN(BP$1,$A18)))</f>
        <v>0</v>
      </c>
      <c r="BQ18">
        <f>IF(BQ$1=$A18,1,INDEX(Correlations!$F$3:$DA$102,MAX(BQ$1,$A18),MIN(BQ$1,$A18)))</f>
        <v>0</v>
      </c>
      <c r="BR18">
        <f>IF(BR$1=$A18,1,INDEX(Correlations!$F$3:$DA$102,MAX(BR$1,$A18),MIN(BR$1,$A18)))</f>
        <v>0</v>
      </c>
      <c r="BS18">
        <f>IF(BS$1=$A18,1,INDEX(Correlations!$F$3:$DA$102,MAX(BS$1,$A18),MIN(BS$1,$A18)))</f>
        <v>0</v>
      </c>
      <c r="BT18">
        <f>IF(BT$1=$A18,1,INDEX(Correlations!$F$3:$DA$102,MAX(BT$1,$A18),MIN(BT$1,$A18)))</f>
        <v>0</v>
      </c>
      <c r="BU18">
        <f>IF(BU$1=$A18,1,INDEX(Correlations!$F$3:$DA$102,MAX(BU$1,$A18),MIN(BU$1,$A18)))</f>
        <v>0</v>
      </c>
      <c r="BV18">
        <f>IF(BV$1=$A18,1,INDEX(Correlations!$F$3:$DA$102,MAX(BV$1,$A18),MIN(BV$1,$A18)))</f>
        <v>0</v>
      </c>
      <c r="BW18">
        <f>IF(BW$1=$A18,1,INDEX(Correlations!$F$3:$DA$102,MAX(BW$1,$A18),MIN(BW$1,$A18)))</f>
        <v>0</v>
      </c>
      <c r="BX18">
        <f>IF(BX$1=$A18,1,INDEX(Correlations!$F$3:$DA$102,MAX(BX$1,$A18),MIN(BX$1,$A18)))</f>
        <v>0</v>
      </c>
      <c r="BY18">
        <f>IF(BY$1=$A18,1,INDEX(Correlations!$F$3:$DA$102,MAX(BY$1,$A18),MIN(BY$1,$A18)))</f>
        <v>0</v>
      </c>
      <c r="BZ18">
        <f>IF(BZ$1=$A18,1,INDEX(Correlations!$F$3:$DA$102,MAX(BZ$1,$A18),MIN(BZ$1,$A18)))</f>
        <v>0</v>
      </c>
      <c r="CA18">
        <f>IF(CA$1=$A18,1,INDEX(Correlations!$F$3:$DA$102,MAX(CA$1,$A18),MIN(CA$1,$A18)))</f>
        <v>0</v>
      </c>
      <c r="CB18">
        <f>IF(CB$1=$A18,1,INDEX(Correlations!$F$3:$DA$102,MAX(CB$1,$A18),MIN(CB$1,$A18)))</f>
        <v>0</v>
      </c>
      <c r="CC18">
        <f>IF(CC$1=$A18,1,INDEX(Correlations!$F$3:$DA$102,MAX(CC$1,$A18),MIN(CC$1,$A18)))</f>
        <v>0</v>
      </c>
      <c r="CD18">
        <f>IF(CD$1=$A18,1,INDEX(Correlations!$F$3:$DA$102,MAX(CD$1,$A18),MIN(CD$1,$A18)))</f>
        <v>0</v>
      </c>
      <c r="CE18">
        <f>IF(CE$1=$A18,1,INDEX(Correlations!$F$3:$DA$102,MAX(CE$1,$A18),MIN(CE$1,$A18)))</f>
        <v>0</v>
      </c>
      <c r="CF18">
        <f>IF(CF$1=$A18,1,INDEX(Correlations!$F$3:$DA$102,MAX(CF$1,$A18),MIN(CF$1,$A18)))</f>
        <v>0</v>
      </c>
      <c r="CG18">
        <f>IF(CG$1=$A18,1,INDEX(Correlations!$F$3:$DA$102,MAX(CG$1,$A18),MIN(CG$1,$A18)))</f>
        <v>0</v>
      </c>
      <c r="CH18">
        <f>IF(CH$1=$A18,1,INDEX(Correlations!$F$3:$DA$102,MAX(CH$1,$A18),MIN(CH$1,$A18)))</f>
        <v>0</v>
      </c>
      <c r="CI18">
        <f>IF(CI$1=$A18,1,INDEX(Correlations!$F$3:$DA$102,MAX(CI$1,$A18),MIN(CI$1,$A18)))</f>
        <v>0</v>
      </c>
      <c r="CJ18">
        <f>IF(CJ$1=$A18,1,INDEX(Correlations!$F$3:$DA$102,MAX(CJ$1,$A18),MIN(CJ$1,$A18)))</f>
        <v>0</v>
      </c>
      <c r="CK18">
        <f>IF(CK$1=$A18,1,INDEX(Correlations!$F$3:$DA$102,MAX(CK$1,$A18),MIN(CK$1,$A18)))</f>
        <v>0</v>
      </c>
      <c r="CL18">
        <f>IF(CL$1=$A18,1,INDEX(Correlations!$F$3:$DA$102,MAX(CL$1,$A18),MIN(CL$1,$A18)))</f>
        <v>0</v>
      </c>
      <c r="CM18">
        <f>IF(CM$1=$A18,1,INDEX(Correlations!$F$3:$DA$102,MAX(CM$1,$A18),MIN(CM$1,$A18)))</f>
        <v>0</v>
      </c>
      <c r="CN18">
        <f>IF(CN$1=$A18,1,INDEX(Correlations!$F$3:$DA$102,MAX(CN$1,$A18),MIN(CN$1,$A18)))</f>
        <v>0</v>
      </c>
      <c r="CO18">
        <f>IF(CO$1=$A18,1,INDEX(Correlations!$F$3:$DA$102,MAX(CO$1,$A18),MIN(CO$1,$A18)))</f>
        <v>0</v>
      </c>
      <c r="CP18">
        <f>IF(CP$1=$A18,1,INDEX(Correlations!$F$3:$DA$102,MAX(CP$1,$A18),MIN(CP$1,$A18)))</f>
        <v>0</v>
      </c>
      <c r="CQ18">
        <f>IF(CQ$1=$A18,1,INDEX(Correlations!$F$3:$DA$102,MAX(CQ$1,$A18),MIN(CQ$1,$A18)))</f>
        <v>0</v>
      </c>
      <c r="CR18">
        <f>IF(CR$1=$A18,1,INDEX(Correlations!$F$3:$DA$102,MAX(CR$1,$A18),MIN(CR$1,$A18)))</f>
        <v>0</v>
      </c>
      <c r="CS18">
        <f>IF(CS$1=$A18,1,INDEX(Correlations!$F$3:$DA$102,MAX(CS$1,$A18),MIN(CS$1,$A18)))</f>
        <v>0</v>
      </c>
      <c r="CT18">
        <f>IF(CT$1=$A18,1,INDEX(Correlations!$F$3:$DA$102,MAX(CT$1,$A18),MIN(CT$1,$A18)))</f>
        <v>0</v>
      </c>
      <c r="CU18">
        <f>IF(CU$1=$A18,1,INDEX(Correlations!$F$3:$DA$102,MAX(CU$1,$A18),MIN(CU$1,$A18)))</f>
        <v>0</v>
      </c>
      <c r="CV18">
        <f>IF(CV$1=$A18,1,INDEX(Correlations!$F$3:$DA$102,MAX(CV$1,$A18),MIN(CV$1,$A18)))</f>
        <v>0</v>
      </c>
      <c r="CW18">
        <f>IF(CW$1=$A18,1,INDEX(Correlations!$F$3:$DA$102,MAX(CW$1,$A18),MIN(CW$1,$A18)))</f>
        <v>0</v>
      </c>
    </row>
    <row r="19" spans="1:101" x14ac:dyDescent="0.15">
      <c r="A19">
        <v>18</v>
      </c>
      <c r="B19">
        <f>IF(B$1=$A19,1,INDEX(Correlations!$F$3:$DA$102,MAX(B$1,$A19),MIN(B$1,$A19)))</f>
        <v>0</v>
      </c>
      <c r="C19">
        <f>IF(C$1=$A19,1,INDEX(Correlations!$F$3:$DA$102,MAX(C$1,$A19),MIN(C$1,$A19)))</f>
        <v>0</v>
      </c>
      <c r="D19">
        <f>IF(D$1=$A19,1,INDEX(Correlations!$F$3:$DA$102,MAX(D$1,$A19),MIN(D$1,$A19)))</f>
        <v>0</v>
      </c>
      <c r="E19">
        <f>IF(E$1=$A19,1,INDEX(Correlations!$F$3:$DA$102,MAX(E$1,$A19),MIN(E$1,$A19)))</f>
        <v>0</v>
      </c>
      <c r="F19">
        <f>IF(F$1=$A19,1,INDEX(Correlations!$F$3:$DA$102,MAX(F$1,$A19),MIN(F$1,$A19)))</f>
        <v>0</v>
      </c>
      <c r="G19">
        <f>IF(G$1=$A19,1,INDEX(Correlations!$F$3:$DA$102,MAX(G$1,$A19),MIN(G$1,$A19)))</f>
        <v>0</v>
      </c>
      <c r="H19">
        <f>IF(H$1=$A19,1,INDEX(Correlations!$F$3:$DA$102,MAX(H$1,$A19),MIN(H$1,$A19)))</f>
        <v>0.17</v>
      </c>
      <c r="I19">
        <f>IF(I$1=$A19,1,INDEX(Correlations!$F$3:$DA$102,MAX(I$1,$A19),MIN(I$1,$A19)))</f>
        <v>0</v>
      </c>
      <c r="J19">
        <f>IF(J$1=$A19,1,INDEX(Correlations!$F$3:$DA$102,MAX(J$1,$A19),MIN(J$1,$A19)))</f>
        <v>0</v>
      </c>
      <c r="K19">
        <f>IF(K$1=$A19,1,INDEX(Correlations!$F$3:$DA$102,MAX(K$1,$A19),MIN(K$1,$A19)))</f>
        <v>0.28000000000000003</v>
      </c>
      <c r="L19">
        <f>IF(L$1=$A19,1,INDEX(Correlations!$F$3:$DA$102,MAX(L$1,$A19),MIN(L$1,$A19)))</f>
        <v>0</v>
      </c>
      <c r="M19">
        <f>IF(M$1=$A19,1,INDEX(Correlations!$F$3:$DA$102,MAX(M$1,$A19),MIN(M$1,$A19)))</f>
        <v>0</v>
      </c>
      <c r="N19">
        <f>IF(N$1=$A19,1,INDEX(Correlations!$F$3:$DA$102,MAX(N$1,$A19),MIN(N$1,$A19)))</f>
        <v>0</v>
      </c>
      <c r="O19">
        <f>IF(O$1=$A19,1,INDEX(Correlations!$F$3:$DA$102,MAX(O$1,$A19),MIN(O$1,$A19)))</f>
        <v>0</v>
      </c>
      <c r="P19">
        <f>IF(P$1=$A19,1,INDEX(Correlations!$F$3:$DA$102,MAX(P$1,$A19),MIN(P$1,$A19)))</f>
        <v>0.13</v>
      </c>
      <c r="Q19">
        <f>IF(Q$1=$A19,1,INDEX(Correlations!$F$3:$DA$102,MAX(Q$1,$A19),MIN(Q$1,$A19)))</f>
        <v>0.17</v>
      </c>
      <c r="R19">
        <f>IF(R$1=$A19,1,INDEX(Correlations!$F$3:$DA$102,MAX(R$1,$A19),MIN(R$1,$A19)))</f>
        <v>-0.1</v>
      </c>
      <c r="S19">
        <f>IF(S$1=$A19,1,INDEX(Correlations!$F$3:$DA$102,MAX(S$1,$A19),MIN(S$1,$A19)))</f>
        <v>1</v>
      </c>
      <c r="T19">
        <f>IF(T$1=$A19,1,INDEX(Correlations!$F$3:$DA$102,MAX(T$1,$A19),MIN(T$1,$A19)))</f>
        <v>0.12</v>
      </c>
      <c r="U19">
        <f>IF(U$1=$A19,1,INDEX(Correlations!$F$3:$DA$102,MAX(U$1,$A19),MIN(U$1,$A19)))</f>
        <v>-0.01</v>
      </c>
      <c r="V19">
        <f>IF(V$1=$A19,1,INDEX(Correlations!$F$3:$DA$102,MAX(V$1,$A19),MIN(V$1,$A19)))</f>
        <v>7.0000000000000007E-2</v>
      </c>
      <c r="W19">
        <f>IF(W$1=$A19,1,INDEX(Correlations!$F$3:$DA$102,MAX(W$1,$A19),MIN(W$1,$A19)))</f>
        <v>-0.01</v>
      </c>
      <c r="X19">
        <f>IF(X$1=$A19,1,INDEX(Correlations!$F$3:$DA$102,MAX(X$1,$A19),MIN(X$1,$A19)))</f>
        <v>0.03</v>
      </c>
      <c r="Y19">
        <f>IF(Y$1=$A19,1,INDEX(Correlations!$F$3:$DA$102,MAX(Y$1,$A19),MIN(Y$1,$A19)))</f>
        <v>0.04</v>
      </c>
      <c r="Z19">
        <f>IF(Z$1=$A19,1,INDEX(Correlations!$F$3:$DA$102,MAX(Z$1,$A19),MIN(Z$1,$A19)))</f>
        <v>0.12</v>
      </c>
      <c r="AA19">
        <f>IF(AA$1=$A19,1,INDEX(Correlations!$F$3:$DA$102,MAX(AA$1,$A19),MIN(AA$1,$A19)))</f>
        <v>0.17</v>
      </c>
      <c r="AB19">
        <f>IF(AB$1=$A19,1,INDEX(Correlations!$F$3:$DA$102,MAX(AB$1,$A19),MIN(AB$1,$A19)))</f>
        <v>0.09</v>
      </c>
      <c r="AC19">
        <f>IF(AC$1=$A19,1,INDEX(Correlations!$F$3:$DA$102,MAX(AC$1,$A19),MIN(AC$1,$A19)))</f>
        <v>0.08</v>
      </c>
      <c r="AD19">
        <f>IF(AD$1=$A19,1,INDEX(Correlations!$F$3:$DA$102,MAX(AD$1,$A19),MIN(AD$1,$A19)))</f>
        <v>0.05</v>
      </c>
      <c r="AE19">
        <f>IF(AE$1=$A19,1,INDEX(Correlations!$F$3:$DA$102,MAX(AE$1,$A19),MIN(AE$1,$A19)))</f>
        <v>0.21</v>
      </c>
      <c r="AF19">
        <f>IF(AF$1=$A19,1,INDEX(Correlations!$F$3:$DA$102,MAX(AF$1,$A19),MIN(AF$1,$A19)))</f>
        <v>0.11</v>
      </c>
      <c r="AG19">
        <f>IF(AG$1=$A19,1,INDEX(Correlations!$F$3:$DA$102,MAX(AG$1,$A19),MIN(AG$1,$A19)))</f>
        <v>0.11</v>
      </c>
      <c r="AH19">
        <f>IF(AH$1=$A19,1,INDEX(Correlations!$F$3:$DA$102,MAX(AH$1,$A19),MIN(AH$1,$A19)))</f>
        <v>0</v>
      </c>
      <c r="AI19">
        <f>IF(AI$1=$A19,1,INDEX(Correlations!$F$3:$DA$102,MAX(AI$1,$A19),MIN(AI$1,$A19)))</f>
        <v>0.36</v>
      </c>
      <c r="AJ19">
        <f>IF(AJ$1=$A19,1,INDEX(Correlations!$F$3:$DA$102,MAX(AJ$1,$A19),MIN(AJ$1,$A19)))</f>
        <v>0.41</v>
      </c>
      <c r="AK19">
        <f>IF(AK$1=$A19,1,INDEX(Correlations!$F$3:$DA$102,MAX(AK$1,$A19),MIN(AK$1,$A19)))</f>
        <v>0</v>
      </c>
      <c r="AL19">
        <f>IF(AL$1=$A19,1,INDEX(Correlations!$F$3:$DA$102,MAX(AL$1,$A19),MIN(AL$1,$A19)))</f>
        <v>0</v>
      </c>
      <c r="AM19">
        <f>IF(AM$1=$A19,1,INDEX(Correlations!$F$3:$DA$102,MAX(AM$1,$A19),MIN(AM$1,$A19)))</f>
        <v>0</v>
      </c>
      <c r="AN19">
        <f>IF(AN$1=$A19,1,INDEX(Correlations!$F$3:$DA$102,MAX(AN$1,$A19),MIN(AN$1,$A19)))</f>
        <v>-0.01</v>
      </c>
      <c r="AO19">
        <f>IF(AO$1=$A19,1,INDEX(Correlations!$F$3:$DA$102,MAX(AO$1,$A19),MIN(AO$1,$A19)))</f>
        <v>-0.03</v>
      </c>
      <c r="AP19">
        <f>IF(AP$1=$A19,1,INDEX(Correlations!$F$3:$DA$102,MAX(AP$1,$A19),MIN(AP$1,$A19)))</f>
        <v>0.1</v>
      </c>
      <c r="AQ19">
        <f>IF(AQ$1=$A19,1,INDEX(Correlations!$F$3:$DA$102,MAX(AQ$1,$A19),MIN(AQ$1,$A19)))</f>
        <v>0</v>
      </c>
      <c r="AR19">
        <f>IF(AR$1=$A19,1,INDEX(Correlations!$F$3:$DA$102,MAX(AR$1,$A19),MIN(AR$1,$A19)))</f>
        <v>0.41</v>
      </c>
      <c r="AS19">
        <f>IF(AS$1=$A19,1,INDEX(Correlations!$F$3:$DA$102,MAX(AS$1,$A19),MIN(AS$1,$A19)))</f>
        <v>0</v>
      </c>
      <c r="AT19">
        <f>IF(AT$1=$A19,1,INDEX(Correlations!$F$3:$DA$102,MAX(AT$1,$A19),MIN(AT$1,$A19)))</f>
        <v>0</v>
      </c>
      <c r="AU19">
        <f>IF(AU$1=$A19,1,INDEX(Correlations!$F$3:$DA$102,MAX(AU$1,$A19),MIN(AU$1,$A19)))</f>
        <v>0</v>
      </c>
      <c r="AV19">
        <f>IF(AV$1=$A19,1,INDEX(Correlations!$F$3:$DA$102,MAX(AV$1,$A19),MIN(AV$1,$A19)))</f>
        <v>0</v>
      </c>
      <c r="AW19">
        <f>IF(AW$1=$A19,1,INDEX(Correlations!$F$3:$DA$102,MAX(AW$1,$A19),MIN(AW$1,$A19)))</f>
        <v>0</v>
      </c>
      <c r="AX19">
        <f>IF(AX$1=$A19,1,INDEX(Correlations!$F$3:$DA$102,MAX(AX$1,$A19),MIN(AX$1,$A19)))</f>
        <v>0</v>
      </c>
      <c r="AY19">
        <f>IF(AY$1=$A19,1,INDEX(Correlations!$F$3:$DA$102,MAX(AY$1,$A19),MIN(AY$1,$A19)))</f>
        <v>0</v>
      </c>
      <c r="AZ19">
        <f>IF(AZ$1=$A19,1,INDEX(Correlations!$F$3:$DA$102,MAX(AZ$1,$A19),MIN(AZ$1,$A19)))</f>
        <v>0</v>
      </c>
      <c r="BA19">
        <f>IF(BA$1=$A19,1,INDEX(Correlations!$F$3:$DA$102,MAX(BA$1,$A19),MIN(BA$1,$A19)))</f>
        <v>0</v>
      </c>
      <c r="BB19">
        <f>IF(BB$1=$A19,1,INDEX(Correlations!$F$3:$DA$102,MAX(BB$1,$A19),MIN(BB$1,$A19)))</f>
        <v>0</v>
      </c>
      <c r="BC19">
        <f>IF(BC$1=$A19,1,INDEX(Correlations!$F$3:$DA$102,MAX(BC$1,$A19),MIN(BC$1,$A19)))</f>
        <v>0</v>
      </c>
      <c r="BD19">
        <f>IF(BD$1=$A19,1,INDEX(Correlations!$F$3:$DA$102,MAX(BD$1,$A19),MIN(BD$1,$A19)))</f>
        <v>0</v>
      </c>
      <c r="BE19">
        <f>IF(BE$1=$A19,1,INDEX(Correlations!$F$3:$DA$102,MAX(BE$1,$A19),MIN(BE$1,$A19)))</f>
        <v>0</v>
      </c>
      <c r="BF19">
        <f>IF(BF$1=$A19,1,INDEX(Correlations!$F$3:$DA$102,MAX(BF$1,$A19),MIN(BF$1,$A19)))</f>
        <v>0</v>
      </c>
      <c r="BG19">
        <f>IF(BG$1=$A19,1,INDEX(Correlations!$F$3:$DA$102,MAX(BG$1,$A19),MIN(BG$1,$A19)))</f>
        <v>0</v>
      </c>
      <c r="BH19">
        <f>IF(BH$1=$A19,1,INDEX(Correlations!$F$3:$DA$102,MAX(BH$1,$A19),MIN(BH$1,$A19)))</f>
        <v>0</v>
      </c>
      <c r="BI19">
        <f>IF(BI$1=$A19,1,INDEX(Correlations!$F$3:$DA$102,MAX(BI$1,$A19),MIN(BI$1,$A19)))</f>
        <v>0</v>
      </c>
      <c r="BJ19">
        <f>IF(BJ$1=$A19,1,INDEX(Correlations!$F$3:$DA$102,MAX(BJ$1,$A19),MIN(BJ$1,$A19)))</f>
        <v>0</v>
      </c>
      <c r="BK19">
        <f>IF(BK$1=$A19,1,INDEX(Correlations!$F$3:$DA$102,MAX(BK$1,$A19),MIN(BK$1,$A19)))</f>
        <v>0</v>
      </c>
      <c r="BL19">
        <f>IF(BL$1=$A19,1,INDEX(Correlations!$F$3:$DA$102,MAX(BL$1,$A19),MIN(BL$1,$A19)))</f>
        <v>0</v>
      </c>
      <c r="BM19">
        <f>IF(BM$1=$A19,1,INDEX(Correlations!$F$3:$DA$102,MAX(BM$1,$A19),MIN(BM$1,$A19)))</f>
        <v>0</v>
      </c>
      <c r="BN19">
        <f>IF(BN$1=$A19,1,INDEX(Correlations!$F$3:$DA$102,MAX(BN$1,$A19),MIN(BN$1,$A19)))</f>
        <v>0</v>
      </c>
      <c r="BO19">
        <f>IF(BO$1=$A19,1,INDEX(Correlations!$F$3:$DA$102,MAX(BO$1,$A19),MIN(BO$1,$A19)))</f>
        <v>0</v>
      </c>
      <c r="BP19">
        <f>IF(BP$1=$A19,1,INDEX(Correlations!$F$3:$DA$102,MAX(BP$1,$A19),MIN(BP$1,$A19)))</f>
        <v>0</v>
      </c>
      <c r="BQ19">
        <f>IF(BQ$1=$A19,1,INDEX(Correlations!$F$3:$DA$102,MAX(BQ$1,$A19),MIN(BQ$1,$A19)))</f>
        <v>0</v>
      </c>
      <c r="BR19">
        <f>IF(BR$1=$A19,1,INDEX(Correlations!$F$3:$DA$102,MAX(BR$1,$A19),MIN(BR$1,$A19)))</f>
        <v>0</v>
      </c>
      <c r="BS19">
        <f>IF(BS$1=$A19,1,INDEX(Correlations!$F$3:$DA$102,MAX(BS$1,$A19),MIN(BS$1,$A19)))</f>
        <v>0</v>
      </c>
      <c r="BT19">
        <f>IF(BT$1=$A19,1,INDEX(Correlations!$F$3:$DA$102,MAX(BT$1,$A19),MIN(BT$1,$A19)))</f>
        <v>0</v>
      </c>
      <c r="BU19">
        <f>IF(BU$1=$A19,1,INDEX(Correlations!$F$3:$DA$102,MAX(BU$1,$A19),MIN(BU$1,$A19)))</f>
        <v>0</v>
      </c>
      <c r="BV19">
        <f>IF(BV$1=$A19,1,INDEX(Correlations!$F$3:$DA$102,MAX(BV$1,$A19),MIN(BV$1,$A19)))</f>
        <v>0</v>
      </c>
      <c r="BW19">
        <f>IF(BW$1=$A19,1,INDEX(Correlations!$F$3:$DA$102,MAX(BW$1,$A19),MIN(BW$1,$A19)))</f>
        <v>0</v>
      </c>
      <c r="BX19">
        <f>IF(BX$1=$A19,1,INDEX(Correlations!$F$3:$DA$102,MAX(BX$1,$A19),MIN(BX$1,$A19)))</f>
        <v>0</v>
      </c>
      <c r="BY19">
        <f>IF(BY$1=$A19,1,INDEX(Correlations!$F$3:$DA$102,MAX(BY$1,$A19),MIN(BY$1,$A19)))</f>
        <v>0</v>
      </c>
      <c r="BZ19">
        <f>IF(BZ$1=$A19,1,INDEX(Correlations!$F$3:$DA$102,MAX(BZ$1,$A19),MIN(BZ$1,$A19)))</f>
        <v>0</v>
      </c>
      <c r="CA19">
        <f>IF(CA$1=$A19,1,INDEX(Correlations!$F$3:$DA$102,MAX(CA$1,$A19),MIN(CA$1,$A19)))</f>
        <v>0</v>
      </c>
      <c r="CB19">
        <f>IF(CB$1=$A19,1,INDEX(Correlations!$F$3:$DA$102,MAX(CB$1,$A19),MIN(CB$1,$A19)))</f>
        <v>0</v>
      </c>
      <c r="CC19">
        <f>IF(CC$1=$A19,1,INDEX(Correlations!$F$3:$DA$102,MAX(CC$1,$A19),MIN(CC$1,$A19)))</f>
        <v>0</v>
      </c>
      <c r="CD19">
        <f>IF(CD$1=$A19,1,INDEX(Correlations!$F$3:$DA$102,MAX(CD$1,$A19),MIN(CD$1,$A19)))</f>
        <v>0</v>
      </c>
      <c r="CE19">
        <f>IF(CE$1=$A19,1,INDEX(Correlations!$F$3:$DA$102,MAX(CE$1,$A19),MIN(CE$1,$A19)))</f>
        <v>0</v>
      </c>
      <c r="CF19">
        <f>IF(CF$1=$A19,1,INDEX(Correlations!$F$3:$DA$102,MAX(CF$1,$A19),MIN(CF$1,$A19)))</f>
        <v>0</v>
      </c>
      <c r="CG19">
        <f>IF(CG$1=$A19,1,INDEX(Correlations!$F$3:$DA$102,MAX(CG$1,$A19),MIN(CG$1,$A19)))</f>
        <v>0</v>
      </c>
      <c r="CH19">
        <f>IF(CH$1=$A19,1,INDEX(Correlations!$F$3:$DA$102,MAX(CH$1,$A19),MIN(CH$1,$A19)))</f>
        <v>0</v>
      </c>
      <c r="CI19">
        <f>IF(CI$1=$A19,1,INDEX(Correlations!$F$3:$DA$102,MAX(CI$1,$A19),MIN(CI$1,$A19)))</f>
        <v>0</v>
      </c>
      <c r="CJ19">
        <f>IF(CJ$1=$A19,1,INDEX(Correlations!$F$3:$DA$102,MAX(CJ$1,$A19),MIN(CJ$1,$A19)))</f>
        <v>0</v>
      </c>
      <c r="CK19">
        <f>IF(CK$1=$A19,1,INDEX(Correlations!$F$3:$DA$102,MAX(CK$1,$A19),MIN(CK$1,$A19)))</f>
        <v>0</v>
      </c>
      <c r="CL19">
        <f>IF(CL$1=$A19,1,INDEX(Correlations!$F$3:$DA$102,MAX(CL$1,$A19),MIN(CL$1,$A19)))</f>
        <v>0</v>
      </c>
      <c r="CM19">
        <f>IF(CM$1=$A19,1,INDEX(Correlations!$F$3:$DA$102,MAX(CM$1,$A19),MIN(CM$1,$A19)))</f>
        <v>0</v>
      </c>
      <c r="CN19">
        <f>IF(CN$1=$A19,1,INDEX(Correlations!$F$3:$DA$102,MAX(CN$1,$A19),MIN(CN$1,$A19)))</f>
        <v>0</v>
      </c>
      <c r="CO19">
        <f>IF(CO$1=$A19,1,INDEX(Correlations!$F$3:$DA$102,MAX(CO$1,$A19),MIN(CO$1,$A19)))</f>
        <v>0</v>
      </c>
      <c r="CP19">
        <f>IF(CP$1=$A19,1,INDEX(Correlations!$F$3:$DA$102,MAX(CP$1,$A19),MIN(CP$1,$A19)))</f>
        <v>0</v>
      </c>
      <c r="CQ19">
        <f>IF(CQ$1=$A19,1,INDEX(Correlations!$F$3:$DA$102,MAX(CQ$1,$A19),MIN(CQ$1,$A19)))</f>
        <v>0</v>
      </c>
      <c r="CR19">
        <f>IF(CR$1=$A19,1,INDEX(Correlations!$F$3:$DA$102,MAX(CR$1,$A19),MIN(CR$1,$A19)))</f>
        <v>0</v>
      </c>
      <c r="CS19">
        <f>IF(CS$1=$A19,1,INDEX(Correlations!$F$3:$DA$102,MAX(CS$1,$A19),MIN(CS$1,$A19)))</f>
        <v>0</v>
      </c>
      <c r="CT19">
        <f>IF(CT$1=$A19,1,INDEX(Correlations!$F$3:$DA$102,MAX(CT$1,$A19),MIN(CT$1,$A19)))</f>
        <v>0</v>
      </c>
      <c r="CU19">
        <f>IF(CU$1=$A19,1,INDEX(Correlations!$F$3:$DA$102,MAX(CU$1,$A19),MIN(CU$1,$A19)))</f>
        <v>0</v>
      </c>
      <c r="CV19">
        <f>IF(CV$1=$A19,1,INDEX(Correlations!$F$3:$DA$102,MAX(CV$1,$A19),MIN(CV$1,$A19)))</f>
        <v>0</v>
      </c>
      <c r="CW19">
        <f>IF(CW$1=$A19,1,INDEX(Correlations!$F$3:$DA$102,MAX(CW$1,$A19),MIN(CW$1,$A19)))</f>
        <v>0</v>
      </c>
    </row>
    <row r="20" spans="1:101" x14ac:dyDescent="0.15">
      <c r="A20">
        <v>19</v>
      </c>
      <c r="B20">
        <f>IF(B$1=$A20,1,INDEX(Correlations!$F$3:$DA$102,MAX(B$1,$A20),MIN(B$1,$A20)))</f>
        <v>0.23499999999999999</v>
      </c>
      <c r="C20">
        <f>IF(C$1=$A20,1,INDEX(Correlations!$F$3:$DA$102,MAX(C$1,$A20),MIN(C$1,$A20)))</f>
        <v>0.48299999999999998</v>
      </c>
      <c r="D20">
        <f>IF(D$1=$A20,1,INDEX(Correlations!$F$3:$DA$102,MAX(D$1,$A20),MIN(D$1,$A20)))</f>
        <v>0</v>
      </c>
      <c r="E20">
        <f>IF(E$1=$A20,1,INDEX(Correlations!$F$3:$DA$102,MAX(E$1,$A20),MIN(E$1,$A20)))</f>
        <v>0.60399999999999998</v>
      </c>
      <c r="F20">
        <f>IF(F$1=$A20,1,INDEX(Correlations!$F$3:$DA$102,MAX(F$1,$A20),MIN(F$1,$A20)))</f>
        <v>0</v>
      </c>
      <c r="G20">
        <f>IF(G$1=$A20,1,INDEX(Correlations!$F$3:$DA$102,MAX(G$1,$A20),MIN(G$1,$A20)))</f>
        <v>0</v>
      </c>
      <c r="H20">
        <f>IF(H$1=$A20,1,INDEX(Correlations!$F$3:$DA$102,MAX(H$1,$A20),MIN(H$1,$A20)))</f>
        <v>0.34</v>
      </c>
      <c r="I20">
        <f>IF(I$1=$A20,1,INDEX(Correlations!$F$3:$DA$102,MAX(I$1,$A20),MIN(I$1,$A20)))</f>
        <v>0</v>
      </c>
      <c r="J20">
        <f>IF(J$1=$A20,1,INDEX(Correlations!$F$3:$DA$102,MAX(J$1,$A20),MIN(J$1,$A20)))</f>
        <v>0</v>
      </c>
      <c r="K20">
        <f>IF(K$1=$A20,1,INDEX(Correlations!$F$3:$DA$102,MAX(K$1,$A20),MIN(K$1,$A20)))</f>
        <v>0.42</v>
      </c>
      <c r="L20">
        <f>IF(L$1=$A20,1,INDEX(Correlations!$F$3:$DA$102,MAX(L$1,$A20),MIN(L$1,$A20)))</f>
        <v>0</v>
      </c>
      <c r="M20">
        <f>IF(M$1=$A20,1,INDEX(Correlations!$F$3:$DA$102,MAX(M$1,$A20),MIN(M$1,$A20)))</f>
        <v>0</v>
      </c>
      <c r="N20">
        <f>IF(N$1=$A20,1,INDEX(Correlations!$F$3:$DA$102,MAX(N$1,$A20),MIN(N$1,$A20)))</f>
        <v>0</v>
      </c>
      <c r="O20">
        <f>IF(O$1=$A20,1,INDEX(Correlations!$F$3:$DA$102,MAX(O$1,$A20),MIN(O$1,$A20)))</f>
        <v>0</v>
      </c>
      <c r="P20">
        <f>IF(P$1=$A20,1,INDEX(Correlations!$F$3:$DA$102,MAX(P$1,$A20),MIN(P$1,$A20)))</f>
        <v>0.13</v>
      </c>
      <c r="Q20">
        <f>IF(Q$1=$A20,1,INDEX(Correlations!$F$3:$DA$102,MAX(Q$1,$A20),MIN(Q$1,$A20)))</f>
        <v>0.14000000000000001</v>
      </c>
      <c r="R20">
        <f>IF(R$1=$A20,1,INDEX(Correlations!$F$3:$DA$102,MAX(R$1,$A20),MIN(R$1,$A20)))</f>
        <v>0.96</v>
      </c>
      <c r="S20">
        <f>IF(S$1=$A20,1,INDEX(Correlations!$F$3:$DA$102,MAX(S$1,$A20),MIN(S$1,$A20)))</f>
        <v>0.12</v>
      </c>
      <c r="T20">
        <f>IF(T$1=$A20,1,INDEX(Correlations!$F$3:$DA$102,MAX(T$1,$A20),MIN(T$1,$A20)))</f>
        <v>1</v>
      </c>
      <c r="U20">
        <f>IF(U$1=$A20,1,INDEX(Correlations!$F$3:$DA$102,MAX(U$1,$A20),MIN(U$1,$A20)))</f>
        <v>0.41</v>
      </c>
      <c r="V20">
        <f>IF(V$1=$A20,1,INDEX(Correlations!$F$3:$DA$102,MAX(V$1,$A20),MIN(V$1,$A20)))</f>
        <v>0.01</v>
      </c>
      <c r="W20">
        <f>IF(W$1=$A20,1,INDEX(Correlations!$F$3:$DA$102,MAX(W$1,$A20),MIN(W$1,$A20)))</f>
        <v>7.0000000000000007E-2</v>
      </c>
      <c r="X20">
        <f>IF(X$1=$A20,1,INDEX(Correlations!$F$3:$DA$102,MAX(X$1,$A20),MIN(X$1,$A20)))</f>
        <v>0.08</v>
      </c>
      <c r="Y20">
        <f>IF(Y$1=$A20,1,INDEX(Correlations!$F$3:$DA$102,MAX(Y$1,$A20),MIN(Y$1,$A20)))</f>
        <v>0.06</v>
      </c>
      <c r="Z20">
        <f>IF(Z$1=$A20,1,INDEX(Correlations!$F$3:$DA$102,MAX(Z$1,$A20),MIN(Z$1,$A20)))</f>
        <v>7.0000000000000007E-2</v>
      </c>
      <c r="AA20">
        <f>IF(AA$1=$A20,1,INDEX(Correlations!$F$3:$DA$102,MAX(AA$1,$A20),MIN(AA$1,$A20)))</f>
        <v>0.12</v>
      </c>
      <c r="AB20">
        <f>IF(AB$1=$A20,1,INDEX(Correlations!$F$3:$DA$102,MAX(AB$1,$A20),MIN(AB$1,$A20)))</f>
        <v>0.03</v>
      </c>
      <c r="AC20">
        <f>IF(AC$1=$A20,1,INDEX(Correlations!$F$3:$DA$102,MAX(AC$1,$A20),MIN(AC$1,$A20)))</f>
        <v>0.14000000000000001</v>
      </c>
      <c r="AD20">
        <f>IF(AD$1=$A20,1,INDEX(Correlations!$F$3:$DA$102,MAX(AD$1,$A20),MIN(AD$1,$A20)))</f>
        <v>0.37</v>
      </c>
      <c r="AE20">
        <f>IF(AE$1=$A20,1,INDEX(Correlations!$F$3:$DA$102,MAX(AE$1,$A20),MIN(AE$1,$A20)))</f>
        <v>0.21</v>
      </c>
      <c r="AF20">
        <f>IF(AF$1=$A20,1,INDEX(Correlations!$F$3:$DA$102,MAX(AF$1,$A20),MIN(AF$1,$A20)))</f>
        <v>0.05</v>
      </c>
      <c r="AG20">
        <f>IF(AG$1=$A20,1,INDEX(Correlations!$F$3:$DA$102,MAX(AG$1,$A20),MIN(AG$1,$A20)))</f>
        <v>0.24</v>
      </c>
      <c r="AH20">
        <f>IF(AH$1=$A20,1,INDEX(Correlations!$F$3:$DA$102,MAX(AH$1,$A20),MIN(AH$1,$A20)))</f>
        <v>0</v>
      </c>
      <c r="AI20">
        <f>IF(AI$1=$A20,1,INDEX(Correlations!$F$3:$DA$102,MAX(AI$1,$A20),MIN(AI$1,$A20)))</f>
        <v>0.42</v>
      </c>
      <c r="AJ20">
        <f>IF(AJ$1=$A20,1,INDEX(Correlations!$F$3:$DA$102,MAX(AJ$1,$A20),MIN(AJ$1,$A20)))</f>
        <v>0.37</v>
      </c>
      <c r="AK20">
        <f>IF(AK$1=$A20,1,INDEX(Correlations!$F$3:$DA$102,MAX(AK$1,$A20),MIN(AK$1,$A20)))</f>
        <v>0</v>
      </c>
      <c r="AL20">
        <f>IF(AL$1=$A20,1,INDEX(Correlations!$F$3:$DA$102,MAX(AL$1,$A20),MIN(AL$1,$A20)))</f>
        <v>0</v>
      </c>
      <c r="AM20">
        <f>IF(AM$1=$A20,1,INDEX(Correlations!$F$3:$DA$102,MAX(AM$1,$A20),MIN(AM$1,$A20)))</f>
        <v>0</v>
      </c>
      <c r="AN20">
        <f>IF(AN$1=$A20,1,INDEX(Correlations!$F$3:$DA$102,MAX(AN$1,$A20),MIN(AN$1,$A20)))</f>
        <v>0.25</v>
      </c>
      <c r="AO20">
        <f>IF(AO$1=$A20,1,INDEX(Correlations!$F$3:$DA$102,MAX(AO$1,$A20),MIN(AO$1,$A20)))</f>
        <v>0.36</v>
      </c>
      <c r="AP20">
        <f>IF(AP$1=$A20,1,INDEX(Correlations!$F$3:$DA$102,MAX(AP$1,$A20),MIN(AP$1,$A20)))</f>
        <v>0.36</v>
      </c>
      <c r="AQ20">
        <f>IF(AQ$1=$A20,1,INDEX(Correlations!$F$3:$DA$102,MAX(AQ$1,$A20),MIN(AQ$1,$A20)))</f>
        <v>0</v>
      </c>
      <c r="AR20">
        <f>IF(AR$1=$A20,1,INDEX(Correlations!$F$3:$DA$102,MAX(AR$1,$A20),MIN(AR$1,$A20)))</f>
        <v>0.38</v>
      </c>
      <c r="AS20">
        <f>IF(AS$1=$A20,1,INDEX(Correlations!$F$3:$DA$102,MAX(AS$1,$A20),MIN(AS$1,$A20)))</f>
        <v>0</v>
      </c>
      <c r="AT20">
        <f>IF(AT$1=$A20,1,INDEX(Correlations!$F$3:$DA$102,MAX(AT$1,$A20),MIN(AT$1,$A20)))</f>
        <v>0</v>
      </c>
      <c r="AU20">
        <f>IF(AU$1=$A20,1,INDEX(Correlations!$F$3:$DA$102,MAX(AU$1,$A20),MIN(AU$1,$A20)))</f>
        <v>0</v>
      </c>
      <c r="AV20">
        <f>IF(AV$1=$A20,1,INDEX(Correlations!$F$3:$DA$102,MAX(AV$1,$A20),MIN(AV$1,$A20)))</f>
        <v>0</v>
      </c>
      <c r="AW20">
        <f>IF(AW$1=$A20,1,INDEX(Correlations!$F$3:$DA$102,MAX(AW$1,$A20),MIN(AW$1,$A20)))</f>
        <v>0</v>
      </c>
      <c r="AX20">
        <f>IF(AX$1=$A20,1,INDEX(Correlations!$F$3:$DA$102,MAX(AX$1,$A20),MIN(AX$1,$A20)))</f>
        <v>0</v>
      </c>
      <c r="AY20">
        <f>IF(AY$1=$A20,1,INDEX(Correlations!$F$3:$DA$102,MAX(AY$1,$A20),MIN(AY$1,$A20)))</f>
        <v>0</v>
      </c>
      <c r="AZ20">
        <f>IF(AZ$1=$A20,1,INDEX(Correlations!$F$3:$DA$102,MAX(AZ$1,$A20),MIN(AZ$1,$A20)))</f>
        <v>0</v>
      </c>
      <c r="BA20">
        <f>IF(BA$1=$A20,1,INDEX(Correlations!$F$3:$DA$102,MAX(BA$1,$A20),MIN(BA$1,$A20)))</f>
        <v>0</v>
      </c>
      <c r="BB20">
        <f>IF(BB$1=$A20,1,INDEX(Correlations!$F$3:$DA$102,MAX(BB$1,$A20),MIN(BB$1,$A20)))</f>
        <v>0</v>
      </c>
      <c r="BC20">
        <f>IF(BC$1=$A20,1,INDEX(Correlations!$F$3:$DA$102,MAX(BC$1,$A20),MIN(BC$1,$A20)))</f>
        <v>0</v>
      </c>
      <c r="BD20">
        <f>IF(BD$1=$A20,1,INDEX(Correlations!$F$3:$DA$102,MAX(BD$1,$A20),MIN(BD$1,$A20)))</f>
        <v>0</v>
      </c>
      <c r="BE20">
        <f>IF(BE$1=$A20,1,INDEX(Correlations!$F$3:$DA$102,MAX(BE$1,$A20),MIN(BE$1,$A20)))</f>
        <v>0</v>
      </c>
      <c r="BF20">
        <f>IF(BF$1=$A20,1,INDEX(Correlations!$F$3:$DA$102,MAX(BF$1,$A20),MIN(BF$1,$A20)))</f>
        <v>0</v>
      </c>
      <c r="BG20">
        <f>IF(BG$1=$A20,1,INDEX(Correlations!$F$3:$DA$102,MAX(BG$1,$A20),MIN(BG$1,$A20)))</f>
        <v>0</v>
      </c>
      <c r="BH20">
        <f>IF(BH$1=$A20,1,INDEX(Correlations!$F$3:$DA$102,MAX(BH$1,$A20),MIN(BH$1,$A20)))</f>
        <v>0</v>
      </c>
      <c r="BI20">
        <f>IF(BI$1=$A20,1,INDEX(Correlations!$F$3:$DA$102,MAX(BI$1,$A20),MIN(BI$1,$A20)))</f>
        <v>0</v>
      </c>
      <c r="BJ20">
        <f>IF(BJ$1=$A20,1,INDEX(Correlations!$F$3:$DA$102,MAX(BJ$1,$A20),MIN(BJ$1,$A20)))</f>
        <v>0</v>
      </c>
      <c r="BK20">
        <f>IF(BK$1=$A20,1,INDEX(Correlations!$F$3:$DA$102,MAX(BK$1,$A20),MIN(BK$1,$A20)))</f>
        <v>0</v>
      </c>
      <c r="BL20">
        <f>IF(BL$1=$A20,1,INDEX(Correlations!$F$3:$DA$102,MAX(BL$1,$A20),MIN(BL$1,$A20)))</f>
        <v>0</v>
      </c>
      <c r="BM20">
        <f>IF(BM$1=$A20,1,INDEX(Correlations!$F$3:$DA$102,MAX(BM$1,$A20),MIN(BM$1,$A20)))</f>
        <v>0</v>
      </c>
      <c r="BN20">
        <f>IF(BN$1=$A20,1,INDEX(Correlations!$F$3:$DA$102,MAX(BN$1,$A20),MIN(BN$1,$A20)))</f>
        <v>0</v>
      </c>
      <c r="BO20">
        <f>IF(BO$1=$A20,1,INDEX(Correlations!$F$3:$DA$102,MAX(BO$1,$A20),MIN(BO$1,$A20)))</f>
        <v>0</v>
      </c>
      <c r="BP20">
        <f>IF(BP$1=$A20,1,INDEX(Correlations!$F$3:$DA$102,MAX(BP$1,$A20),MIN(BP$1,$A20)))</f>
        <v>0</v>
      </c>
      <c r="BQ20">
        <f>IF(BQ$1=$A20,1,INDEX(Correlations!$F$3:$DA$102,MAX(BQ$1,$A20),MIN(BQ$1,$A20)))</f>
        <v>0</v>
      </c>
      <c r="BR20">
        <f>IF(BR$1=$A20,1,INDEX(Correlations!$F$3:$DA$102,MAX(BR$1,$A20),MIN(BR$1,$A20)))</f>
        <v>0</v>
      </c>
      <c r="BS20">
        <f>IF(BS$1=$A20,1,INDEX(Correlations!$F$3:$DA$102,MAX(BS$1,$A20),MIN(BS$1,$A20)))</f>
        <v>0</v>
      </c>
      <c r="BT20">
        <f>IF(BT$1=$A20,1,INDEX(Correlations!$F$3:$DA$102,MAX(BT$1,$A20),MIN(BT$1,$A20)))</f>
        <v>0</v>
      </c>
      <c r="BU20">
        <f>IF(BU$1=$A20,1,INDEX(Correlations!$F$3:$DA$102,MAX(BU$1,$A20),MIN(BU$1,$A20)))</f>
        <v>0</v>
      </c>
      <c r="BV20">
        <f>IF(BV$1=$A20,1,INDEX(Correlations!$F$3:$DA$102,MAX(BV$1,$A20),MIN(BV$1,$A20)))</f>
        <v>0</v>
      </c>
      <c r="BW20">
        <f>IF(BW$1=$A20,1,INDEX(Correlations!$F$3:$DA$102,MAX(BW$1,$A20),MIN(BW$1,$A20)))</f>
        <v>0</v>
      </c>
      <c r="BX20">
        <f>IF(BX$1=$A20,1,INDEX(Correlations!$F$3:$DA$102,MAX(BX$1,$A20),MIN(BX$1,$A20)))</f>
        <v>0</v>
      </c>
      <c r="BY20">
        <f>IF(BY$1=$A20,1,INDEX(Correlations!$F$3:$DA$102,MAX(BY$1,$A20),MIN(BY$1,$A20)))</f>
        <v>0</v>
      </c>
      <c r="BZ20">
        <f>IF(BZ$1=$A20,1,INDEX(Correlations!$F$3:$DA$102,MAX(BZ$1,$A20),MIN(BZ$1,$A20)))</f>
        <v>0</v>
      </c>
      <c r="CA20">
        <f>IF(CA$1=$A20,1,INDEX(Correlations!$F$3:$DA$102,MAX(CA$1,$A20),MIN(CA$1,$A20)))</f>
        <v>0</v>
      </c>
      <c r="CB20">
        <f>IF(CB$1=$A20,1,INDEX(Correlations!$F$3:$DA$102,MAX(CB$1,$A20),MIN(CB$1,$A20)))</f>
        <v>0</v>
      </c>
      <c r="CC20">
        <f>IF(CC$1=$A20,1,INDEX(Correlations!$F$3:$DA$102,MAX(CC$1,$A20),MIN(CC$1,$A20)))</f>
        <v>0</v>
      </c>
      <c r="CD20">
        <f>IF(CD$1=$A20,1,INDEX(Correlations!$F$3:$DA$102,MAX(CD$1,$A20),MIN(CD$1,$A20)))</f>
        <v>0</v>
      </c>
      <c r="CE20">
        <f>IF(CE$1=$A20,1,INDEX(Correlations!$F$3:$DA$102,MAX(CE$1,$A20),MIN(CE$1,$A20)))</f>
        <v>0</v>
      </c>
      <c r="CF20">
        <f>IF(CF$1=$A20,1,INDEX(Correlations!$F$3:$DA$102,MAX(CF$1,$A20),MIN(CF$1,$A20)))</f>
        <v>0</v>
      </c>
      <c r="CG20">
        <f>IF(CG$1=$A20,1,INDEX(Correlations!$F$3:$DA$102,MAX(CG$1,$A20),MIN(CG$1,$A20)))</f>
        <v>0</v>
      </c>
      <c r="CH20">
        <f>IF(CH$1=$A20,1,INDEX(Correlations!$F$3:$DA$102,MAX(CH$1,$A20),MIN(CH$1,$A20)))</f>
        <v>0</v>
      </c>
      <c r="CI20">
        <f>IF(CI$1=$A20,1,INDEX(Correlations!$F$3:$DA$102,MAX(CI$1,$A20),MIN(CI$1,$A20)))</f>
        <v>0</v>
      </c>
      <c r="CJ20">
        <f>IF(CJ$1=$A20,1,INDEX(Correlations!$F$3:$DA$102,MAX(CJ$1,$A20),MIN(CJ$1,$A20)))</f>
        <v>0</v>
      </c>
      <c r="CK20">
        <f>IF(CK$1=$A20,1,INDEX(Correlations!$F$3:$DA$102,MAX(CK$1,$A20),MIN(CK$1,$A20)))</f>
        <v>0</v>
      </c>
      <c r="CL20">
        <f>IF(CL$1=$A20,1,INDEX(Correlations!$F$3:$DA$102,MAX(CL$1,$A20),MIN(CL$1,$A20)))</f>
        <v>0</v>
      </c>
      <c r="CM20">
        <f>IF(CM$1=$A20,1,INDEX(Correlations!$F$3:$DA$102,MAX(CM$1,$A20),MIN(CM$1,$A20)))</f>
        <v>0</v>
      </c>
      <c r="CN20">
        <f>IF(CN$1=$A20,1,INDEX(Correlations!$F$3:$DA$102,MAX(CN$1,$A20),MIN(CN$1,$A20)))</f>
        <v>0</v>
      </c>
      <c r="CO20">
        <f>IF(CO$1=$A20,1,INDEX(Correlations!$F$3:$DA$102,MAX(CO$1,$A20),MIN(CO$1,$A20)))</f>
        <v>0</v>
      </c>
      <c r="CP20">
        <f>IF(CP$1=$A20,1,INDEX(Correlations!$F$3:$DA$102,MAX(CP$1,$A20),MIN(CP$1,$A20)))</f>
        <v>0</v>
      </c>
      <c r="CQ20">
        <f>IF(CQ$1=$A20,1,INDEX(Correlations!$F$3:$DA$102,MAX(CQ$1,$A20),MIN(CQ$1,$A20)))</f>
        <v>0</v>
      </c>
      <c r="CR20">
        <f>IF(CR$1=$A20,1,INDEX(Correlations!$F$3:$DA$102,MAX(CR$1,$A20),MIN(CR$1,$A20)))</f>
        <v>0</v>
      </c>
      <c r="CS20">
        <f>IF(CS$1=$A20,1,INDEX(Correlations!$F$3:$DA$102,MAX(CS$1,$A20),MIN(CS$1,$A20)))</f>
        <v>0</v>
      </c>
      <c r="CT20">
        <f>IF(CT$1=$A20,1,INDEX(Correlations!$F$3:$DA$102,MAX(CT$1,$A20),MIN(CT$1,$A20)))</f>
        <v>0</v>
      </c>
      <c r="CU20">
        <f>IF(CU$1=$A20,1,INDEX(Correlations!$F$3:$DA$102,MAX(CU$1,$A20),MIN(CU$1,$A20)))</f>
        <v>0</v>
      </c>
      <c r="CV20">
        <f>IF(CV$1=$A20,1,INDEX(Correlations!$F$3:$DA$102,MAX(CV$1,$A20),MIN(CV$1,$A20)))</f>
        <v>0</v>
      </c>
      <c r="CW20">
        <f>IF(CW$1=$A20,1,INDEX(Correlations!$F$3:$DA$102,MAX(CW$1,$A20),MIN(CW$1,$A20)))</f>
        <v>0</v>
      </c>
    </row>
    <row r="21" spans="1:101" x14ac:dyDescent="0.15">
      <c r="A21">
        <v>20</v>
      </c>
      <c r="B21">
        <f>IF(B$1=$A21,1,INDEX(Correlations!$F$3:$DA$102,MAX(B$1,$A21),MIN(B$1,$A21)))</f>
        <v>0.14599999999999999</v>
      </c>
      <c r="C21">
        <f>IF(C$1=$A21,1,INDEX(Correlations!$F$3:$DA$102,MAX(C$1,$A21),MIN(C$1,$A21)))</f>
        <v>0.33</v>
      </c>
      <c r="D21">
        <f>IF(D$1=$A21,1,INDEX(Correlations!$F$3:$DA$102,MAX(D$1,$A21),MIN(D$1,$A21)))</f>
        <v>0</v>
      </c>
      <c r="E21">
        <f>IF(E$1=$A21,1,INDEX(Correlations!$F$3:$DA$102,MAX(E$1,$A21),MIN(E$1,$A21)))</f>
        <v>0.57299999999999995</v>
      </c>
      <c r="F21">
        <f>IF(F$1=$A21,1,INDEX(Correlations!$F$3:$DA$102,MAX(F$1,$A21),MIN(F$1,$A21)))</f>
        <v>0</v>
      </c>
      <c r="G21">
        <f>IF(G$1=$A21,1,INDEX(Correlations!$F$3:$DA$102,MAX(G$1,$A21),MIN(G$1,$A21)))</f>
        <v>0</v>
      </c>
      <c r="H21">
        <f>IF(H$1=$A21,1,INDEX(Correlations!$F$3:$DA$102,MAX(H$1,$A21),MIN(H$1,$A21)))</f>
        <v>0.47</v>
      </c>
      <c r="I21">
        <f>IF(I$1=$A21,1,INDEX(Correlations!$F$3:$DA$102,MAX(I$1,$A21),MIN(I$1,$A21)))</f>
        <v>0</v>
      </c>
      <c r="J21">
        <f>IF(J$1=$A21,1,INDEX(Correlations!$F$3:$DA$102,MAX(J$1,$A21),MIN(J$1,$A21)))</f>
        <v>0</v>
      </c>
      <c r="K21">
        <f>IF(K$1=$A21,1,INDEX(Correlations!$F$3:$DA$102,MAX(K$1,$A21),MIN(K$1,$A21)))</f>
        <v>0.47</v>
      </c>
      <c r="L21">
        <f>IF(L$1=$A21,1,INDEX(Correlations!$F$3:$DA$102,MAX(L$1,$A21),MIN(L$1,$A21)))</f>
        <v>0</v>
      </c>
      <c r="M21">
        <f>IF(M$1=$A21,1,INDEX(Correlations!$F$3:$DA$102,MAX(M$1,$A21),MIN(M$1,$A21)))</f>
        <v>0</v>
      </c>
      <c r="N21">
        <f>IF(N$1=$A21,1,INDEX(Correlations!$F$3:$DA$102,MAX(N$1,$A21),MIN(N$1,$A21)))</f>
        <v>0</v>
      </c>
      <c r="O21">
        <f>IF(O$1=$A21,1,INDEX(Correlations!$F$3:$DA$102,MAX(O$1,$A21),MIN(O$1,$A21)))</f>
        <v>0</v>
      </c>
      <c r="P21">
        <f>IF(P$1=$A21,1,INDEX(Correlations!$F$3:$DA$102,MAX(P$1,$A21),MIN(P$1,$A21)))</f>
        <v>0.1</v>
      </c>
      <c r="Q21">
        <f>IF(Q$1=$A21,1,INDEX(Correlations!$F$3:$DA$102,MAX(Q$1,$A21),MIN(Q$1,$A21)))</f>
        <v>0.1</v>
      </c>
      <c r="R21">
        <f>IF(R$1=$A21,1,INDEX(Correlations!$F$3:$DA$102,MAX(R$1,$A21),MIN(R$1,$A21)))</f>
        <v>0.41</v>
      </c>
      <c r="S21">
        <f>IF(S$1=$A21,1,INDEX(Correlations!$F$3:$DA$102,MAX(S$1,$A21),MIN(S$1,$A21)))</f>
        <v>-0.01</v>
      </c>
      <c r="T21">
        <f>IF(T$1=$A21,1,INDEX(Correlations!$F$3:$DA$102,MAX(T$1,$A21),MIN(T$1,$A21)))</f>
        <v>0.41</v>
      </c>
      <c r="U21">
        <f>IF(U$1=$A21,1,INDEX(Correlations!$F$3:$DA$102,MAX(U$1,$A21),MIN(U$1,$A21)))</f>
        <v>1</v>
      </c>
      <c r="V21">
        <f>IF(V$1=$A21,1,INDEX(Correlations!$F$3:$DA$102,MAX(V$1,$A21),MIN(V$1,$A21)))</f>
        <v>0.02</v>
      </c>
      <c r="W21">
        <f>IF(W$1=$A21,1,INDEX(Correlations!$F$3:$DA$102,MAX(W$1,$A21),MIN(W$1,$A21)))</f>
        <v>0.08</v>
      </c>
      <c r="X21">
        <f>IF(X$1=$A21,1,INDEX(Correlations!$F$3:$DA$102,MAX(X$1,$A21),MIN(X$1,$A21)))</f>
        <v>0.08</v>
      </c>
      <c r="Y21">
        <f>IF(Y$1=$A21,1,INDEX(Correlations!$F$3:$DA$102,MAX(Y$1,$A21),MIN(Y$1,$A21)))</f>
        <v>0.01</v>
      </c>
      <c r="Z21">
        <f>IF(Z$1=$A21,1,INDEX(Correlations!$F$3:$DA$102,MAX(Z$1,$A21),MIN(Z$1,$A21)))</f>
        <v>0.02</v>
      </c>
      <c r="AA21">
        <f>IF(AA$1=$A21,1,INDEX(Correlations!$F$3:$DA$102,MAX(AA$1,$A21),MIN(AA$1,$A21)))</f>
        <v>0.08</v>
      </c>
      <c r="AB21">
        <f>IF(AB$1=$A21,1,INDEX(Correlations!$F$3:$DA$102,MAX(AB$1,$A21),MIN(AB$1,$A21)))</f>
        <v>0</v>
      </c>
      <c r="AC21">
        <f>IF(AC$1=$A21,1,INDEX(Correlations!$F$3:$DA$102,MAX(AC$1,$A21),MIN(AC$1,$A21)))</f>
        <v>0.08</v>
      </c>
      <c r="AD21">
        <f>IF(AD$1=$A21,1,INDEX(Correlations!$F$3:$DA$102,MAX(AD$1,$A21),MIN(AD$1,$A21)))</f>
        <v>0.24</v>
      </c>
      <c r="AE21">
        <f>IF(AE$1=$A21,1,INDEX(Correlations!$F$3:$DA$102,MAX(AE$1,$A21),MIN(AE$1,$A21)))</f>
        <v>0.13</v>
      </c>
      <c r="AF21">
        <f>IF(AF$1=$A21,1,INDEX(Correlations!$F$3:$DA$102,MAX(AF$1,$A21),MIN(AF$1,$A21)))</f>
        <v>7.0000000000000007E-2</v>
      </c>
      <c r="AG21">
        <f>IF(AG$1=$A21,1,INDEX(Correlations!$F$3:$DA$102,MAX(AG$1,$A21),MIN(AG$1,$A21)))</f>
        <v>0.24</v>
      </c>
      <c r="AH21">
        <f>IF(AH$1=$A21,1,INDEX(Correlations!$F$3:$DA$102,MAX(AH$1,$A21),MIN(AH$1,$A21)))</f>
        <v>0</v>
      </c>
      <c r="AI21">
        <f>IF(AI$1=$A21,1,INDEX(Correlations!$F$3:$DA$102,MAX(AI$1,$A21),MIN(AI$1,$A21)))</f>
        <v>0.33</v>
      </c>
      <c r="AJ21">
        <f>IF(AJ$1=$A21,1,INDEX(Correlations!$F$3:$DA$102,MAX(AJ$1,$A21),MIN(AJ$1,$A21)))</f>
        <v>0.43</v>
      </c>
      <c r="AK21">
        <f>IF(AK$1=$A21,1,INDEX(Correlations!$F$3:$DA$102,MAX(AK$1,$A21),MIN(AK$1,$A21)))</f>
        <v>0</v>
      </c>
      <c r="AL21">
        <f>IF(AL$1=$A21,1,INDEX(Correlations!$F$3:$DA$102,MAX(AL$1,$A21),MIN(AL$1,$A21)))</f>
        <v>0</v>
      </c>
      <c r="AM21">
        <f>IF(AM$1=$A21,1,INDEX(Correlations!$F$3:$DA$102,MAX(AM$1,$A21),MIN(AM$1,$A21)))</f>
        <v>0</v>
      </c>
      <c r="AN21">
        <f>IF(AN$1=$A21,1,INDEX(Correlations!$F$3:$DA$102,MAX(AN$1,$A21),MIN(AN$1,$A21)))</f>
        <v>0.33</v>
      </c>
      <c r="AO21">
        <f>IF(AO$1=$A21,1,INDEX(Correlations!$F$3:$DA$102,MAX(AO$1,$A21),MIN(AO$1,$A21)))</f>
        <v>0.39</v>
      </c>
      <c r="AP21">
        <f>IF(AP$1=$A21,1,INDEX(Correlations!$F$3:$DA$102,MAX(AP$1,$A21),MIN(AP$1,$A21)))</f>
        <v>0.35</v>
      </c>
      <c r="AQ21">
        <f>IF(AQ$1=$A21,1,INDEX(Correlations!$F$3:$DA$102,MAX(AQ$1,$A21),MIN(AQ$1,$A21)))</f>
        <v>0</v>
      </c>
      <c r="AR21">
        <f>IF(AR$1=$A21,1,INDEX(Correlations!$F$3:$DA$102,MAX(AR$1,$A21),MIN(AR$1,$A21)))</f>
        <v>0.43</v>
      </c>
      <c r="AS21">
        <f>IF(AS$1=$A21,1,INDEX(Correlations!$F$3:$DA$102,MAX(AS$1,$A21),MIN(AS$1,$A21)))</f>
        <v>0</v>
      </c>
      <c r="AT21">
        <f>IF(AT$1=$A21,1,INDEX(Correlations!$F$3:$DA$102,MAX(AT$1,$A21),MIN(AT$1,$A21)))</f>
        <v>0</v>
      </c>
      <c r="AU21">
        <f>IF(AU$1=$A21,1,INDEX(Correlations!$F$3:$DA$102,MAX(AU$1,$A21),MIN(AU$1,$A21)))</f>
        <v>0</v>
      </c>
      <c r="AV21">
        <f>IF(AV$1=$A21,1,INDEX(Correlations!$F$3:$DA$102,MAX(AV$1,$A21),MIN(AV$1,$A21)))</f>
        <v>0</v>
      </c>
      <c r="AW21">
        <f>IF(AW$1=$A21,1,INDEX(Correlations!$F$3:$DA$102,MAX(AW$1,$A21),MIN(AW$1,$A21)))</f>
        <v>0</v>
      </c>
      <c r="AX21">
        <f>IF(AX$1=$A21,1,INDEX(Correlations!$F$3:$DA$102,MAX(AX$1,$A21),MIN(AX$1,$A21)))</f>
        <v>0</v>
      </c>
      <c r="AY21">
        <f>IF(AY$1=$A21,1,INDEX(Correlations!$F$3:$DA$102,MAX(AY$1,$A21),MIN(AY$1,$A21)))</f>
        <v>0</v>
      </c>
      <c r="AZ21">
        <f>IF(AZ$1=$A21,1,INDEX(Correlations!$F$3:$DA$102,MAX(AZ$1,$A21),MIN(AZ$1,$A21)))</f>
        <v>0</v>
      </c>
      <c r="BA21">
        <f>IF(BA$1=$A21,1,INDEX(Correlations!$F$3:$DA$102,MAX(BA$1,$A21),MIN(BA$1,$A21)))</f>
        <v>0</v>
      </c>
      <c r="BB21">
        <f>IF(BB$1=$A21,1,INDEX(Correlations!$F$3:$DA$102,MAX(BB$1,$A21),MIN(BB$1,$A21)))</f>
        <v>0</v>
      </c>
      <c r="BC21">
        <f>IF(BC$1=$A21,1,INDEX(Correlations!$F$3:$DA$102,MAX(BC$1,$A21),MIN(BC$1,$A21)))</f>
        <v>0</v>
      </c>
      <c r="BD21">
        <f>IF(BD$1=$A21,1,INDEX(Correlations!$F$3:$DA$102,MAX(BD$1,$A21),MIN(BD$1,$A21)))</f>
        <v>0</v>
      </c>
      <c r="BE21">
        <f>IF(BE$1=$A21,1,INDEX(Correlations!$F$3:$DA$102,MAX(BE$1,$A21),MIN(BE$1,$A21)))</f>
        <v>0</v>
      </c>
      <c r="BF21">
        <f>IF(BF$1=$A21,1,INDEX(Correlations!$F$3:$DA$102,MAX(BF$1,$A21),MIN(BF$1,$A21)))</f>
        <v>0</v>
      </c>
      <c r="BG21">
        <f>IF(BG$1=$A21,1,INDEX(Correlations!$F$3:$DA$102,MAX(BG$1,$A21),MIN(BG$1,$A21)))</f>
        <v>0</v>
      </c>
      <c r="BH21">
        <f>IF(BH$1=$A21,1,INDEX(Correlations!$F$3:$DA$102,MAX(BH$1,$A21),MIN(BH$1,$A21)))</f>
        <v>0</v>
      </c>
      <c r="BI21">
        <f>IF(BI$1=$A21,1,INDEX(Correlations!$F$3:$DA$102,MAX(BI$1,$A21),MIN(BI$1,$A21)))</f>
        <v>0</v>
      </c>
      <c r="BJ21">
        <f>IF(BJ$1=$A21,1,INDEX(Correlations!$F$3:$DA$102,MAX(BJ$1,$A21),MIN(BJ$1,$A21)))</f>
        <v>0</v>
      </c>
      <c r="BK21">
        <f>IF(BK$1=$A21,1,INDEX(Correlations!$F$3:$DA$102,MAX(BK$1,$A21),MIN(BK$1,$A21)))</f>
        <v>0</v>
      </c>
      <c r="BL21">
        <f>IF(BL$1=$A21,1,INDEX(Correlations!$F$3:$DA$102,MAX(BL$1,$A21),MIN(BL$1,$A21)))</f>
        <v>0</v>
      </c>
      <c r="BM21">
        <f>IF(BM$1=$A21,1,INDEX(Correlations!$F$3:$DA$102,MAX(BM$1,$A21),MIN(BM$1,$A21)))</f>
        <v>0</v>
      </c>
      <c r="BN21">
        <f>IF(BN$1=$A21,1,INDEX(Correlations!$F$3:$DA$102,MAX(BN$1,$A21),MIN(BN$1,$A21)))</f>
        <v>0</v>
      </c>
      <c r="BO21">
        <f>IF(BO$1=$A21,1,INDEX(Correlations!$F$3:$DA$102,MAX(BO$1,$A21),MIN(BO$1,$A21)))</f>
        <v>0</v>
      </c>
      <c r="BP21">
        <f>IF(BP$1=$A21,1,INDEX(Correlations!$F$3:$DA$102,MAX(BP$1,$A21),MIN(BP$1,$A21)))</f>
        <v>0</v>
      </c>
      <c r="BQ21">
        <f>IF(BQ$1=$A21,1,INDEX(Correlations!$F$3:$DA$102,MAX(BQ$1,$A21),MIN(BQ$1,$A21)))</f>
        <v>0</v>
      </c>
      <c r="BR21">
        <f>IF(BR$1=$A21,1,INDEX(Correlations!$F$3:$DA$102,MAX(BR$1,$A21),MIN(BR$1,$A21)))</f>
        <v>0</v>
      </c>
      <c r="BS21">
        <f>IF(BS$1=$A21,1,INDEX(Correlations!$F$3:$DA$102,MAX(BS$1,$A21),MIN(BS$1,$A21)))</f>
        <v>0</v>
      </c>
      <c r="BT21">
        <f>IF(BT$1=$A21,1,INDEX(Correlations!$F$3:$DA$102,MAX(BT$1,$A21),MIN(BT$1,$A21)))</f>
        <v>0</v>
      </c>
      <c r="BU21">
        <f>IF(BU$1=$A21,1,INDEX(Correlations!$F$3:$DA$102,MAX(BU$1,$A21),MIN(BU$1,$A21)))</f>
        <v>0</v>
      </c>
      <c r="BV21">
        <f>IF(BV$1=$A21,1,INDEX(Correlations!$F$3:$DA$102,MAX(BV$1,$A21),MIN(BV$1,$A21)))</f>
        <v>0</v>
      </c>
      <c r="BW21">
        <f>IF(BW$1=$A21,1,INDEX(Correlations!$F$3:$DA$102,MAX(BW$1,$A21),MIN(BW$1,$A21)))</f>
        <v>0</v>
      </c>
      <c r="BX21">
        <f>IF(BX$1=$A21,1,INDEX(Correlations!$F$3:$DA$102,MAX(BX$1,$A21),MIN(BX$1,$A21)))</f>
        <v>0</v>
      </c>
      <c r="BY21">
        <f>IF(BY$1=$A21,1,INDEX(Correlations!$F$3:$DA$102,MAX(BY$1,$A21),MIN(BY$1,$A21)))</f>
        <v>0</v>
      </c>
      <c r="BZ21">
        <f>IF(BZ$1=$A21,1,INDEX(Correlations!$F$3:$DA$102,MAX(BZ$1,$A21),MIN(BZ$1,$A21)))</f>
        <v>0</v>
      </c>
      <c r="CA21">
        <f>IF(CA$1=$A21,1,INDEX(Correlations!$F$3:$DA$102,MAX(CA$1,$A21),MIN(CA$1,$A21)))</f>
        <v>0</v>
      </c>
      <c r="CB21">
        <f>IF(CB$1=$A21,1,INDEX(Correlations!$F$3:$DA$102,MAX(CB$1,$A21),MIN(CB$1,$A21)))</f>
        <v>0</v>
      </c>
      <c r="CC21">
        <f>IF(CC$1=$A21,1,INDEX(Correlations!$F$3:$DA$102,MAX(CC$1,$A21),MIN(CC$1,$A21)))</f>
        <v>0</v>
      </c>
      <c r="CD21">
        <f>IF(CD$1=$A21,1,INDEX(Correlations!$F$3:$DA$102,MAX(CD$1,$A21),MIN(CD$1,$A21)))</f>
        <v>0</v>
      </c>
      <c r="CE21">
        <f>IF(CE$1=$A21,1,INDEX(Correlations!$F$3:$DA$102,MAX(CE$1,$A21),MIN(CE$1,$A21)))</f>
        <v>0</v>
      </c>
      <c r="CF21">
        <f>IF(CF$1=$A21,1,INDEX(Correlations!$F$3:$DA$102,MAX(CF$1,$A21),MIN(CF$1,$A21)))</f>
        <v>0</v>
      </c>
      <c r="CG21">
        <f>IF(CG$1=$A21,1,INDEX(Correlations!$F$3:$DA$102,MAX(CG$1,$A21),MIN(CG$1,$A21)))</f>
        <v>0</v>
      </c>
      <c r="CH21">
        <f>IF(CH$1=$A21,1,INDEX(Correlations!$F$3:$DA$102,MAX(CH$1,$A21),MIN(CH$1,$A21)))</f>
        <v>0</v>
      </c>
      <c r="CI21">
        <f>IF(CI$1=$A21,1,INDEX(Correlations!$F$3:$DA$102,MAX(CI$1,$A21),MIN(CI$1,$A21)))</f>
        <v>0</v>
      </c>
      <c r="CJ21">
        <f>IF(CJ$1=$A21,1,INDEX(Correlations!$F$3:$DA$102,MAX(CJ$1,$A21),MIN(CJ$1,$A21)))</f>
        <v>0</v>
      </c>
      <c r="CK21">
        <f>IF(CK$1=$A21,1,INDEX(Correlations!$F$3:$DA$102,MAX(CK$1,$A21),MIN(CK$1,$A21)))</f>
        <v>0</v>
      </c>
      <c r="CL21">
        <f>IF(CL$1=$A21,1,INDEX(Correlations!$F$3:$DA$102,MAX(CL$1,$A21),MIN(CL$1,$A21)))</f>
        <v>0</v>
      </c>
      <c r="CM21">
        <f>IF(CM$1=$A21,1,INDEX(Correlations!$F$3:$DA$102,MAX(CM$1,$A21),MIN(CM$1,$A21)))</f>
        <v>0</v>
      </c>
      <c r="CN21">
        <f>IF(CN$1=$A21,1,INDEX(Correlations!$F$3:$DA$102,MAX(CN$1,$A21),MIN(CN$1,$A21)))</f>
        <v>0</v>
      </c>
      <c r="CO21">
        <f>IF(CO$1=$A21,1,INDEX(Correlations!$F$3:$DA$102,MAX(CO$1,$A21),MIN(CO$1,$A21)))</f>
        <v>0</v>
      </c>
      <c r="CP21">
        <f>IF(CP$1=$A21,1,INDEX(Correlations!$F$3:$DA$102,MAX(CP$1,$A21),MIN(CP$1,$A21)))</f>
        <v>0</v>
      </c>
      <c r="CQ21">
        <f>IF(CQ$1=$A21,1,INDEX(Correlations!$F$3:$DA$102,MAX(CQ$1,$A21),MIN(CQ$1,$A21)))</f>
        <v>0</v>
      </c>
      <c r="CR21">
        <f>IF(CR$1=$A21,1,INDEX(Correlations!$F$3:$DA$102,MAX(CR$1,$A21),MIN(CR$1,$A21)))</f>
        <v>0</v>
      </c>
      <c r="CS21">
        <f>IF(CS$1=$A21,1,INDEX(Correlations!$F$3:$DA$102,MAX(CS$1,$A21),MIN(CS$1,$A21)))</f>
        <v>0</v>
      </c>
      <c r="CT21">
        <f>IF(CT$1=$A21,1,INDEX(Correlations!$F$3:$DA$102,MAX(CT$1,$A21),MIN(CT$1,$A21)))</f>
        <v>0</v>
      </c>
      <c r="CU21">
        <f>IF(CU$1=$A21,1,INDEX(Correlations!$F$3:$DA$102,MAX(CU$1,$A21),MIN(CU$1,$A21)))</f>
        <v>0</v>
      </c>
      <c r="CV21">
        <f>IF(CV$1=$A21,1,INDEX(Correlations!$F$3:$DA$102,MAX(CV$1,$A21),MIN(CV$1,$A21)))</f>
        <v>0</v>
      </c>
      <c r="CW21">
        <f>IF(CW$1=$A21,1,INDEX(Correlations!$F$3:$DA$102,MAX(CW$1,$A21),MIN(CW$1,$A21)))</f>
        <v>0</v>
      </c>
    </row>
    <row r="22" spans="1:101" x14ac:dyDescent="0.15">
      <c r="A22">
        <v>21</v>
      </c>
      <c r="B22">
        <f>IF(B$1=$A22,1,INDEX(Correlations!$F$3:$DA$102,MAX(B$1,$A22),MIN(B$1,$A22)))</f>
        <v>0.14599999999999999</v>
      </c>
      <c r="C22">
        <f>IF(C$1=$A22,1,INDEX(Correlations!$F$3:$DA$102,MAX(C$1,$A22),MIN(C$1,$A22)))</f>
        <v>0.13600000000000001</v>
      </c>
      <c r="D22">
        <f>IF(D$1=$A22,1,INDEX(Correlations!$F$3:$DA$102,MAX(D$1,$A22),MIN(D$1,$A22)))</f>
        <v>0</v>
      </c>
      <c r="E22">
        <f>IF(E$1=$A22,1,INDEX(Correlations!$F$3:$DA$102,MAX(E$1,$A22),MIN(E$1,$A22)))</f>
        <v>-0.17799999999999999</v>
      </c>
      <c r="F22">
        <f>IF(F$1=$A22,1,INDEX(Correlations!$F$3:$DA$102,MAX(F$1,$A22),MIN(F$1,$A22)))</f>
        <v>0</v>
      </c>
      <c r="G22">
        <f>IF(G$1=$A22,1,INDEX(Correlations!$F$3:$DA$102,MAX(G$1,$A22),MIN(G$1,$A22)))</f>
        <v>0</v>
      </c>
      <c r="H22">
        <f>IF(H$1=$A22,1,INDEX(Correlations!$F$3:$DA$102,MAX(H$1,$A22),MIN(H$1,$A22)))</f>
        <v>0.43</v>
      </c>
      <c r="I22">
        <f>IF(I$1=$A22,1,INDEX(Correlations!$F$3:$DA$102,MAX(I$1,$A22),MIN(I$1,$A22)))</f>
        <v>0</v>
      </c>
      <c r="J22">
        <f>IF(J$1=$A22,1,INDEX(Correlations!$F$3:$DA$102,MAX(J$1,$A22),MIN(J$1,$A22)))</f>
        <v>0</v>
      </c>
      <c r="K22">
        <f>IF(K$1=$A22,1,INDEX(Correlations!$F$3:$DA$102,MAX(K$1,$A22),MIN(K$1,$A22)))</f>
        <v>0.04</v>
      </c>
      <c r="L22">
        <f>IF(L$1=$A22,1,INDEX(Correlations!$F$3:$DA$102,MAX(L$1,$A22),MIN(L$1,$A22)))</f>
        <v>0</v>
      </c>
      <c r="M22">
        <f>IF(M$1=$A22,1,INDEX(Correlations!$F$3:$DA$102,MAX(M$1,$A22),MIN(M$1,$A22)))</f>
        <v>0</v>
      </c>
      <c r="N22">
        <f>IF(N$1=$A22,1,INDEX(Correlations!$F$3:$DA$102,MAX(N$1,$A22),MIN(N$1,$A22)))</f>
        <v>0</v>
      </c>
      <c r="O22">
        <f>IF(O$1=$A22,1,INDEX(Correlations!$F$3:$DA$102,MAX(O$1,$A22),MIN(O$1,$A22)))</f>
        <v>0</v>
      </c>
      <c r="P22">
        <f>IF(P$1=$A22,1,INDEX(Correlations!$F$3:$DA$102,MAX(P$1,$A22),MIN(P$1,$A22)))</f>
        <v>0.14000000000000001</v>
      </c>
      <c r="Q22">
        <f>IF(Q$1=$A22,1,INDEX(Correlations!$F$3:$DA$102,MAX(Q$1,$A22),MIN(Q$1,$A22)))</f>
        <v>0.14000000000000001</v>
      </c>
      <c r="R22">
        <f>IF(R$1=$A22,1,INDEX(Correlations!$F$3:$DA$102,MAX(R$1,$A22),MIN(R$1,$A22)))</f>
        <v>-0.02</v>
      </c>
      <c r="S22">
        <f>IF(S$1=$A22,1,INDEX(Correlations!$F$3:$DA$102,MAX(S$1,$A22),MIN(S$1,$A22)))</f>
        <v>7.0000000000000007E-2</v>
      </c>
      <c r="T22">
        <f>IF(T$1=$A22,1,INDEX(Correlations!$F$3:$DA$102,MAX(T$1,$A22),MIN(T$1,$A22)))</f>
        <v>0.01</v>
      </c>
      <c r="U22">
        <f>IF(U$1=$A22,1,INDEX(Correlations!$F$3:$DA$102,MAX(U$1,$A22),MIN(U$1,$A22)))</f>
        <v>0.02</v>
      </c>
      <c r="V22">
        <f>IF(V$1=$A22,1,INDEX(Correlations!$F$3:$DA$102,MAX(V$1,$A22),MIN(V$1,$A22)))</f>
        <v>1</v>
      </c>
      <c r="W22">
        <f>IF(W$1=$A22,1,INDEX(Correlations!$F$3:$DA$102,MAX(W$1,$A22),MIN(W$1,$A22)))</f>
        <v>0.19</v>
      </c>
      <c r="X22">
        <f>IF(X$1=$A22,1,INDEX(Correlations!$F$3:$DA$102,MAX(X$1,$A22),MIN(X$1,$A22)))</f>
        <v>0.08</v>
      </c>
      <c r="Y22">
        <f>IF(Y$1=$A22,1,INDEX(Correlations!$F$3:$DA$102,MAX(Y$1,$A22),MIN(Y$1,$A22)))</f>
        <v>0.06</v>
      </c>
      <c r="Z22">
        <f>IF(Z$1=$A22,1,INDEX(Correlations!$F$3:$DA$102,MAX(Z$1,$A22),MIN(Z$1,$A22)))</f>
        <v>0.18</v>
      </c>
      <c r="AA22">
        <f>IF(AA$1=$A22,1,INDEX(Correlations!$F$3:$DA$102,MAX(AA$1,$A22),MIN(AA$1,$A22)))</f>
        <v>0.16</v>
      </c>
      <c r="AB22">
        <f>IF(AB$1=$A22,1,INDEX(Correlations!$F$3:$DA$102,MAX(AB$1,$A22),MIN(AB$1,$A22)))</f>
        <v>0.14000000000000001</v>
      </c>
      <c r="AC22">
        <f>IF(AC$1=$A22,1,INDEX(Correlations!$F$3:$DA$102,MAX(AC$1,$A22),MIN(AC$1,$A22)))</f>
        <v>0.11</v>
      </c>
      <c r="AD22">
        <f>IF(AD$1=$A22,1,INDEX(Correlations!$F$3:$DA$102,MAX(AD$1,$A22),MIN(AD$1,$A22)))</f>
        <v>0.08</v>
      </c>
      <c r="AE22">
        <f>IF(AE$1=$A22,1,INDEX(Correlations!$F$3:$DA$102,MAX(AE$1,$A22),MIN(AE$1,$A22)))</f>
        <v>0.13</v>
      </c>
      <c r="AF22">
        <f>IF(AF$1=$A22,1,INDEX(Correlations!$F$3:$DA$102,MAX(AF$1,$A22),MIN(AF$1,$A22)))</f>
        <v>-0.03</v>
      </c>
      <c r="AG22">
        <f>IF(AG$1=$A22,1,INDEX(Correlations!$F$3:$DA$102,MAX(AG$1,$A22),MIN(AG$1,$A22)))</f>
        <v>0.1</v>
      </c>
      <c r="AH22">
        <f>IF(AH$1=$A22,1,INDEX(Correlations!$F$3:$DA$102,MAX(AH$1,$A22),MIN(AH$1,$A22)))</f>
        <v>0</v>
      </c>
      <c r="AI22">
        <f>IF(AI$1=$A22,1,INDEX(Correlations!$F$3:$DA$102,MAX(AI$1,$A22),MIN(AI$1,$A22)))</f>
        <v>0.17</v>
      </c>
      <c r="AJ22">
        <f>IF(AJ$1=$A22,1,INDEX(Correlations!$F$3:$DA$102,MAX(AJ$1,$A22),MIN(AJ$1,$A22)))</f>
        <v>0.18</v>
      </c>
      <c r="AK22">
        <f>IF(AK$1=$A22,1,INDEX(Correlations!$F$3:$DA$102,MAX(AK$1,$A22),MIN(AK$1,$A22)))</f>
        <v>0</v>
      </c>
      <c r="AL22">
        <f>IF(AL$1=$A22,1,INDEX(Correlations!$F$3:$DA$102,MAX(AL$1,$A22),MIN(AL$1,$A22)))</f>
        <v>0</v>
      </c>
      <c r="AM22">
        <f>IF(AM$1=$A22,1,INDEX(Correlations!$F$3:$DA$102,MAX(AM$1,$A22),MIN(AM$1,$A22)))</f>
        <v>0</v>
      </c>
      <c r="AN22">
        <f>IF(AN$1=$A22,1,INDEX(Correlations!$F$3:$DA$102,MAX(AN$1,$A22),MIN(AN$1,$A22)))</f>
        <v>0.28999999999999998</v>
      </c>
      <c r="AO22">
        <f>IF(AO$1=$A22,1,INDEX(Correlations!$F$3:$DA$102,MAX(AO$1,$A22),MIN(AO$1,$A22)))</f>
        <v>0.31</v>
      </c>
      <c r="AP22">
        <f>IF(AP$1=$A22,1,INDEX(Correlations!$F$3:$DA$102,MAX(AP$1,$A22),MIN(AP$1,$A22)))</f>
        <v>0.22</v>
      </c>
      <c r="AQ22">
        <f>IF(AQ$1=$A22,1,INDEX(Correlations!$F$3:$DA$102,MAX(AQ$1,$A22),MIN(AQ$1,$A22)))</f>
        <v>0</v>
      </c>
      <c r="AR22">
        <f>IF(AR$1=$A22,1,INDEX(Correlations!$F$3:$DA$102,MAX(AR$1,$A22),MIN(AR$1,$A22)))</f>
        <v>0.13</v>
      </c>
      <c r="AS22">
        <f>IF(AS$1=$A22,1,INDEX(Correlations!$F$3:$DA$102,MAX(AS$1,$A22),MIN(AS$1,$A22)))</f>
        <v>0</v>
      </c>
      <c r="AT22">
        <f>IF(AT$1=$A22,1,INDEX(Correlations!$F$3:$DA$102,MAX(AT$1,$A22),MIN(AT$1,$A22)))</f>
        <v>0</v>
      </c>
      <c r="AU22">
        <f>IF(AU$1=$A22,1,INDEX(Correlations!$F$3:$DA$102,MAX(AU$1,$A22),MIN(AU$1,$A22)))</f>
        <v>0</v>
      </c>
      <c r="AV22">
        <f>IF(AV$1=$A22,1,INDEX(Correlations!$F$3:$DA$102,MAX(AV$1,$A22),MIN(AV$1,$A22)))</f>
        <v>0</v>
      </c>
      <c r="AW22">
        <f>IF(AW$1=$A22,1,INDEX(Correlations!$F$3:$DA$102,MAX(AW$1,$A22),MIN(AW$1,$A22)))</f>
        <v>0</v>
      </c>
      <c r="AX22">
        <f>IF(AX$1=$A22,1,INDEX(Correlations!$F$3:$DA$102,MAX(AX$1,$A22),MIN(AX$1,$A22)))</f>
        <v>0</v>
      </c>
      <c r="AY22">
        <f>IF(AY$1=$A22,1,INDEX(Correlations!$F$3:$DA$102,MAX(AY$1,$A22),MIN(AY$1,$A22)))</f>
        <v>0</v>
      </c>
      <c r="AZ22">
        <f>IF(AZ$1=$A22,1,INDEX(Correlations!$F$3:$DA$102,MAX(AZ$1,$A22),MIN(AZ$1,$A22)))</f>
        <v>0</v>
      </c>
      <c r="BA22">
        <f>IF(BA$1=$A22,1,INDEX(Correlations!$F$3:$DA$102,MAX(BA$1,$A22),MIN(BA$1,$A22)))</f>
        <v>0</v>
      </c>
      <c r="BB22">
        <f>IF(BB$1=$A22,1,INDEX(Correlations!$F$3:$DA$102,MAX(BB$1,$A22),MIN(BB$1,$A22)))</f>
        <v>0</v>
      </c>
      <c r="BC22">
        <f>IF(BC$1=$A22,1,INDEX(Correlations!$F$3:$DA$102,MAX(BC$1,$A22),MIN(BC$1,$A22)))</f>
        <v>0</v>
      </c>
      <c r="BD22">
        <f>IF(BD$1=$A22,1,INDEX(Correlations!$F$3:$DA$102,MAX(BD$1,$A22),MIN(BD$1,$A22)))</f>
        <v>0</v>
      </c>
      <c r="BE22">
        <f>IF(BE$1=$A22,1,INDEX(Correlations!$F$3:$DA$102,MAX(BE$1,$A22),MIN(BE$1,$A22)))</f>
        <v>0</v>
      </c>
      <c r="BF22">
        <f>IF(BF$1=$A22,1,INDEX(Correlations!$F$3:$DA$102,MAX(BF$1,$A22),MIN(BF$1,$A22)))</f>
        <v>0</v>
      </c>
      <c r="BG22">
        <f>IF(BG$1=$A22,1,INDEX(Correlations!$F$3:$DA$102,MAX(BG$1,$A22),MIN(BG$1,$A22)))</f>
        <v>0</v>
      </c>
      <c r="BH22">
        <f>IF(BH$1=$A22,1,INDEX(Correlations!$F$3:$DA$102,MAX(BH$1,$A22),MIN(BH$1,$A22)))</f>
        <v>0</v>
      </c>
      <c r="BI22">
        <f>IF(BI$1=$A22,1,INDEX(Correlations!$F$3:$DA$102,MAX(BI$1,$A22),MIN(BI$1,$A22)))</f>
        <v>0</v>
      </c>
      <c r="BJ22">
        <f>IF(BJ$1=$A22,1,INDEX(Correlations!$F$3:$DA$102,MAX(BJ$1,$A22),MIN(BJ$1,$A22)))</f>
        <v>0</v>
      </c>
      <c r="BK22">
        <f>IF(BK$1=$A22,1,INDEX(Correlations!$F$3:$DA$102,MAX(BK$1,$A22),MIN(BK$1,$A22)))</f>
        <v>0</v>
      </c>
      <c r="BL22">
        <f>IF(BL$1=$A22,1,INDEX(Correlations!$F$3:$DA$102,MAX(BL$1,$A22),MIN(BL$1,$A22)))</f>
        <v>0</v>
      </c>
      <c r="BM22">
        <f>IF(BM$1=$A22,1,INDEX(Correlations!$F$3:$DA$102,MAX(BM$1,$A22),MIN(BM$1,$A22)))</f>
        <v>0</v>
      </c>
      <c r="BN22">
        <f>IF(BN$1=$A22,1,INDEX(Correlations!$F$3:$DA$102,MAX(BN$1,$A22),MIN(BN$1,$A22)))</f>
        <v>0</v>
      </c>
      <c r="BO22">
        <f>IF(BO$1=$A22,1,INDEX(Correlations!$F$3:$DA$102,MAX(BO$1,$A22),MIN(BO$1,$A22)))</f>
        <v>0</v>
      </c>
      <c r="BP22">
        <f>IF(BP$1=$A22,1,INDEX(Correlations!$F$3:$DA$102,MAX(BP$1,$A22),MIN(BP$1,$A22)))</f>
        <v>0</v>
      </c>
      <c r="BQ22">
        <f>IF(BQ$1=$A22,1,INDEX(Correlations!$F$3:$DA$102,MAX(BQ$1,$A22),MIN(BQ$1,$A22)))</f>
        <v>0</v>
      </c>
      <c r="BR22">
        <f>IF(BR$1=$A22,1,INDEX(Correlations!$F$3:$DA$102,MAX(BR$1,$A22),MIN(BR$1,$A22)))</f>
        <v>0</v>
      </c>
      <c r="BS22">
        <f>IF(BS$1=$A22,1,INDEX(Correlations!$F$3:$DA$102,MAX(BS$1,$A22),MIN(BS$1,$A22)))</f>
        <v>0</v>
      </c>
      <c r="BT22">
        <f>IF(BT$1=$A22,1,INDEX(Correlations!$F$3:$DA$102,MAX(BT$1,$A22),MIN(BT$1,$A22)))</f>
        <v>0</v>
      </c>
      <c r="BU22">
        <f>IF(BU$1=$A22,1,INDEX(Correlations!$F$3:$DA$102,MAX(BU$1,$A22),MIN(BU$1,$A22)))</f>
        <v>0</v>
      </c>
      <c r="BV22">
        <f>IF(BV$1=$A22,1,INDEX(Correlations!$F$3:$DA$102,MAX(BV$1,$A22),MIN(BV$1,$A22)))</f>
        <v>0</v>
      </c>
      <c r="BW22">
        <f>IF(BW$1=$A22,1,INDEX(Correlations!$F$3:$DA$102,MAX(BW$1,$A22),MIN(BW$1,$A22)))</f>
        <v>0</v>
      </c>
      <c r="BX22">
        <f>IF(BX$1=$A22,1,INDEX(Correlations!$F$3:$DA$102,MAX(BX$1,$A22),MIN(BX$1,$A22)))</f>
        <v>0</v>
      </c>
      <c r="BY22">
        <f>IF(BY$1=$A22,1,INDEX(Correlations!$F$3:$DA$102,MAX(BY$1,$A22),MIN(BY$1,$A22)))</f>
        <v>0</v>
      </c>
      <c r="BZ22">
        <f>IF(BZ$1=$A22,1,INDEX(Correlations!$F$3:$DA$102,MAX(BZ$1,$A22),MIN(BZ$1,$A22)))</f>
        <v>0</v>
      </c>
      <c r="CA22">
        <f>IF(CA$1=$A22,1,INDEX(Correlations!$F$3:$DA$102,MAX(CA$1,$A22),MIN(CA$1,$A22)))</f>
        <v>0</v>
      </c>
      <c r="CB22">
        <f>IF(CB$1=$A22,1,INDEX(Correlations!$F$3:$DA$102,MAX(CB$1,$A22),MIN(CB$1,$A22)))</f>
        <v>0</v>
      </c>
      <c r="CC22">
        <f>IF(CC$1=$A22,1,INDEX(Correlations!$F$3:$DA$102,MAX(CC$1,$A22),MIN(CC$1,$A22)))</f>
        <v>0</v>
      </c>
      <c r="CD22">
        <f>IF(CD$1=$A22,1,INDEX(Correlations!$F$3:$DA$102,MAX(CD$1,$A22),MIN(CD$1,$A22)))</f>
        <v>0</v>
      </c>
      <c r="CE22">
        <f>IF(CE$1=$A22,1,INDEX(Correlations!$F$3:$DA$102,MAX(CE$1,$A22),MIN(CE$1,$A22)))</f>
        <v>0</v>
      </c>
      <c r="CF22">
        <f>IF(CF$1=$A22,1,INDEX(Correlations!$F$3:$DA$102,MAX(CF$1,$A22),MIN(CF$1,$A22)))</f>
        <v>0</v>
      </c>
      <c r="CG22">
        <f>IF(CG$1=$A22,1,INDEX(Correlations!$F$3:$DA$102,MAX(CG$1,$A22),MIN(CG$1,$A22)))</f>
        <v>0</v>
      </c>
      <c r="CH22">
        <f>IF(CH$1=$A22,1,INDEX(Correlations!$F$3:$DA$102,MAX(CH$1,$A22),MIN(CH$1,$A22)))</f>
        <v>0</v>
      </c>
      <c r="CI22">
        <f>IF(CI$1=$A22,1,INDEX(Correlations!$F$3:$DA$102,MAX(CI$1,$A22),MIN(CI$1,$A22)))</f>
        <v>0</v>
      </c>
      <c r="CJ22">
        <f>IF(CJ$1=$A22,1,INDEX(Correlations!$F$3:$DA$102,MAX(CJ$1,$A22),MIN(CJ$1,$A22)))</f>
        <v>0</v>
      </c>
      <c r="CK22">
        <f>IF(CK$1=$A22,1,INDEX(Correlations!$F$3:$DA$102,MAX(CK$1,$A22),MIN(CK$1,$A22)))</f>
        <v>0</v>
      </c>
      <c r="CL22">
        <f>IF(CL$1=$A22,1,INDEX(Correlations!$F$3:$DA$102,MAX(CL$1,$A22),MIN(CL$1,$A22)))</f>
        <v>0</v>
      </c>
      <c r="CM22">
        <f>IF(CM$1=$A22,1,INDEX(Correlations!$F$3:$DA$102,MAX(CM$1,$A22),MIN(CM$1,$A22)))</f>
        <v>0</v>
      </c>
      <c r="CN22">
        <f>IF(CN$1=$A22,1,INDEX(Correlations!$F$3:$DA$102,MAX(CN$1,$A22),MIN(CN$1,$A22)))</f>
        <v>0</v>
      </c>
      <c r="CO22">
        <f>IF(CO$1=$A22,1,INDEX(Correlations!$F$3:$DA$102,MAX(CO$1,$A22),MIN(CO$1,$A22)))</f>
        <v>0</v>
      </c>
      <c r="CP22">
        <f>IF(CP$1=$A22,1,INDEX(Correlations!$F$3:$DA$102,MAX(CP$1,$A22),MIN(CP$1,$A22)))</f>
        <v>0</v>
      </c>
      <c r="CQ22">
        <f>IF(CQ$1=$A22,1,INDEX(Correlations!$F$3:$DA$102,MAX(CQ$1,$A22),MIN(CQ$1,$A22)))</f>
        <v>0</v>
      </c>
      <c r="CR22">
        <f>IF(CR$1=$A22,1,INDEX(Correlations!$F$3:$DA$102,MAX(CR$1,$A22),MIN(CR$1,$A22)))</f>
        <v>0</v>
      </c>
      <c r="CS22">
        <f>IF(CS$1=$A22,1,INDEX(Correlations!$F$3:$DA$102,MAX(CS$1,$A22),MIN(CS$1,$A22)))</f>
        <v>0</v>
      </c>
      <c r="CT22">
        <f>IF(CT$1=$A22,1,INDEX(Correlations!$F$3:$DA$102,MAX(CT$1,$A22),MIN(CT$1,$A22)))</f>
        <v>0</v>
      </c>
      <c r="CU22">
        <f>IF(CU$1=$A22,1,INDEX(Correlations!$F$3:$DA$102,MAX(CU$1,$A22),MIN(CU$1,$A22)))</f>
        <v>0</v>
      </c>
      <c r="CV22">
        <f>IF(CV$1=$A22,1,INDEX(Correlations!$F$3:$DA$102,MAX(CV$1,$A22),MIN(CV$1,$A22)))</f>
        <v>0</v>
      </c>
      <c r="CW22">
        <f>IF(CW$1=$A22,1,INDEX(Correlations!$F$3:$DA$102,MAX(CW$1,$A22),MIN(CW$1,$A22)))</f>
        <v>0</v>
      </c>
    </row>
    <row r="23" spans="1:101" x14ac:dyDescent="0.15">
      <c r="A23">
        <v>22</v>
      </c>
      <c r="B23">
        <f>IF(B$1=$A23,1,INDEX(Correlations!$F$3:$DA$102,MAX(B$1,$A23),MIN(B$1,$A23)))</f>
        <v>0.42899999999999999</v>
      </c>
      <c r="C23">
        <f>IF(C$1=$A23,1,INDEX(Correlations!$F$3:$DA$102,MAX(C$1,$A23),MIN(C$1,$A23)))</f>
        <v>0.71</v>
      </c>
      <c r="D23">
        <f>IF(D$1=$A23,1,INDEX(Correlations!$F$3:$DA$102,MAX(D$1,$A23),MIN(D$1,$A23)))</f>
        <v>0</v>
      </c>
      <c r="E23">
        <f>IF(E$1=$A23,1,INDEX(Correlations!$F$3:$DA$102,MAX(E$1,$A23),MIN(E$1,$A23)))</f>
        <v>-0.06</v>
      </c>
      <c r="F23">
        <f>IF(F$1=$A23,1,INDEX(Correlations!$F$3:$DA$102,MAX(F$1,$A23),MIN(F$1,$A23)))</f>
        <v>0</v>
      </c>
      <c r="G23">
        <f>IF(G$1=$A23,1,INDEX(Correlations!$F$3:$DA$102,MAX(G$1,$A23),MIN(G$1,$A23)))</f>
        <v>0</v>
      </c>
      <c r="H23">
        <f>IF(H$1=$A23,1,INDEX(Correlations!$F$3:$DA$102,MAX(H$1,$A23),MIN(H$1,$A23)))</f>
        <v>0.3</v>
      </c>
      <c r="I23">
        <f>IF(I$1=$A23,1,INDEX(Correlations!$F$3:$DA$102,MAX(I$1,$A23),MIN(I$1,$A23)))</f>
        <v>0</v>
      </c>
      <c r="J23">
        <f>IF(J$1=$A23,1,INDEX(Correlations!$F$3:$DA$102,MAX(J$1,$A23),MIN(J$1,$A23)))</f>
        <v>0</v>
      </c>
      <c r="K23">
        <f>IF(K$1=$A23,1,INDEX(Correlations!$F$3:$DA$102,MAX(K$1,$A23),MIN(K$1,$A23)))</f>
        <v>7.0000000000000007E-2</v>
      </c>
      <c r="L23">
        <f>IF(L$1=$A23,1,INDEX(Correlations!$F$3:$DA$102,MAX(L$1,$A23),MIN(L$1,$A23)))</f>
        <v>0</v>
      </c>
      <c r="M23">
        <f>IF(M$1=$A23,1,INDEX(Correlations!$F$3:$DA$102,MAX(M$1,$A23),MIN(M$1,$A23)))</f>
        <v>0</v>
      </c>
      <c r="N23">
        <f>IF(N$1=$A23,1,INDEX(Correlations!$F$3:$DA$102,MAX(N$1,$A23),MIN(N$1,$A23)))</f>
        <v>0</v>
      </c>
      <c r="O23">
        <f>IF(O$1=$A23,1,INDEX(Correlations!$F$3:$DA$102,MAX(O$1,$A23),MIN(O$1,$A23)))</f>
        <v>0.76</v>
      </c>
      <c r="P23">
        <f>IF(P$1=$A23,1,INDEX(Correlations!$F$3:$DA$102,MAX(P$1,$A23),MIN(P$1,$A23)))</f>
        <v>0.15</v>
      </c>
      <c r="Q23">
        <f>IF(Q$1=$A23,1,INDEX(Correlations!$F$3:$DA$102,MAX(Q$1,$A23),MIN(Q$1,$A23)))</f>
        <v>0.18</v>
      </c>
      <c r="R23">
        <f>IF(R$1=$A23,1,INDEX(Correlations!$F$3:$DA$102,MAX(R$1,$A23),MIN(R$1,$A23)))</f>
        <v>0.05</v>
      </c>
      <c r="S23">
        <f>IF(S$1=$A23,1,INDEX(Correlations!$F$3:$DA$102,MAX(S$1,$A23),MIN(S$1,$A23)))</f>
        <v>-0.01</v>
      </c>
      <c r="T23">
        <f>IF(T$1=$A23,1,INDEX(Correlations!$F$3:$DA$102,MAX(T$1,$A23),MIN(T$1,$A23)))</f>
        <v>7.0000000000000007E-2</v>
      </c>
      <c r="U23">
        <f>IF(U$1=$A23,1,INDEX(Correlations!$F$3:$DA$102,MAX(U$1,$A23),MIN(U$1,$A23)))</f>
        <v>0.08</v>
      </c>
      <c r="V23">
        <f>IF(V$1=$A23,1,INDEX(Correlations!$F$3:$DA$102,MAX(V$1,$A23),MIN(V$1,$A23)))</f>
        <v>0.19</v>
      </c>
      <c r="W23">
        <f>IF(W$1=$A23,1,INDEX(Correlations!$F$3:$DA$102,MAX(W$1,$A23),MIN(W$1,$A23)))</f>
        <v>1</v>
      </c>
      <c r="X23">
        <f>IF(X$1=$A23,1,INDEX(Correlations!$F$3:$DA$102,MAX(X$1,$A23),MIN(X$1,$A23)))</f>
        <v>0.12</v>
      </c>
      <c r="Y23">
        <f>IF(Y$1=$A23,1,INDEX(Correlations!$F$3:$DA$102,MAX(Y$1,$A23),MIN(Y$1,$A23)))</f>
        <v>0.11</v>
      </c>
      <c r="Z23">
        <f>IF(Z$1=$A23,1,INDEX(Correlations!$F$3:$DA$102,MAX(Z$1,$A23),MIN(Z$1,$A23)))</f>
        <v>0.14000000000000001</v>
      </c>
      <c r="AA23">
        <f>IF(AA$1=$A23,1,INDEX(Correlations!$F$3:$DA$102,MAX(AA$1,$A23),MIN(AA$1,$A23)))</f>
        <v>0.15</v>
      </c>
      <c r="AB23">
        <f>IF(AB$1=$A23,1,INDEX(Correlations!$F$3:$DA$102,MAX(AB$1,$A23),MIN(AB$1,$A23)))</f>
        <v>0.13</v>
      </c>
      <c r="AC23">
        <f>IF(AC$1=$A23,1,INDEX(Correlations!$F$3:$DA$102,MAX(AC$1,$A23),MIN(AC$1,$A23)))</f>
        <v>0.16</v>
      </c>
      <c r="AD23">
        <f>IF(AD$1=$A23,1,INDEX(Correlations!$F$3:$DA$102,MAX(AD$1,$A23),MIN(AD$1,$A23)))</f>
        <v>0.15</v>
      </c>
      <c r="AE23">
        <f>IF(AE$1=$A23,1,INDEX(Correlations!$F$3:$DA$102,MAX(AE$1,$A23),MIN(AE$1,$A23)))</f>
        <v>0.16</v>
      </c>
      <c r="AF23">
        <f>IF(AF$1=$A23,1,INDEX(Correlations!$F$3:$DA$102,MAX(AF$1,$A23),MIN(AF$1,$A23)))</f>
        <v>0.44</v>
      </c>
      <c r="AG23">
        <f>IF(AG$1=$A23,1,INDEX(Correlations!$F$3:$DA$102,MAX(AG$1,$A23),MIN(AG$1,$A23)))</f>
        <v>0.64</v>
      </c>
      <c r="AH23">
        <f>IF(AH$1=$A23,1,INDEX(Correlations!$F$3:$DA$102,MAX(AH$1,$A23),MIN(AH$1,$A23)))</f>
        <v>0</v>
      </c>
      <c r="AI23">
        <f>IF(AI$1=$A23,1,INDEX(Correlations!$F$3:$DA$102,MAX(AI$1,$A23),MIN(AI$1,$A23)))</f>
        <v>0.13</v>
      </c>
      <c r="AJ23">
        <f>IF(AJ$1=$A23,1,INDEX(Correlations!$F$3:$DA$102,MAX(AJ$1,$A23),MIN(AJ$1,$A23)))</f>
        <v>0.12</v>
      </c>
      <c r="AK23">
        <f>IF(AK$1=$A23,1,INDEX(Correlations!$F$3:$DA$102,MAX(AK$1,$A23),MIN(AK$1,$A23)))</f>
        <v>0</v>
      </c>
      <c r="AL23">
        <f>IF(AL$1=$A23,1,INDEX(Correlations!$F$3:$DA$102,MAX(AL$1,$A23),MIN(AL$1,$A23)))</f>
        <v>0</v>
      </c>
      <c r="AM23">
        <f>IF(AM$1=$A23,1,INDEX(Correlations!$F$3:$DA$102,MAX(AM$1,$A23),MIN(AM$1,$A23)))</f>
        <v>0</v>
      </c>
      <c r="AN23">
        <f>IF(AN$1=$A23,1,INDEX(Correlations!$F$3:$DA$102,MAX(AN$1,$A23),MIN(AN$1,$A23)))</f>
        <v>0.48</v>
      </c>
      <c r="AO23">
        <f>IF(AO$1=$A23,1,INDEX(Correlations!$F$3:$DA$102,MAX(AO$1,$A23),MIN(AO$1,$A23)))</f>
        <v>0.42</v>
      </c>
      <c r="AP23">
        <f>IF(AP$1=$A23,1,INDEX(Correlations!$F$3:$DA$102,MAX(AP$1,$A23),MIN(AP$1,$A23)))</f>
        <v>0.4</v>
      </c>
      <c r="AQ23">
        <f>IF(AQ$1=$A23,1,INDEX(Correlations!$F$3:$DA$102,MAX(AQ$1,$A23),MIN(AQ$1,$A23)))</f>
        <v>0</v>
      </c>
      <c r="AR23">
        <f>IF(AR$1=$A23,1,INDEX(Correlations!$F$3:$DA$102,MAX(AR$1,$A23),MIN(AR$1,$A23)))</f>
        <v>0.16</v>
      </c>
      <c r="AS23">
        <f>IF(AS$1=$A23,1,INDEX(Correlations!$F$3:$DA$102,MAX(AS$1,$A23),MIN(AS$1,$A23)))</f>
        <v>0</v>
      </c>
      <c r="AT23">
        <f>IF(AT$1=$A23,1,INDEX(Correlations!$F$3:$DA$102,MAX(AT$1,$A23),MIN(AT$1,$A23)))</f>
        <v>0</v>
      </c>
      <c r="AU23">
        <f>IF(AU$1=$A23,1,INDEX(Correlations!$F$3:$DA$102,MAX(AU$1,$A23),MIN(AU$1,$A23)))</f>
        <v>0</v>
      </c>
      <c r="AV23">
        <f>IF(AV$1=$A23,1,INDEX(Correlations!$F$3:$DA$102,MAX(AV$1,$A23),MIN(AV$1,$A23)))</f>
        <v>0</v>
      </c>
      <c r="AW23">
        <f>IF(AW$1=$A23,1,INDEX(Correlations!$F$3:$DA$102,MAX(AW$1,$A23),MIN(AW$1,$A23)))</f>
        <v>0</v>
      </c>
      <c r="AX23">
        <f>IF(AX$1=$A23,1,INDEX(Correlations!$F$3:$DA$102,MAX(AX$1,$A23),MIN(AX$1,$A23)))</f>
        <v>0</v>
      </c>
      <c r="AY23">
        <f>IF(AY$1=$A23,1,INDEX(Correlations!$F$3:$DA$102,MAX(AY$1,$A23),MIN(AY$1,$A23)))</f>
        <v>0</v>
      </c>
      <c r="AZ23">
        <f>IF(AZ$1=$A23,1,INDEX(Correlations!$F$3:$DA$102,MAX(AZ$1,$A23),MIN(AZ$1,$A23)))</f>
        <v>0.33</v>
      </c>
      <c r="BA23">
        <f>IF(BA$1=$A23,1,INDEX(Correlations!$F$3:$DA$102,MAX(BA$1,$A23),MIN(BA$1,$A23)))</f>
        <v>0</v>
      </c>
      <c r="BB23">
        <f>IF(BB$1=$A23,1,INDEX(Correlations!$F$3:$DA$102,MAX(BB$1,$A23),MIN(BB$1,$A23)))</f>
        <v>0</v>
      </c>
      <c r="BC23">
        <f>IF(BC$1=$A23,1,INDEX(Correlations!$F$3:$DA$102,MAX(BC$1,$A23),MIN(BC$1,$A23)))</f>
        <v>0</v>
      </c>
      <c r="BD23">
        <f>IF(BD$1=$A23,1,INDEX(Correlations!$F$3:$DA$102,MAX(BD$1,$A23),MIN(BD$1,$A23)))</f>
        <v>0</v>
      </c>
      <c r="BE23">
        <f>IF(BE$1=$A23,1,INDEX(Correlations!$F$3:$DA$102,MAX(BE$1,$A23),MIN(BE$1,$A23)))</f>
        <v>0</v>
      </c>
      <c r="BF23">
        <f>IF(BF$1=$A23,1,INDEX(Correlations!$F$3:$DA$102,MAX(BF$1,$A23),MIN(BF$1,$A23)))</f>
        <v>0</v>
      </c>
      <c r="BG23">
        <f>IF(BG$1=$A23,1,INDEX(Correlations!$F$3:$DA$102,MAX(BG$1,$A23),MIN(BG$1,$A23)))</f>
        <v>0</v>
      </c>
      <c r="BH23">
        <f>IF(BH$1=$A23,1,INDEX(Correlations!$F$3:$DA$102,MAX(BH$1,$A23),MIN(BH$1,$A23)))</f>
        <v>0</v>
      </c>
      <c r="BI23">
        <f>IF(BI$1=$A23,1,INDEX(Correlations!$F$3:$DA$102,MAX(BI$1,$A23),MIN(BI$1,$A23)))</f>
        <v>0</v>
      </c>
      <c r="BJ23">
        <f>IF(BJ$1=$A23,1,INDEX(Correlations!$F$3:$DA$102,MAX(BJ$1,$A23),MIN(BJ$1,$A23)))</f>
        <v>0</v>
      </c>
      <c r="BK23">
        <f>IF(BK$1=$A23,1,INDEX(Correlations!$F$3:$DA$102,MAX(BK$1,$A23),MIN(BK$1,$A23)))</f>
        <v>0</v>
      </c>
      <c r="BL23">
        <f>IF(BL$1=$A23,1,INDEX(Correlations!$F$3:$DA$102,MAX(BL$1,$A23),MIN(BL$1,$A23)))</f>
        <v>0</v>
      </c>
      <c r="BM23">
        <f>IF(BM$1=$A23,1,INDEX(Correlations!$F$3:$DA$102,MAX(BM$1,$A23),MIN(BM$1,$A23)))</f>
        <v>0</v>
      </c>
      <c r="BN23">
        <f>IF(BN$1=$A23,1,INDEX(Correlations!$F$3:$DA$102,MAX(BN$1,$A23),MIN(BN$1,$A23)))</f>
        <v>0</v>
      </c>
      <c r="BO23">
        <f>IF(BO$1=$A23,1,INDEX(Correlations!$F$3:$DA$102,MAX(BO$1,$A23),MIN(BO$1,$A23)))</f>
        <v>0</v>
      </c>
      <c r="BP23">
        <f>IF(BP$1=$A23,1,INDEX(Correlations!$F$3:$DA$102,MAX(BP$1,$A23),MIN(BP$1,$A23)))</f>
        <v>0</v>
      </c>
      <c r="BQ23">
        <f>IF(BQ$1=$A23,1,INDEX(Correlations!$F$3:$DA$102,MAX(BQ$1,$A23),MIN(BQ$1,$A23)))</f>
        <v>0</v>
      </c>
      <c r="BR23">
        <f>IF(BR$1=$A23,1,INDEX(Correlations!$F$3:$DA$102,MAX(BR$1,$A23),MIN(BR$1,$A23)))</f>
        <v>0</v>
      </c>
      <c r="BS23">
        <f>IF(BS$1=$A23,1,INDEX(Correlations!$F$3:$DA$102,MAX(BS$1,$A23),MIN(BS$1,$A23)))</f>
        <v>0</v>
      </c>
      <c r="BT23">
        <f>IF(BT$1=$A23,1,INDEX(Correlations!$F$3:$DA$102,MAX(BT$1,$A23),MIN(BT$1,$A23)))</f>
        <v>0</v>
      </c>
      <c r="BU23">
        <f>IF(BU$1=$A23,1,INDEX(Correlations!$F$3:$DA$102,MAX(BU$1,$A23),MIN(BU$1,$A23)))</f>
        <v>0</v>
      </c>
      <c r="BV23">
        <f>IF(BV$1=$A23,1,INDEX(Correlations!$F$3:$DA$102,MAX(BV$1,$A23),MIN(BV$1,$A23)))</f>
        <v>0</v>
      </c>
      <c r="BW23">
        <f>IF(BW$1=$A23,1,INDEX(Correlations!$F$3:$DA$102,MAX(BW$1,$A23),MIN(BW$1,$A23)))</f>
        <v>0</v>
      </c>
      <c r="BX23">
        <f>IF(BX$1=$A23,1,INDEX(Correlations!$F$3:$DA$102,MAX(BX$1,$A23),MIN(BX$1,$A23)))</f>
        <v>0</v>
      </c>
      <c r="BY23">
        <f>IF(BY$1=$A23,1,INDEX(Correlations!$F$3:$DA$102,MAX(BY$1,$A23),MIN(BY$1,$A23)))</f>
        <v>0</v>
      </c>
      <c r="BZ23">
        <f>IF(BZ$1=$A23,1,INDEX(Correlations!$F$3:$DA$102,MAX(BZ$1,$A23),MIN(BZ$1,$A23)))</f>
        <v>0</v>
      </c>
      <c r="CA23">
        <f>IF(CA$1=$A23,1,INDEX(Correlations!$F$3:$DA$102,MAX(CA$1,$A23),MIN(CA$1,$A23)))</f>
        <v>0</v>
      </c>
      <c r="CB23">
        <f>IF(CB$1=$A23,1,INDEX(Correlations!$F$3:$DA$102,MAX(CB$1,$A23),MIN(CB$1,$A23)))</f>
        <v>0</v>
      </c>
      <c r="CC23">
        <f>IF(CC$1=$A23,1,INDEX(Correlations!$F$3:$DA$102,MAX(CC$1,$A23),MIN(CC$1,$A23)))</f>
        <v>0</v>
      </c>
      <c r="CD23">
        <f>IF(CD$1=$A23,1,INDEX(Correlations!$F$3:$DA$102,MAX(CD$1,$A23),MIN(CD$1,$A23)))</f>
        <v>0</v>
      </c>
      <c r="CE23">
        <f>IF(CE$1=$A23,1,INDEX(Correlations!$F$3:$DA$102,MAX(CE$1,$A23),MIN(CE$1,$A23)))</f>
        <v>0</v>
      </c>
      <c r="CF23">
        <f>IF(CF$1=$A23,1,INDEX(Correlations!$F$3:$DA$102,MAX(CF$1,$A23),MIN(CF$1,$A23)))</f>
        <v>0</v>
      </c>
      <c r="CG23">
        <f>IF(CG$1=$A23,1,INDEX(Correlations!$F$3:$DA$102,MAX(CG$1,$A23),MIN(CG$1,$A23)))</f>
        <v>0</v>
      </c>
      <c r="CH23">
        <f>IF(CH$1=$A23,1,INDEX(Correlations!$F$3:$DA$102,MAX(CH$1,$A23),MIN(CH$1,$A23)))</f>
        <v>0</v>
      </c>
      <c r="CI23">
        <f>IF(CI$1=$A23,1,INDEX(Correlations!$F$3:$DA$102,MAX(CI$1,$A23),MIN(CI$1,$A23)))</f>
        <v>0</v>
      </c>
      <c r="CJ23">
        <f>IF(CJ$1=$A23,1,INDEX(Correlations!$F$3:$DA$102,MAX(CJ$1,$A23),MIN(CJ$1,$A23)))</f>
        <v>0</v>
      </c>
      <c r="CK23">
        <f>IF(CK$1=$A23,1,INDEX(Correlations!$F$3:$DA$102,MAX(CK$1,$A23),MIN(CK$1,$A23)))</f>
        <v>0</v>
      </c>
      <c r="CL23">
        <f>IF(CL$1=$A23,1,INDEX(Correlations!$F$3:$DA$102,MAX(CL$1,$A23),MIN(CL$1,$A23)))</f>
        <v>0</v>
      </c>
      <c r="CM23">
        <f>IF(CM$1=$A23,1,INDEX(Correlations!$F$3:$DA$102,MAX(CM$1,$A23),MIN(CM$1,$A23)))</f>
        <v>0</v>
      </c>
      <c r="CN23">
        <f>IF(CN$1=$A23,1,INDEX(Correlations!$F$3:$DA$102,MAX(CN$1,$A23),MIN(CN$1,$A23)))</f>
        <v>0</v>
      </c>
      <c r="CO23">
        <f>IF(CO$1=$A23,1,INDEX(Correlations!$F$3:$DA$102,MAX(CO$1,$A23),MIN(CO$1,$A23)))</f>
        <v>0</v>
      </c>
      <c r="CP23">
        <f>IF(CP$1=$A23,1,INDEX(Correlations!$F$3:$DA$102,MAX(CP$1,$A23),MIN(CP$1,$A23)))</f>
        <v>0</v>
      </c>
      <c r="CQ23">
        <f>IF(CQ$1=$A23,1,INDEX(Correlations!$F$3:$DA$102,MAX(CQ$1,$A23),MIN(CQ$1,$A23)))</f>
        <v>0</v>
      </c>
      <c r="CR23">
        <f>IF(CR$1=$A23,1,INDEX(Correlations!$F$3:$DA$102,MAX(CR$1,$A23),MIN(CR$1,$A23)))</f>
        <v>0</v>
      </c>
      <c r="CS23">
        <f>IF(CS$1=$A23,1,INDEX(Correlations!$F$3:$DA$102,MAX(CS$1,$A23),MIN(CS$1,$A23)))</f>
        <v>0</v>
      </c>
      <c r="CT23">
        <f>IF(CT$1=$A23,1,INDEX(Correlations!$F$3:$DA$102,MAX(CT$1,$A23),MIN(CT$1,$A23)))</f>
        <v>0</v>
      </c>
      <c r="CU23">
        <f>IF(CU$1=$A23,1,INDEX(Correlations!$F$3:$DA$102,MAX(CU$1,$A23),MIN(CU$1,$A23)))</f>
        <v>0</v>
      </c>
      <c r="CV23">
        <f>IF(CV$1=$A23,1,INDEX(Correlations!$F$3:$DA$102,MAX(CV$1,$A23),MIN(CV$1,$A23)))</f>
        <v>0</v>
      </c>
      <c r="CW23">
        <f>IF(CW$1=$A23,1,INDEX(Correlations!$F$3:$DA$102,MAX(CW$1,$A23),MIN(CW$1,$A23)))</f>
        <v>0</v>
      </c>
    </row>
    <row r="24" spans="1:101" x14ac:dyDescent="0.15">
      <c r="A24">
        <v>23</v>
      </c>
      <c r="B24">
        <f>IF(B$1=$A24,1,INDEX(Correlations!$F$3:$DA$102,MAX(B$1,$A24),MIN(B$1,$A24)))</f>
        <v>0.19800000000000001</v>
      </c>
      <c r="C24">
        <f>IF(C$1=$A24,1,INDEX(Correlations!$F$3:$DA$102,MAX(C$1,$A24),MIN(C$1,$A24)))</f>
        <v>0</v>
      </c>
      <c r="D24">
        <f>IF(D$1=$A24,1,INDEX(Correlations!$F$3:$DA$102,MAX(D$1,$A24),MIN(D$1,$A24)))</f>
        <v>0</v>
      </c>
      <c r="E24">
        <f>IF(E$1=$A24,1,INDEX(Correlations!$F$3:$DA$102,MAX(E$1,$A24),MIN(E$1,$A24)))</f>
        <v>0.42599999999999999</v>
      </c>
      <c r="F24">
        <f>IF(F$1=$A24,1,INDEX(Correlations!$F$3:$DA$102,MAX(F$1,$A24),MIN(F$1,$A24)))</f>
        <v>0</v>
      </c>
      <c r="G24">
        <f>IF(G$1=$A24,1,INDEX(Correlations!$F$3:$DA$102,MAX(G$1,$A24),MIN(G$1,$A24)))</f>
        <v>0</v>
      </c>
      <c r="H24">
        <f>IF(H$1=$A24,1,INDEX(Correlations!$F$3:$DA$102,MAX(H$1,$A24),MIN(H$1,$A24)))</f>
        <v>0.39</v>
      </c>
      <c r="I24">
        <f>IF(I$1=$A24,1,INDEX(Correlations!$F$3:$DA$102,MAX(I$1,$A24),MIN(I$1,$A24)))</f>
        <v>0</v>
      </c>
      <c r="J24">
        <f>IF(J$1=$A24,1,INDEX(Correlations!$F$3:$DA$102,MAX(J$1,$A24),MIN(J$1,$A24)))</f>
        <v>0</v>
      </c>
      <c r="K24">
        <f>IF(K$1=$A24,1,INDEX(Correlations!$F$3:$DA$102,MAX(K$1,$A24),MIN(K$1,$A24)))</f>
        <v>0.26</v>
      </c>
      <c r="L24">
        <f>IF(L$1=$A24,1,INDEX(Correlations!$F$3:$DA$102,MAX(L$1,$A24),MIN(L$1,$A24)))</f>
        <v>0</v>
      </c>
      <c r="M24">
        <f>IF(M$1=$A24,1,INDEX(Correlations!$F$3:$DA$102,MAX(M$1,$A24),MIN(M$1,$A24)))</f>
        <v>0</v>
      </c>
      <c r="N24">
        <f>IF(N$1=$A24,1,INDEX(Correlations!$F$3:$DA$102,MAX(N$1,$A24),MIN(N$1,$A24)))</f>
        <v>0</v>
      </c>
      <c r="O24">
        <f>IF(O$1=$A24,1,INDEX(Correlations!$F$3:$DA$102,MAX(O$1,$A24),MIN(O$1,$A24)))</f>
        <v>0</v>
      </c>
      <c r="P24">
        <f>IF(P$1=$A24,1,INDEX(Correlations!$F$3:$DA$102,MAX(P$1,$A24),MIN(P$1,$A24)))</f>
        <v>0.11</v>
      </c>
      <c r="Q24">
        <f>IF(Q$1=$A24,1,INDEX(Correlations!$F$3:$DA$102,MAX(Q$1,$A24),MIN(Q$1,$A24)))</f>
        <v>0.1</v>
      </c>
      <c r="R24">
        <f>IF(R$1=$A24,1,INDEX(Correlations!$F$3:$DA$102,MAX(R$1,$A24),MIN(R$1,$A24)))</f>
        <v>7.0000000000000007E-2</v>
      </c>
      <c r="S24">
        <f>IF(S$1=$A24,1,INDEX(Correlations!$F$3:$DA$102,MAX(S$1,$A24),MIN(S$1,$A24)))</f>
        <v>0.03</v>
      </c>
      <c r="T24">
        <f>IF(T$1=$A24,1,INDEX(Correlations!$F$3:$DA$102,MAX(T$1,$A24),MIN(T$1,$A24)))</f>
        <v>0.08</v>
      </c>
      <c r="U24">
        <f>IF(U$1=$A24,1,INDEX(Correlations!$F$3:$DA$102,MAX(U$1,$A24),MIN(U$1,$A24)))</f>
        <v>0.08</v>
      </c>
      <c r="V24">
        <f>IF(V$1=$A24,1,INDEX(Correlations!$F$3:$DA$102,MAX(V$1,$A24),MIN(V$1,$A24)))</f>
        <v>0.08</v>
      </c>
      <c r="W24">
        <f>IF(W$1=$A24,1,INDEX(Correlations!$F$3:$DA$102,MAX(W$1,$A24),MIN(W$1,$A24)))</f>
        <v>0.12</v>
      </c>
      <c r="X24">
        <f>IF(X$1=$A24,1,INDEX(Correlations!$F$3:$DA$102,MAX(X$1,$A24),MIN(X$1,$A24)))</f>
        <v>1</v>
      </c>
      <c r="Y24">
        <f>IF(Y$1=$A24,1,INDEX(Correlations!$F$3:$DA$102,MAX(Y$1,$A24),MIN(Y$1,$A24)))</f>
        <v>0.34</v>
      </c>
      <c r="Z24">
        <f>IF(Z$1=$A24,1,INDEX(Correlations!$F$3:$DA$102,MAX(Z$1,$A24),MIN(Z$1,$A24)))</f>
        <v>0.14000000000000001</v>
      </c>
      <c r="AA24">
        <f>IF(AA$1=$A24,1,INDEX(Correlations!$F$3:$DA$102,MAX(AA$1,$A24),MIN(AA$1,$A24)))</f>
        <v>0.18</v>
      </c>
      <c r="AB24">
        <f>IF(AB$1=$A24,1,INDEX(Correlations!$F$3:$DA$102,MAX(AB$1,$A24),MIN(AB$1,$A24)))</f>
        <v>0.08</v>
      </c>
      <c r="AC24">
        <f>IF(AC$1=$A24,1,INDEX(Correlations!$F$3:$DA$102,MAX(AC$1,$A24),MIN(AC$1,$A24)))</f>
        <v>0.17</v>
      </c>
      <c r="AD24">
        <f>IF(AD$1=$A24,1,INDEX(Correlations!$F$3:$DA$102,MAX(AD$1,$A24),MIN(AD$1,$A24)))</f>
        <v>7.0000000000000007E-2</v>
      </c>
      <c r="AE24">
        <f>IF(AE$1=$A24,1,INDEX(Correlations!$F$3:$DA$102,MAX(AE$1,$A24),MIN(AE$1,$A24)))</f>
        <v>0.18</v>
      </c>
      <c r="AF24">
        <f>IF(AF$1=$A24,1,INDEX(Correlations!$F$3:$DA$102,MAX(AF$1,$A24),MIN(AF$1,$A24)))</f>
        <v>0.35</v>
      </c>
      <c r="AG24">
        <f>IF(AG$1=$A24,1,INDEX(Correlations!$F$3:$DA$102,MAX(AG$1,$A24),MIN(AG$1,$A24)))</f>
        <v>0.25</v>
      </c>
      <c r="AH24">
        <f>IF(AH$1=$A24,1,INDEX(Correlations!$F$3:$DA$102,MAX(AH$1,$A24),MIN(AH$1,$A24)))</f>
        <v>0</v>
      </c>
      <c r="AI24">
        <f>IF(AI$1=$A24,1,INDEX(Correlations!$F$3:$DA$102,MAX(AI$1,$A24),MIN(AI$1,$A24)))</f>
        <v>0.24</v>
      </c>
      <c r="AJ24">
        <f>IF(AJ$1=$A24,1,INDEX(Correlations!$F$3:$DA$102,MAX(AJ$1,$A24),MIN(AJ$1,$A24)))</f>
        <v>0.19</v>
      </c>
      <c r="AK24">
        <f>IF(AK$1=$A24,1,INDEX(Correlations!$F$3:$DA$102,MAX(AK$1,$A24),MIN(AK$1,$A24)))</f>
        <v>0</v>
      </c>
      <c r="AL24">
        <f>IF(AL$1=$A24,1,INDEX(Correlations!$F$3:$DA$102,MAX(AL$1,$A24),MIN(AL$1,$A24)))</f>
        <v>0</v>
      </c>
      <c r="AM24">
        <f>IF(AM$1=$A24,1,INDEX(Correlations!$F$3:$DA$102,MAX(AM$1,$A24),MIN(AM$1,$A24)))</f>
        <v>0</v>
      </c>
      <c r="AN24">
        <f>IF(AN$1=$A24,1,INDEX(Correlations!$F$3:$DA$102,MAX(AN$1,$A24),MIN(AN$1,$A24)))</f>
        <v>0.49</v>
      </c>
      <c r="AO24">
        <f>IF(AO$1=$A24,1,INDEX(Correlations!$F$3:$DA$102,MAX(AO$1,$A24),MIN(AO$1,$A24)))</f>
        <v>0.32</v>
      </c>
      <c r="AP24">
        <f>IF(AP$1=$A24,1,INDEX(Correlations!$F$3:$DA$102,MAX(AP$1,$A24),MIN(AP$1,$A24)))</f>
        <v>0.46</v>
      </c>
      <c r="AQ24">
        <f>IF(AQ$1=$A24,1,INDEX(Correlations!$F$3:$DA$102,MAX(AQ$1,$A24),MIN(AQ$1,$A24)))</f>
        <v>0</v>
      </c>
      <c r="AR24">
        <f>IF(AR$1=$A24,1,INDEX(Correlations!$F$3:$DA$102,MAX(AR$1,$A24),MIN(AR$1,$A24)))</f>
        <v>0.34</v>
      </c>
      <c r="AS24">
        <f>IF(AS$1=$A24,1,INDEX(Correlations!$F$3:$DA$102,MAX(AS$1,$A24),MIN(AS$1,$A24)))</f>
        <v>0</v>
      </c>
      <c r="AT24">
        <f>IF(AT$1=$A24,1,INDEX(Correlations!$F$3:$DA$102,MAX(AT$1,$A24),MIN(AT$1,$A24)))</f>
        <v>0</v>
      </c>
      <c r="AU24">
        <f>IF(AU$1=$A24,1,INDEX(Correlations!$F$3:$DA$102,MAX(AU$1,$A24),MIN(AU$1,$A24)))</f>
        <v>0</v>
      </c>
      <c r="AV24">
        <f>IF(AV$1=$A24,1,INDEX(Correlations!$F$3:$DA$102,MAX(AV$1,$A24),MIN(AV$1,$A24)))</f>
        <v>0</v>
      </c>
      <c r="AW24">
        <f>IF(AW$1=$A24,1,INDEX(Correlations!$F$3:$DA$102,MAX(AW$1,$A24),MIN(AW$1,$A24)))</f>
        <v>0</v>
      </c>
      <c r="AX24">
        <f>IF(AX$1=$A24,1,INDEX(Correlations!$F$3:$DA$102,MAX(AX$1,$A24),MIN(AX$1,$A24)))</f>
        <v>0</v>
      </c>
      <c r="AY24">
        <f>IF(AY$1=$A24,1,INDEX(Correlations!$F$3:$DA$102,MAX(AY$1,$A24),MIN(AY$1,$A24)))</f>
        <v>0</v>
      </c>
      <c r="AZ24">
        <f>IF(AZ$1=$A24,1,INDEX(Correlations!$F$3:$DA$102,MAX(AZ$1,$A24),MIN(AZ$1,$A24)))</f>
        <v>0</v>
      </c>
      <c r="BA24">
        <f>IF(BA$1=$A24,1,INDEX(Correlations!$F$3:$DA$102,MAX(BA$1,$A24),MIN(BA$1,$A24)))</f>
        <v>0</v>
      </c>
      <c r="BB24">
        <f>IF(BB$1=$A24,1,INDEX(Correlations!$F$3:$DA$102,MAX(BB$1,$A24),MIN(BB$1,$A24)))</f>
        <v>0</v>
      </c>
      <c r="BC24">
        <f>IF(BC$1=$A24,1,INDEX(Correlations!$F$3:$DA$102,MAX(BC$1,$A24),MIN(BC$1,$A24)))</f>
        <v>0</v>
      </c>
      <c r="BD24">
        <f>IF(BD$1=$A24,1,INDEX(Correlations!$F$3:$DA$102,MAX(BD$1,$A24),MIN(BD$1,$A24)))</f>
        <v>0</v>
      </c>
      <c r="BE24">
        <f>IF(BE$1=$A24,1,INDEX(Correlations!$F$3:$DA$102,MAX(BE$1,$A24),MIN(BE$1,$A24)))</f>
        <v>0</v>
      </c>
      <c r="BF24">
        <f>IF(BF$1=$A24,1,INDEX(Correlations!$F$3:$DA$102,MAX(BF$1,$A24),MIN(BF$1,$A24)))</f>
        <v>0</v>
      </c>
      <c r="BG24">
        <f>IF(BG$1=$A24,1,INDEX(Correlations!$F$3:$DA$102,MAX(BG$1,$A24),MIN(BG$1,$A24)))</f>
        <v>0</v>
      </c>
      <c r="BH24">
        <f>IF(BH$1=$A24,1,INDEX(Correlations!$F$3:$DA$102,MAX(BH$1,$A24),MIN(BH$1,$A24)))</f>
        <v>0</v>
      </c>
      <c r="BI24">
        <f>IF(BI$1=$A24,1,INDEX(Correlations!$F$3:$DA$102,MAX(BI$1,$A24),MIN(BI$1,$A24)))</f>
        <v>0</v>
      </c>
      <c r="BJ24">
        <f>IF(BJ$1=$A24,1,INDEX(Correlations!$F$3:$DA$102,MAX(BJ$1,$A24),MIN(BJ$1,$A24)))</f>
        <v>0</v>
      </c>
      <c r="BK24">
        <f>IF(BK$1=$A24,1,INDEX(Correlations!$F$3:$DA$102,MAX(BK$1,$A24),MIN(BK$1,$A24)))</f>
        <v>0</v>
      </c>
      <c r="BL24">
        <f>IF(BL$1=$A24,1,INDEX(Correlations!$F$3:$DA$102,MAX(BL$1,$A24),MIN(BL$1,$A24)))</f>
        <v>0</v>
      </c>
      <c r="BM24">
        <f>IF(BM$1=$A24,1,INDEX(Correlations!$F$3:$DA$102,MAX(BM$1,$A24),MIN(BM$1,$A24)))</f>
        <v>0</v>
      </c>
      <c r="BN24">
        <f>IF(BN$1=$A24,1,INDEX(Correlations!$F$3:$DA$102,MAX(BN$1,$A24),MIN(BN$1,$A24)))</f>
        <v>0</v>
      </c>
      <c r="BO24">
        <f>IF(BO$1=$A24,1,INDEX(Correlations!$F$3:$DA$102,MAX(BO$1,$A24),MIN(BO$1,$A24)))</f>
        <v>0</v>
      </c>
      <c r="BP24">
        <f>IF(BP$1=$A24,1,INDEX(Correlations!$F$3:$DA$102,MAX(BP$1,$A24),MIN(BP$1,$A24)))</f>
        <v>0</v>
      </c>
      <c r="BQ24">
        <f>IF(BQ$1=$A24,1,INDEX(Correlations!$F$3:$DA$102,MAX(BQ$1,$A24),MIN(BQ$1,$A24)))</f>
        <v>0</v>
      </c>
      <c r="BR24">
        <f>IF(BR$1=$A24,1,INDEX(Correlations!$F$3:$DA$102,MAX(BR$1,$A24),MIN(BR$1,$A24)))</f>
        <v>0</v>
      </c>
      <c r="BS24">
        <f>IF(BS$1=$A24,1,INDEX(Correlations!$F$3:$DA$102,MAX(BS$1,$A24),MIN(BS$1,$A24)))</f>
        <v>0</v>
      </c>
      <c r="BT24">
        <f>IF(BT$1=$A24,1,INDEX(Correlations!$F$3:$DA$102,MAX(BT$1,$A24),MIN(BT$1,$A24)))</f>
        <v>0</v>
      </c>
      <c r="BU24">
        <f>IF(BU$1=$A24,1,INDEX(Correlations!$F$3:$DA$102,MAX(BU$1,$A24),MIN(BU$1,$A24)))</f>
        <v>0</v>
      </c>
      <c r="BV24">
        <f>IF(BV$1=$A24,1,INDEX(Correlations!$F$3:$DA$102,MAX(BV$1,$A24),MIN(BV$1,$A24)))</f>
        <v>0</v>
      </c>
      <c r="BW24">
        <f>IF(BW$1=$A24,1,INDEX(Correlations!$F$3:$DA$102,MAX(BW$1,$A24),MIN(BW$1,$A24)))</f>
        <v>0</v>
      </c>
      <c r="BX24">
        <f>IF(BX$1=$A24,1,INDEX(Correlations!$F$3:$DA$102,MAX(BX$1,$A24),MIN(BX$1,$A24)))</f>
        <v>0</v>
      </c>
      <c r="BY24">
        <f>IF(BY$1=$A24,1,INDEX(Correlations!$F$3:$DA$102,MAX(BY$1,$A24),MIN(BY$1,$A24)))</f>
        <v>0</v>
      </c>
      <c r="BZ24">
        <f>IF(BZ$1=$A24,1,INDEX(Correlations!$F$3:$DA$102,MAX(BZ$1,$A24),MIN(BZ$1,$A24)))</f>
        <v>0</v>
      </c>
      <c r="CA24">
        <f>IF(CA$1=$A24,1,INDEX(Correlations!$F$3:$DA$102,MAX(CA$1,$A24),MIN(CA$1,$A24)))</f>
        <v>0</v>
      </c>
      <c r="CB24">
        <f>IF(CB$1=$A24,1,INDEX(Correlations!$F$3:$DA$102,MAX(CB$1,$A24),MIN(CB$1,$A24)))</f>
        <v>0</v>
      </c>
      <c r="CC24">
        <f>IF(CC$1=$A24,1,INDEX(Correlations!$F$3:$DA$102,MAX(CC$1,$A24),MIN(CC$1,$A24)))</f>
        <v>0</v>
      </c>
      <c r="CD24">
        <f>IF(CD$1=$A24,1,INDEX(Correlations!$F$3:$DA$102,MAX(CD$1,$A24),MIN(CD$1,$A24)))</f>
        <v>0</v>
      </c>
      <c r="CE24">
        <f>IF(CE$1=$A24,1,INDEX(Correlations!$F$3:$DA$102,MAX(CE$1,$A24),MIN(CE$1,$A24)))</f>
        <v>0</v>
      </c>
      <c r="CF24">
        <f>IF(CF$1=$A24,1,INDEX(Correlations!$F$3:$DA$102,MAX(CF$1,$A24),MIN(CF$1,$A24)))</f>
        <v>0</v>
      </c>
      <c r="CG24">
        <f>IF(CG$1=$A24,1,INDEX(Correlations!$F$3:$DA$102,MAX(CG$1,$A24),MIN(CG$1,$A24)))</f>
        <v>0</v>
      </c>
      <c r="CH24">
        <f>IF(CH$1=$A24,1,INDEX(Correlations!$F$3:$DA$102,MAX(CH$1,$A24),MIN(CH$1,$A24)))</f>
        <v>0</v>
      </c>
      <c r="CI24">
        <f>IF(CI$1=$A24,1,INDEX(Correlations!$F$3:$DA$102,MAX(CI$1,$A24),MIN(CI$1,$A24)))</f>
        <v>0</v>
      </c>
      <c r="CJ24">
        <f>IF(CJ$1=$A24,1,INDEX(Correlations!$F$3:$DA$102,MAX(CJ$1,$A24),MIN(CJ$1,$A24)))</f>
        <v>0</v>
      </c>
      <c r="CK24">
        <f>IF(CK$1=$A24,1,INDEX(Correlations!$F$3:$DA$102,MAX(CK$1,$A24),MIN(CK$1,$A24)))</f>
        <v>0</v>
      </c>
      <c r="CL24">
        <f>IF(CL$1=$A24,1,INDEX(Correlations!$F$3:$DA$102,MAX(CL$1,$A24),MIN(CL$1,$A24)))</f>
        <v>0</v>
      </c>
      <c r="CM24">
        <f>IF(CM$1=$A24,1,INDEX(Correlations!$F$3:$DA$102,MAX(CM$1,$A24),MIN(CM$1,$A24)))</f>
        <v>0</v>
      </c>
      <c r="CN24">
        <f>IF(CN$1=$A24,1,INDEX(Correlations!$F$3:$DA$102,MAX(CN$1,$A24),MIN(CN$1,$A24)))</f>
        <v>0</v>
      </c>
      <c r="CO24">
        <f>IF(CO$1=$A24,1,INDEX(Correlations!$F$3:$DA$102,MAX(CO$1,$A24),MIN(CO$1,$A24)))</f>
        <v>0</v>
      </c>
      <c r="CP24">
        <f>IF(CP$1=$A24,1,INDEX(Correlations!$F$3:$DA$102,MAX(CP$1,$A24),MIN(CP$1,$A24)))</f>
        <v>0</v>
      </c>
      <c r="CQ24">
        <f>IF(CQ$1=$A24,1,INDEX(Correlations!$F$3:$DA$102,MAX(CQ$1,$A24),MIN(CQ$1,$A24)))</f>
        <v>0</v>
      </c>
      <c r="CR24">
        <f>IF(CR$1=$A24,1,INDEX(Correlations!$F$3:$DA$102,MAX(CR$1,$A24),MIN(CR$1,$A24)))</f>
        <v>0</v>
      </c>
      <c r="CS24">
        <f>IF(CS$1=$A24,1,INDEX(Correlations!$F$3:$DA$102,MAX(CS$1,$A24),MIN(CS$1,$A24)))</f>
        <v>0</v>
      </c>
      <c r="CT24">
        <f>IF(CT$1=$A24,1,INDEX(Correlations!$F$3:$DA$102,MAX(CT$1,$A24),MIN(CT$1,$A24)))</f>
        <v>0</v>
      </c>
      <c r="CU24">
        <f>IF(CU$1=$A24,1,INDEX(Correlations!$F$3:$DA$102,MAX(CU$1,$A24),MIN(CU$1,$A24)))</f>
        <v>0</v>
      </c>
      <c r="CV24">
        <f>IF(CV$1=$A24,1,INDEX(Correlations!$F$3:$DA$102,MAX(CV$1,$A24),MIN(CV$1,$A24)))</f>
        <v>0</v>
      </c>
      <c r="CW24">
        <f>IF(CW$1=$A24,1,INDEX(Correlations!$F$3:$DA$102,MAX(CW$1,$A24),MIN(CW$1,$A24)))</f>
        <v>0</v>
      </c>
    </row>
    <row r="25" spans="1:101" x14ac:dyDescent="0.15">
      <c r="A25">
        <v>24</v>
      </c>
      <c r="B25">
        <f>IF(B$1=$A25,1,INDEX(Correlations!$F$3:$DA$102,MAX(B$1,$A25),MIN(B$1,$A25)))</f>
        <v>4.5999999999999999E-2</v>
      </c>
      <c r="C25">
        <f>IF(C$1=$A25,1,INDEX(Correlations!$F$3:$DA$102,MAX(C$1,$A25),MIN(C$1,$A25)))</f>
        <v>0</v>
      </c>
      <c r="D25">
        <f>IF(D$1=$A25,1,INDEX(Correlations!$F$3:$DA$102,MAX(D$1,$A25),MIN(D$1,$A25)))</f>
        <v>0</v>
      </c>
      <c r="E25">
        <f>IF(E$1=$A25,1,INDEX(Correlations!$F$3:$DA$102,MAX(E$1,$A25),MIN(E$1,$A25)))</f>
        <v>0.34300000000000003</v>
      </c>
      <c r="F25">
        <f>IF(F$1=$A25,1,INDEX(Correlations!$F$3:$DA$102,MAX(F$1,$A25),MIN(F$1,$A25)))</f>
        <v>0</v>
      </c>
      <c r="G25">
        <f>IF(G$1=$A25,1,INDEX(Correlations!$F$3:$DA$102,MAX(G$1,$A25),MIN(G$1,$A25)))</f>
        <v>0</v>
      </c>
      <c r="H25">
        <f>IF(H$1=$A25,1,INDEX(Correlations!$F$3:$DA$102,MAX(H$1,$A25),MIN(H$1,$A25)))</f>
        <v>0.33</v>
      </c>
      <c r="I25">
        <f>IF(I$1=$A25,1,INDEX(Correlations!$F$3:$DA$102,MAX(I$1,$A25),MIN(I$1,$A25)))</f>
        <v>0</v>
      </c>
      <c r="J25">
        <f>IF(J$1=$A25,1,INDEX(Correlations!$F$3:$DA$102,MAX(J$1,$A25),MIN(J$1,$A25)))</f>
        <v>0</v>
      </c>
      <c r="K25">
        <f>IF(K$1=$A25,1,INDEX(Correlations!$F$3:$DA$102,MAX(K$1,$A25),MIN(K$1,$A25)))</f>
        <v>0.01</v>
      </c>
      <c r="L25">
        <f>IF(L$1=$A25,1,INDEX(Correlations!$F$3:$DA$102,MAX(L$1,$A25),MIN(L$1,$A25)))</f>
        <v>0</v>
      </c>
      <c r="M25">
        <f>IF(M$1=$A25,1,INDEX(Correlations!$F$3:$DA$102,MAX(M$1,$A25),MIN(M$1,$A25)))</f>
        <v>0</v>
      </c>
      <c r="N25">
        <f>IF(N$1=$A25,1,INDEX(Correlations!$F$3:$DA$102,MAX(N$1,$A25),MIN(N$1,$A25)))</f>
        <v>0</v>
      </c>
      <c r="O25">
        <f>IF(O$1=$A25,1,INDEX(Correlations!$F$3:$DA$102,MAX(O$1,$A25),MIN(O$1,$A25)))</f>
        <v>0</v>
      </c>
      <c r="P25">
        <f>IF(P$1=$A25,1,INDEX(Correlations!$F$3:$DA$102,MAX(P$1,$A25),MIN(P$1,$A25)))</f>
        <v>0.1</v>
      </c>
      <c r="Q25">
        <f>IF(Q$1=$A25,1,INDEX(Correlations!$F$3:$DA$102,MAX(Q$1,$A25),MIN(Q$1,$A25)))</f>
        <v>0.13</v>
      </c>
      <c r="R25">
        <f>IF(R$1=$A25,1,INDEX(Correlations!$F$3:$DA$102,MAX(R$1,$A25),MIN(R$1,$A25)))</f>
        <v>0.05</v>
      </c>
      <c r="S25">
        <f>IF(S$1=$A25,1,INDEX(Correlations!$F$3:$DA$102,MAX(S$1,$A25),MIN(S$1,$A25)))</f>
        <v>0.04</v>
      </c>
      <c r="T25">
        <f>IF(T$1=$A25,1,INDEX(Correlations!$F$3:$DA$102,MAX(T$1,$A25),MIN(T$1,$A25)))</f>
        <v>0.06</v>
      </c>
      <c r="U25">
        <f>IF(U$1=$A25,1,INDEX(Correlations!$F$3:$DA$102,MAX(U$1,$A25),MIN(U$1,$A25)))</f>
        <v>0.01</v>
      </c>
      <c r="V25">
        <f>IF(V$1=$A25,1,INDEX(Correlations!$F$3:$DA$102,MAX(V$1,$A25),MIN(V$1,$A25)))</f>
        <v>0.06</v>
      </c>
      <c r="W25">
        <f>IF(W$1=$A25,1,INDEX(Correlations!$F$3:$DA$102,MAX(W$1,$A25),MIN(W$1,$A25)))</f>
        <v>0.11</v>
      </c>
      <c r="X25">
        <f>IF(X$1=$A25,1,INDEX(Correlations!$F$3:$DA$102,MAX(X$1,$A25),MIN(X$1,$A25)))</f>
        <v>0.34</v>
      </c>
      <c r="Y25">
        <f>IF(Y$1=$A25,1,INDEX(Correlations!$F$3:$DA$102,MAX(Y$1,$A25),MIN(Y$1,$A25)))</f>
        <v>1</v>
      </c>
      <c r="Z25">
        <f>IF(Z$1=$A25,1,INDEX(Correlations!$F$3:$DA$102,MAX(Z$1,$A25),MIN(Z$1,$A25)))</f>
        <v>0.13</v>
      </c>
      <c r="AA25">
        <f>IF(AA$1=$A25,1,INDEX(Correlations!$F$3:$DA$102,MAX(AA$1,$A25),MIN(AA$1,$A25)))</f>
        <v>0.15</v>
      </c>
      <c r="AB25">
        <f>IF(AB$1=$A25,1,INDEX(Correlations!$F$3:$DA$102,MAX(AB$1,$A25),MIN(AB$1,$A25)))</f>
        <v>0.03</v>
      </c>
      <c r="AC25">
        <f>IF(AC$1=$A25,1,INDEX(Correlations!$F$3:$DA$102,MAX(AC$1,$A25),MIN(AC$1,$A25)))</f>
        <v>0.12</v>
      </c>
      <c r="AD25">
        <f>IF(AD$1=$A25,1,INDEX(Correlations!$F$3:$DA$102,MAX(AD$1,$A25),MIN(AD$1,$A25)))</f>
        <v>0.05</v>
      </c>
      <c r="AE25">
        <f>IF(AE$1=$A25,1,INDEX(Correlations!$F$3:$DA$102,MAX(AE$1,$A25),MIN(AE$1,$A25)))</f>
        <v>0.14000000000000001</v>
      </c>
      <c r="AF25">
        <f>IF(AF$1=$A25,1,INDEX(Correlations!$F$3:$DA$102,MAX(AF$1,$A25),MIN(AF$1,$A25)))</f>
        <v>0.19</v>
      </c>
      <c r="AG25">
        <f>IF(AG$1=$A25,1,INDEX(Correlations!$F$3:$DA$102,MAX(AG$1,$A25),MIN(AG$1,$A25)))</f>
        <v>0.02</v>
      </c>
      <c r="AH25">
        <f>IF(AH$1=$A25,1,INDEX(Correlations!$F$3:$DA$102,MAX(AH$1,$A25),MIN(AH$1,$A25)))</f>
        <v>0</v>
      </c>
      <c r="AI25">
        <f>IF(AI$1=$A25,1,INDEX(Correlations!$F$3:$DA$102,MAX(AI$1,$A25),MIN(AI$1,$A25)))</f>
        <v>0.02</v>
      </c>
      <c r="AJ25">
        <f>IF(AJ$1=$A25,1,INDEX(Correlations!$F$3:$DA$102,MAX(AJ$1,$A25),MIN(AJ$1,$A25)))</f>
        <v>-0.04</v>
      </c>
      <c r="AK25">
        <f>IF(AK$1=$A25,1,INDEX(Correlations!$F$3:$DA$102,MAX(AK$1,$A25),MIN(AK$1,$A25)))</f>
        <v>0</v>
      </c>
      <c r="AL25">
        <f>IF(AL$1=$A25,1,INDEX(Correlations!$F$3:$DA$102,MAX(AL$1,$A25),MIN(AL$1,$A25)))</f>
        <v>0</v>
      </c>
      <c r="AM25">
        <f>IF(AM$1=$A25,1,INDEX(Correlations!$F$3:$DA$102,MAX(AM$1,$A25),MIN(AM$1,$A25)))</f>
        <v>0</v>
      </c>
      <c r="AN25">
        <f>IF(AN$1=$A25,1,INDEX(Correlations!$F$3:$DA$102,MAX(AN$1,$A25),MIN(AN$1,$A25)))</f>
        <v>0.18</v>
      </c>
      <c r="AO25">
        <f>IF(AO$1=$A25,1,INDEX(Correlations!$F$3:$DA$102,MAX(AO$1,$A25),MIN(AO$1,$A25)))</f>
        <v>0.13</v>
      </c>
      <c r="AP25">
        <f>IF(AP$1=$A25,1,INDEX(Correlations!$F$3:$DA$102,MAX(AP$1,$A25),MIN(AP$1,$A25)))</f>
        <v>0.25</v>
      </c>
      <c r="AQ25">
        <f>IF(AQ$1=$A25,1,INDEX(Correlations!$F$3:$DA$102,MAX(AQ$1,$A25),MIN(AQ$1,$A25)))</f>
        <v>0</v>
      </c>
      <c r="AR25">
        <f>IF(AR$1=$A25,1,INDEX(Correlations!$F$3:$DA$102,MAX(AR$1,$A25),MIN(AR$1,$A25)))</f>
        <v>0.1</v>
      </c>
      <c r="AS25">
        <f>IF(AS$1=$A25,1,INDEX(Correlations!$F$3:$DA$102,MAX(AS$1,$A25),MIN(AS$1,$A25)))</f>
        <v>0</v>
      </c>
      <c r="AT25">
        <f>IF(AT$1=$A25,1,INDEX(Correlations!$F$3:$DA$102,MAX(AT$1,$A25),MIN(AT$1,$A25)))</f>
        <v>0</v>
      </c>
      <c r="AU25">
        <f>IF(AU$1=$A25,1,INDEX(Correlations!$F$3:$DA$102,MAX(AU$1,$A25),MIN(AU$1,$A25)))</f>
        <v>0</v>
      </c>
      <c r="AV25">
        <f>IF(AV$1=$A25,1,INDEX(Correlations!$F$3:$DA$102,MAX(AV$1,$A25),MIN(AV$1,$A25)))</f>
        <v>0</v>
      </c>
      <c r="AW25">
        <f>IF(AW$1=$A25,1,INDEX(Correlations!$F$3:$DA$102,MAX(AW$1,$A25),MIN(AW$1,$A25)))</f>
        <v>0</v>
      </c>
      <c r="AX25">
        <f>IF(AX$1=$A25,1,INDEX(Correlations!$F$3:$DA$102,MAX(AX$1,$A25),MIN(AX$1,$A25)))</f>
        <v>0</v>
      </c>
      <c r="AY25">
        <f>IF(AY$1=$A25,1,INDEX(Correlations!$F$3:$DA$102,MAX(AY$1,$A25),MIN(AY$1,$A25)))</f>
        <v>0</v>
      </c>
      <c r="AZ25">
        <f>IF(AZ$1=$A25,1,INDEX(Correlations!$F$3:$DA$102,MAX(AZ$1,$A25),MIN(AZ$1,$A25)))</f>
        <v>0</v>
      </c>
      <c r="BA25">
        <f>IF(BA$1=$A25,1,INDEX(Correlations!$F$3:$DA$102,MAX(BA$1,$A25),MIN(BA$1,$A25)))</f>
        <v>0</v>
      </c>
      <c r="BB25">
        <f>IF(BB$1=$A25,1,INDEX(Correlations!$F$3:$DA$102,MAX(BB$1,$A25),MIN(BB$1,$A25)))</f>
        <v>0</v>
      </c>
      <c r="BC25">
        <f>IF(BC$1=$A25,1,INDEX(Correlations!$F$3:$DA$102,MAX(BC$1,$A25),MIN(BC$1,$A25)))</f>
        <v>0</v>
      </c>
      <c r="BD25">
        <f>IF(BD$1=$A25,1,INDEX(Correlations!$F$3:$DA$102,MAX(BD$1,$A25),MIN(BD$1,$A25)))</f>
        <v>0</v>
      </c>
      <c r="BE25">
        <f>IF(BE$1=$A25,1,INDEX(Correlations!$F$3:$DA$102,MAX(BE$1,$A25),MIN(BE$1,$A25)))</f>
        <v>0</v>
      </c>
      <c r="BF25">
        <f>IF(BF$1=$A25,1,INDEX(Correlations!$F$3:$DA$102,MAX(BF$1,$A25),MIN(BF$1,$A25)))</f>
        <v>0</v>
      </c>
      <c r="BG25">
        <f>IF(BG$1=$A25,1,INDEX(Correlations!$F$3:$DA$102,MAX(BG$1,$A25),MIN(BG$1,$A25)))</f>
        <v>0</v>
      </c>
      <c r="BH25">
        <f>IF(BH$1=$A25,1,INDEX(Correlations!$F$3:$DA$102,MAX(BH$1,$A25),MIN(BH$1,$A25)))</f>
        <v>0</v>
      </c>
      <c r="BI25">
        <f>IF(BI$1=$A25,1,INDEX(Correlations!$F$3:$DA$102,MAX(BI$1,$A25),MIN(BI$1,$A25)))</f>
        <v>0</v>
      </c>
      <c r="BJ25">
        <f>IF(BJ$1=$A25,1,INDEX(Correlations!$F$3:$DA$102,MAX(BJ$1,$A25),MIN(BJ$1,$A25)))</f>
        <v>0</v>
      </c>
      <c r="BK25">
        <f>IF(BK$1=$A25,1,INDEX(Correlations!$F$3:$DA$102,MAX(BK$1,$A25),MIN(BK$1,$A25)))</f>
        <v>0</v>
      </c>
      <c r="BL25">
        <f>IF(BL$1=$A25,1,INDEX(Correlations!$F$3:$DA$102,MAX(BL$1,$A25),MIN(BL$1,$A25)))</f>
        <v>0</v>
      </c>
      <c r="BM25">
        <f>IF(BM$1=$A25,1,INDEX(Correlations!$F$3:$DA$102,MAX(BM$1,$A25),MIN(BM$1,$A25)))</f>
        <v>0</v>
      </c>
      <c r="BN25">
        <f>IF(BN$1=$A25,1,INDEX(Correlations!$F$3:$DA$102,MAX(BN$1,$A25),MIN(BN$1,$A25)))</f>
        <v>0</v>
      </c>
      <c r="BO25">
        <f>IF(BO$1=$A25,1,INDEX(Correlations!$F$3:$DA$102,MAX(BO$1,$A25),MIN(BO$1,$A25)))</f>
        <v>0</v>
      </c>
      <c r="BP25">
        <f>IF(BP$1=$A25,1,INDEX(Correlations!$F$3:$DA$102,MAX(BP$1,$A25),MIN(BP$1,$A25)))</f>
        <v>0</v>
      </c>
      <c r="BQ25">
        <f>IF(BQ$1=$A25,1,INDEX(Correlations!$F$3:$DA$102,MAX(BQ$1,$A25),MIN(BQ$1,$A25)))</f>
        <v>0</v>
      </c>
      <c r="BR25">
        <f>IF(BR$1=$A25,1,INDEX(Correlations!$F$3:$DA$102,MAX(BR$1,$A25),MIN(BR$1,$A25)))</f>
        <v>0</v>
      </c>
      <c r="BS25">
        <f>IF(BS$1=$A25,1,INDEX(Correlations!$F$3:$DA$102,MAX(BS$1,$A25),MIN(BS$1,$A25)))</f>
        <v>0</v>
      </c>
      <c r="BT25">
        <f>IF(BT$1=$A25,1,INDEX(Correlations!$F$3:$DA$102,MAX(BT$1,$A25),MIN(BT$1,$A25)))</f>
        <v>0</v>
      </c>
      <c r="BU25">
        <f>IF(BU$1=$A25,1,INDEX(Correlations!$F$3:$DA$102,MAX(BU$1,$A25),MIN(BU$1,$A25)))</f>
        <v>0</v>
      </c>
      <c r="BV25">
        <f>IF(BV$1=$A25,1,INDEX(Correlations!$F$3:$DA$102,MAX(BV$1,$A25),MIN(BV$1,$A25)))</f>
        <v>0</v>
      </c>
      <c r="BW25">
        <f>IF(BW$1=$A25,1,INDEX(Correlations!$F$3:$DA$102,MAX(BW$1,$A25),MIN(BW$1,$A25)))</f>
        <v>0</v>
      </c>
      <c r="BX25">
        <f>IF(BX$1=$A25,1,INDEX(Correlations!$F$3:$DA$102,MAX(BX$1,$A25),MIN(BX$1,$A25)))</f>
        <v>0</v>
      </c>
      <c r="BY25">
        <f>IF(BY$1=$A25,1,INDEX(Correlations!$F$3:$DA$102,MAX(BY$1,$A25),MIN(BY$1,$A25)))</f>
        <v>0</v>
      </c>
      <c r="BZ25">
        <f>IF(BZ$1=$A25,1,INDEX(Correlations!$F$3:$DA$102,MAX(BZ$1,$A25),MIN(BZ$1,$A25)))</f>
        <v>0</v>
      </c>
      <c r="CA25">
        <f>IF(CA$1=$A25,1,INDEX(Correlations!$F$3:$DA$102,MAX(CA$1,$A25),MIN(CA$1,$A25)))</f>
        <v>0</v>
      </c>
      <c r="CB25">
        <f>IF(CB$1=$A25,1,INDEX(Correlations!$F$3:$DA$102,MAX(CB$1,$A25),MIN(CB$1,$A25)))</f>
        <v>0</v>
      </c>
      <c r="CC25">
        <f>IF(CC$1=$A25,1,INDEX(Correlations!$F$3:$DA$102,MAX(CC$1,$A25),MIN(CC$1,$A25)))</f>
        <v>0</v>
      </c>
      <c r="CD25">
        <f>IF(CD$1=$A25,1,INDEX(Correlations!$F$3:$DA$102,MAX(CD$1,$A25),MIN(CD$1,$A25)))</f>
        <v>0</v>
      </c>
      <c r="CE25">
        <f>IF(CE$1=$A25,1,INDEX(Correlations!$F$3:$DA$102,MAX(CE$1,$A25),MIN(CE$1,$A25)))</f>
        <v>0</v>
      </c>
      <c r="CF25">
        <f>IF(CF$1=$A25,1,INDEX(Correlations!$F$3:$DA$102,MAX(CF$1,$A25),MIN(CF$1,$A25)))</f>
        <v>0</v>
      </c>
      <c r="CG25">
        <f>IF(CG$1=$A25,1,INDEX(Correlations!$F$3:$DA$102,MAX(CG$1,$A25),MIN(CG$1,$A25)))</f>
        <v>0</v>
      </c>
      <c r="CH25">
        <f>IF(CH$1=$A25,1,INDEX(Correlations!$F$3:$DA$102,MAX(CH$1,$A25),MIN(CH$1,$A25)))</f>
        <v>0</v>
      </c>
      <c r="CI25">
        <f>IF(CI$1=$A25,1,INDEX(Correlations!$F$3:$DA$102,MAX(CI$1,$A25),MIN(CI$1,$A25)))</f>
        <v>0</v>
      </c>
      <c r="CJ25">
        <f>IF(CJ$1=$A25,1,INDEX(Correlations!$F$3:$DA$102,MAX(CJ$1,$A25),MIN(CJ$1,$A25)))</f>
        <v>0</v>
      </c>
      <c r="CK25">
        <f>IF(CK$1=$A25,1,INDEX(Correlations!$F$3:$DA$102,MAX(CK$1,$A25),MIN(CK$1,$A25)))</f>
        <v>0</v>
      </c>
      <c r="CL25">
        <f>IF(CL$1=$A25,1,INDEX(Correlations!$F$3:$DA$102,MAX(CL$1,$A25),MIN(CL$1,$A25)))</f>
        <v>0</v>
      </c>
      <c r="CM25">
        <f>IF(CM$1=$A25,1,INDEX(Correlations!$F$3:$DA$102,MAX(CM$1,$A25),MIN(CM$1,$A25)))</f>
        <v>0</v>
      </c>
      <c r="CN25">
        <f>IF(CN$1=$A25,1,INDEX(Correlations!$F$3:$DA$102,MAX(CN$1,$A25),MIN(CN$1,$A25)))</f>
        <v>0</v>
      </c>
      <c r="CO25">
        <f>IF(CO$1=$A25,1,INDEX(Correlations!$F$3:$DA$102,MAX(CO$1,$A25),MIN(CO$1,$A25)))</f>
        <v>0</v>
      </c>
      <c r="CP25">
        <f>IF(CP$1=$A25,1,INDEX(Correlations!$F$3:$DA$102,MAX(CP$1,$A25),MIN(CP$1,$A25)))</f>
        <v>0</v>
      </c>
      <c r="CQ25">
        <f>IF(CQ$1=$A25,1,INDEX(Correlations!$F$3:$DA$102,MAX(CQ$1,$A25),MIN(CQ$1,$A25)))</f>
        <v>0</v>
      </c>
      <c r="CR25">
        <f>IF(CR$1=$A25,1,INDEX(Correlations!$F$3:$DA$102,MAX(CR$1,$A25),MIN(CR$1,$A25)))</f>
        <v>0</v>
      </c>
      <c r="CS25">
        <f>IF(CS$1=$A25,1,INDEX(Correlations!$F$3:$DA$102,MAX(CS$1,$A25),MIN(CS$1,$A25)))</f>
        <v>0</v>
      </c>
      <c r="CT25">
        <f>IF(CT$1=$A25,1,INDEX(Correlations!$F$3:$DA$102,MAX(CT$1,$A25),MIN(CT$1,$A25)))</f>
        <v>0</v>
      </c>
      <c r="CU25">
        <f>IF(CU$1=$A25,1,INDEX(Correlations!$F$3:$DA$102,MAX(CU$1,$A25),MIN(CU$1,$A25)))</f>
        <v>0</v>
      </c>
      <c r="CV25">
        <f>IF(CV$1=$A25,1,INDEX(Correlations!$F$3:$DA$102,MAX(CV$1,$A25),MIN(CV$1,$A25)))</f>
        <v>0</v>
      </c>
      <c r="CW25">
        <f>IF(CW$1=$A25,1,INDEX(Correlations!$F$3:$DA$102,MAX(CW$1,$A25),MIN(CW$1,$A25)))</f>
        <v>0</v>
      </c>
    </row>
    <row r="26" spans="1:101" x14ac:dyDescent="0.15">
      <c r="A26">
        <v>25</v>
      </c>
      <c r="B26">
        <f>IF(B$1=$A26,1,INDEX(Correlations!$F$3:$DA$102,MAX(B$1,$A26),MIN(B$1,$A26)))</f>
        <v>0.42799999999999999</v>
      </c>
      <c r="C26">
        <f>IF(C$1=$A26,1,INDEX(Correlations!$F$3:$DA$102,MAX(C$1,$A26),MIN(C$1,$A26)))</f>
        <v>0</v>
      </c>
      <c r="D26">
        <f>IF(D$1=$A26,1,INDEX(Correlations!$F$3:$DA$102,MAX(D$1,$A26),MIN(D$1,$A26)))</f>
        <v>0</v>
      </c>
      <c r="E26">
        <f>IF(E$1=$A26,1,INDEX(Correlations!$F$3:$DA$102,MAX(E$1,$A26),MIN(E$1,$A26)))</f>
        <v>0.47499999999999998</v>
      </c>
      <c r="F26">
        <f>IF(F$1=$A26,1,INDEX(Correlations!$F$3:$DA$102,MAX(F$1,$A26),MIN(F$1,$A26)))</f>
        <v>0</v>
      </c>
      <c r="G26">
        <f>IF(G$1=$A26,1,INDEX(Correlations!$F$3:$DA$102,MAX(G$1,$A26),MIN(G$1,$A26)))</f>
        <v>0</v>
      </c>
      <c r="H26">
        <f>IF(H$1=$A26,1,INDEX(Correlations!$F$3:$DA$102,MAX(H$1,$A26),MIN(H$1,$A26)))</f>
        <v>0.2</v>
      </c>
      <c r="I26">
        <f>IF(I$1=$A26,1,INDEX(Correlations!$F$3:$DA$102,MAX(I$1,$A26),MIN(I$1,$A26)))</f>
        <v>0</v>
      </c>
      <c r="J26">
        <f>IF(J$1=$A26,1,INDEX(Correlations!$F$3:$DA$102,MAX(J$1,$A26),MIN(J$1,$A26)))</f>
        <v>0</v>
      </c>
      <c r="K26">
        <f>IF(K$1=$A26,1,INDEX(Correlations!$F$3:$DA$102,MAX(K$1,$A26),MIN(K$1,$A26)))</f>
        <v>0.06</v>
      </c>
      <c r="L26">
        <f>IF(L$1=$A26,1,INDEX(Correlations!$F$3:$DA$102,MAX(L$1,$A26),MIN(L$1,$A26)))</f>
        <v>0</v>
      </c>
      <c r="M26">
        <f>IF(M$1=$A26,1,INDEX(Correlations!$F$3:$DA$102,MAX(M$1,$A26),MIN(M$1,$A26)))</f>
        <v>0</v>
      </c>
      <c r="N26">
        <f>IF(N$1=$A26,1,INDEX(Correlations!$F$3:$DA$102,MAX(N$1,$A26),MIN(N$1,$A26)))</f>
        <v>0</v>
      </c>
      <c r="O26">
        <f>IF(O$1=$A26,1,INDEX(Correlations!$F$3:$DA$102,MAX(O$1,$A26),MIN(O$1,$A26)))</f>
        <v>0</v>
      </c>
      <c r="P26">
        <f>IF(P$1=$A26,1,INDEX(Correlations!$F$3:$DA$102,MAX(P$1,$A26),MIN(P$1,$A26)))</f>
        <v>0.25</v>
      </c>
      <c r="Q26">
        <f>IF(Q$1=$A26,1,INDEX(Correlations!$F$3:$DA$102,MAX(Q$1,$A26),MIN(Q$1,$A26)))</f>
        <v>0.26</v>
      </c>
      <c r="R26">
        <f>IF(R$1=$A26,1,INDEX(Correlations!$F$3:$DA$102,MAX(R$1,$A26),MIN(R$1,$A26)))</f>
        <v>0.04</v>
      </c>
      <c r="S26">
        <f>IF(S$1=$A26,1,INDEX(Correlations!$F$3:$DA$102,MAX(S$1,$A26),MIN(S$1,$A26)))</f>
        <v>0.12</v>
      </c>
      <c r="T26">
        <f>IF(T$1=$A26,1,INDEX(Correlations!$F$3:$DA$102,MAX(T$1,$A26),MIN(T$1,$A26)))</f>
        <v>7.0000000000000007E-2</v>
      </c>
      <c r="U26">
        <f>IF(U$1=$A26,1,INDEX(Correlations!$F$3:$DA$102,MAX(U$1,$A26),MIN(U$1,$A26)))</f>
        <v>0.02</v>
      </c>
      <c r="V26">
        <f>IF(V$1=$A26,1,INDEX(Correlations!$F$3:$DA$102,MAX(V$1,$A26),MIN(V$1,$A26)))</f>
        <v>0.18</v>
      </c>
      <c r="W26">
        <f>IF(W$1=$A26,1,INDEX(Correlations!$F$3:$DA$102,MAX(W$1,$A26),MIN(W$1,$A26)))</f>
        <v>0.14000000000000001</v>
      </c>
      <c r="X26">
        <f>IF(X$1=$A26,1,INDEX(Correlations!$F$3:$DA$102,MAX(X$1,$A26),MIN(X$1,$A26)))</f>
        <v>0.14000000000000001</v>
      </c>
      <c r="Y26">
        <f>IF(Y$1=$A26,1,INDEX(Correlations!$F$3:$DA$102,MAX(Y$1,$A26),MIN(Y$1,$A26)))</f>
        <v>0.13</v>
      </c>
      <c r="Z26">
        <f>IF(Z$1=$A26,1,INDEX(Correlations!$F$3:$DA$102,MAX(Z$1,$A26),MIN(Z$1,$A26)))</f>
        <v>1</v>
      </c>
      <c r="AA26">
        <f>IF(AA$1=$A26,1,INDEX(Correlations!$F$3:$DA$102,MAX(AA$1,$A26),MIN(AA$1,$A26)))</f>
        <v>0.79</v>
      </c>
      <c r="AB26">
        <f>IF(AB$1=$A26,1,INDEX(Correlations!$F$3:$DA$102,MAX(AB$1,$A26),MIN(AB$1,$A26)))</f>
        <v>0.1</v>
      </c>
      <c r="AC26">
        <f>IF(AC$1=$A26,1,INDEX(Correlations!$F$3:$DA$102,MAX(AC$1,$A26),MIN(AC$1,$A26)))</f>
        <v>0.17</v>
      </c>
      <c r="AD26">
        <f>IF(AD$1=$A26,1,INDEX(Correlations!$F$3:$DA$102,MAX(AD$1,$A26),MIN(AD$1,$A26)))</f>
        <v>0.1</v>
      </c>
      <c r="AE26">
        <f>IF(AE$1=$A26,1,INDEX(Correlations!$F$3:$DA$102,MAX(AE$1,$A26),MIN(AE$1,$A26)))</f>
        <v>0.26</v>
      </c>
      <c r="AF26">
        <f>IF(AF$1=$A26,1,INDEX(Correlations!$F$3:$DA$102,MAX(AF$1,$A26),MIN(AF$1,$A26)))</f>
        <v>0.28000000000000003</v>
      </c>
      <c r="AG26">
        <f>IF(AG$1=$A26,1,INDEX(Correlations!$F$3:$DA$102,MAX(AG$1,$A26),MIN(AG$1,$A26)))</f>
        <v>0.02</v>
      </c>
      <c r="AH26">
        <f>IF(AH$1=$A26,1,INDEX(Correlations!$F$3:$DA$102,MAX(AH$1,$A26),MIN(AH$1,$A26)))</f>
        <v>0.38</v>
      </c>
      <c r="AI26">
        <f>IF(AI$1=$A26,1,INDEX(Correlations!$F$3:$DA$102,MAX(AI$1,$A26),MIN(AI$1,$A26)))</f>
        <v>-0.13</v>
      </c>
      <c r="AJ26">
        <f>IF(AJ$1=$A26,1,INDEX(Correlations!$F$3:$DA$102,MAX(AJ$1,$A26),MIN(AJ$1,$A26)))</f>
        <v>0.3</v>
      </c>
      <c r="AK26">
        <f>IF(AK$1=$A26,1,INDEX(Correlations!$F$3:$DA$102,MAX(AK$1,$A26),MIN(AK$1,$A26)))</f>
        <v>0</v>
      </c>
      <c r="AL26">
        <f>IF(AL$1=$A26,1,INDEX(Correlations!$F$3:$DA$102,MAX(AL$1,$A26),MIN(AL$1,$A26)))</f>
        <v>0.27139999999999997</v>
      </c>
      <c r="AM26">
        <f>IF(AM$1=$A26,1,INDEX(Correlations!$F$3:$DA$102,MAX(AM$1,$A26),MIN(AM$1,$A26)))</f>
        <v>0.35099999999999998</v>
      </c>
      <c r="AN26">
        <f>IF(AN$1=$A26,1,INDEX(Correlations!$F$3:$DA$102,MAX(AN$1,$A26),MIN(AN$1,$A26)))</f>
        <v>0.31</v>
      </c>
      <c r="AO26">
        <f>IF(AO$1=$A26,1,INDEX(Correlations!$F$3:$DA$102,MAX(AO$1,$A26),MIN(AO$1,$A26)))</f>
        <v>0.1</v>
      </c>
      <c r="AP26">
        <f>IF(AP$1=$A26,1,INDEX(Correlations!$F$3:$DA$102,MAX(AP$1,$A26),MIN(AP$1,$A26)))</f>
        <v>0.17</v>
      </c>
      <c r="AQ26">
        <f>IF(AQ$1=$A26,1,INDEX(Correlations!$F$3:$DA$102,MAX(AQ$1,$A26),MIN(AQ$1,$A26)))</f>
        <v>0</v>
      </c>
      <c r="AR26">
        <f>IF(AR$1=$A26,1,INDEX(Correlations!$F$3:$DA$102,MAX(AR$1,$A26),MIN(AR$1,$A26)))</f>
        <v>0.3</v>
      </c>
      <c r="AS26">
        <f>IF(AS$1=$A26,1,INDEX(Correlations!$F$3:$DA$102,MAX(AS$1,$A26),MIN(AS$1,$A26)))</f>
        <v>0</v>
      </c>
      <c r="AT26">
        <f>IF(AT$1=$A26,1,INDEX(Correlations!$F$3:$DA$102,MAX(AT$1,$A26),MIN(AT$1,$A26)))</f>
        <v>0</v>
      </c>
      <c r="AU26">
        <f>IF(AU$1=$A26,1,INDEX(Correlations!$F$3:$DA$102,MAX(AU$1,$A26),MIN(AU$1,$A26)))</f>
        <v>0</v>
      </c>
      <c r="AV26">
        <f>IF(AV$1=$A26,1,INDEX(Correlations!$F$3:$DA$102,MAX(AV$1,$A26),MIN(AV$1,$A26)))</f>
        <v>0</v>
      </c>
      <c r="AW26">
        <f>IF(AW$1=$A26,1,INDEX(Correlations!$F$3:$DA$102,MAX(AW$1,$A26),MIN(AW$1,$A26)))</f>
        <v>0</v>
      </c>
      <c r="AX26">
        <f>IF(AX$1=$A26,1,INDEX(Correlations!$F$3:$DA$102,MAX(AX$1,$A26),MIN(AX$1,$A26)))</f>
        <v>0</v>
      </c>
      <c r="AY26">
        <f>IF(AY$1=$A26,1,INDEX(Correlations!$F$3:$DA$102,MAX(AY$1,$A26),MIN(AY$1,$A26)))</f>
        <v>0</v>
      </c>
      <c r="AZ26">
        <f>IF(AZ$1=$A26,1,INDEX(Correlations!$F$3:$DA$102,MAX(AZ$1,$A26),MIN(AZ$1,$A26)))</f>
        <v>0</v>
      </c>
      <c r="BA26">
        <f>IF(BA$1=$A26,1,INDEX(Correlations!$F$3:$DA$102,MAX(BA$1,$A26),MIN(BA$1,$A26)))</f>
        <v>0</v>
      </c>
      <c r="BB26">
        <f>IF(BB$1=$A26,1,INDEX(Correlations!$F$3:$DA$102,MAX(BB$1,$A26),MIN(BB$1,$A26)))</f>
        <v>0</v>
      </c>
      <c r="BC26">
        <f>IF(BC$1=$A26,1,INDEX(Correlations!$F$3:$DA$102,MAX(BC$1,$A26),MIN(BC$1,$A26)))</f>
        <v>0</v>
      </c>
      <c r="BD26">
        <f>IF(BD$1=$A26,1,INDEX(Correlations!$F$3:$DA$102,MAX(BD$1,$A26),MIN(BD$1,$A26)))</f>
        <v>0</v>
      </c>
      <c r="BE26">
        <f>IF(BE$1=$A26,1,INDEX(Correlations!$F$3:$DA$102,MAX(BE$1,$A26),MIN(BE$1,$A26)))</f>
        <v>0</v>
      </c>
      <c r="BF26">
        <f>IF(BF$1=$A26,1,INDEX(Correlations!$F$3:$DA$102,MAX(BF$1,$A26),MIN(BF$1,$A26)))</f>
        <v>0</v>
      </c>
      <c r="BG26">
        <f>IF(BG$1=$A26,1,INDEX(Correlations!$F$3:$DA$102,MAX(BG$1,$A26),MIN(BG$1,$A26)))</f>
        <v>0</v>
      </c>
      <c r="BH26">
        <f>IF(BH$1=$A26,1,INDEX(Correlations!$F$3:$DA$102,MAX(BH$1,$A26),MIN(BH$1,$A26)))</f>
        <v>0</v>
      </c>
      <c r="BI26">
        <f>IF(BI$1=$A26,1,INDEX(Correlations!$F$3:$DA$102,MAX(BI$1,$A26),MIN(BI$1,$A26)))</f>
        <v>0</v>
      </c>
      <c r="BJ26">
        <f>IF(BJ$1=$A26,1,INDEX(Correlations!$F$3:$DA$102,MAX(BJ$1,$A26),MIN(BJ$1,$A26)))</f>
        <v>0</v>
      </c>
      <c r="BK26">
        <f>IF(BK$1=$A26,1,INDEX(Correlations!$F$3:$DA$102,MAX(BK$1,$A26),MIN(BK$1,$A26)))</f>
        <v>0</v>
      </c>
      <c r="BL26">
        <f>IF(BL$1=$A26,1,INDEX(Correlations!$F$3:$DA$102,MAX(BL$1,$A26),MIN(BL$1,$A26)))</f>
        <v>0</v>
      </c>
      <c r="BM26">
        <f>IF(BM$1=$A26,1,INDEX(Correlations!$F$3:$DA$102,MAX(BM$1,$A26),MIN(BM$1,$A26)))</f>
        <v>0</v>
      </c>
      <c r="BN26">
        <f>IF(BN$1=$A26,1,INDEX(Correlations!$F$3:$DA$102,MAX(BN$1,$A26),MIN(BN$1,$A26)))</f>
        <v>0</v>
      </c>
      <c r="BO26">
        <f>IF(BO$1=$A26,1,INDEX(Correlations!$F$3:$DA$102,MAX(BO$1,$A26),MIN(BO$1,$A26)))</f>
        <v>0</v>
      </c>
      <c r="BP26">
        <f>IF(BP$1=$A26,1,INDEX(Correlations!$F$3:$DA$102,MAX(BP$1,$A26),MIN(BP$1,$A26)))</f>
        <v>0</v>
      </c>
      <c r="BQ26">
        <f>IF(BQ$1=$A26,1,INDEX(Correlations!$F$3:$DA$102,MAX(BQ$1,$A26),MIN(BQ$1,$A26)))</f>
        <v>0</v>
      </c>
      <c r="BR26">
        <f>IF(BR$1=$A26,1,INDEX(Correlations!$F$3:$DA$102,MAX(BR$1,$A26),MIN(BR$1,$A26)))</f>
        <v>0</v>
      </c>
      <c r="BS26">
        <f>IF(BS$1=$A26,1,INDEX(Correlations!$F$3:$DA$102,MAX(BS$1,$A26),MIN(BS$1,$A26)))</f>
        <v>0</v>
      </c>
      <c r="BT26">
        <f>IF(BT$1=$A26,1,INDEX(Correlations!$F$3:$DA$102,MAX(BT$1,$A26),MIN(BT$1,$A26)))</f>
        <v>0</v>
      </c>
      <c r="BU26">
        <f>IF(BU$1=$A26,1,INDEX(Correlations!$F$3:$DA$102,MAX(BU$1,$A26),MIN(BU$1,$A26)))</f>
        <v>0</v>
      </c>
      <c r="BV26">
        <f>IF(BV$1=$A26,1,INDEX(Correlations!$F$3:$DA$102,MAX(BV$1,$A26),MIN(BV$1,$A26)))</f>
        <v>0</v>
      </c>
      <c r="BW26">
        <f>IF(BW$1=$A26,1,INDEX(Correlations!$F$3:$DA$102,MAX(BW$1,$A26),MIN(BW$1,$A26)))</f>
        <v>0</v>
      </c>
      <c r="BX26">
        <f>IF(BX$1=$A26,1,INDEX(Correlations!$F$3:$DA$102,MAX(BX$1,$A26),MIN(BX$1,$A26)))</f>
        <v>0</v>
      </c>
      <c r="BY26">
        <f>IF(BY$1=$A26,1,INDEX(Correlations!$F$3:$DA$102,MAX(BY$1,$A26),MIN(BY$1,$A26)))</f>
        <v>0</v>
      </c>
      <c r="BZ26">
        <f>IF(BZ$1=$A26,1,INDEX(Correlations!$F$3:$DA$102,MAX(BZ$1,$A26),MIN(BZ$1,$A26)))</f>
        <v>0</v>
      </c>
      <c r="CA26">
        <f>IF(CA$1=$A26,1,INDEX(Correlations!$F$3:$DA$102,MAX(CA$1,$A26),MIN(CA$1,$A26)))</f>
        <v>0</v>
      </c>
      <c r="CB26">
        <f>IF(CB$1=$A26,1,INDEX(Correlations!$F$3:$DA$102,MAX(CB$1,$A26),MIN(CB$1,$A26)))</f>
        <v>0</v>
      </c>
      <c r="CC26">
        <f>IF(CC$1=$A26,1,INDEX(Correlations!$F$3:$DA$102,MAX(CC$1,$A26),MIN(CC$1,$A26)))</f>
        <v>0</v>
      </c>
      <c r="CD26">
        <f>IF(CD$1=$A26,1,INDEX(Correlations!$F$3:$DA$102,MAX(CD$1,$A26),MIN(CD$1,$A26)))</f>
        <v>0</v>
      </c>
      <c r="CE26">
        <f>IF(CE$1=$A26,1,INDEX(Correlations!$F$3:$DA$102,MAX(CE$1,$A26),MIN(CE$1,$A26)))</f>
        <v>0</v>
      </c>
      <c r="CF26">
        <f>IF(CF$1=$A26,1,INDEX(Correlations!$F$3:$DA$102,MAX(CF$1,$A26),MIN(CF$1,$A26)))</f>
        <v>0</v>
      </c>
      <c r="CG26">
        <f>IF(CG$1=$A26,1,INDEX(Correlations!$F$3:$DA$102,MAX(CG$1,$A26),MIN(CG$1,$A26)))</f>
        <v>0</v>
      </c>
      <c r="CH26">
        <f>IF(CH$1=$A26,1,INDEX(Correlations!$F$3:$DA$102,MAX(CH$1,$A26),MIN(CH$1,$A26)))</f>
        <v>0</v>
      </c>
      <c r="CI26">
        <f>IF(CI$1=$A26,1,INDEX(Correlations!$F$3:$DA$102,MAX(CI$1,$A26),MIN(CI$1,$A26)))</f>
        <v>0</v>
      </c>
      <c r="CJ26">
        <f>IF(CJ$1=$A26,1,INDEX(Correlations!$F$3:$DA$102,MAX(CJ$1,$A26),MIN(CJ$1,$A26)))</f>
        <v>0</v>
      </c>
      <c r="CK26">
        <f>IF(CK$1=$A26,1,INDEX(Correlations!$F$3:$DA$102,MAX(CK$1,$A26),MIN(CK$1,$A26)))</f>
        <v>0</v>
      </c>
      <c r="CL26">
        <f>IF(CL$1=$A26,1,INDEX(Correlations!$F$3:$DA$102,MAX(CL$1,$A26),MIN(CL$1,$A26)))</f>
        <v>0</v>
      </c>
      <c r="CM26">
        <f>IF(CM$1=$A26,1,INDEX(Correlations!$F$3:$DA$102,MAX(CM$1,$A26),MIN(CM$1,$A26)))</f>
        <v>0</v>
      </c>
      <c r="CN26">
        <f>IF(CN$1=$A26,1,INDEX(Correlations!$F$3:$DA$102,MAX(CN$1,$A26),MIN(CN$1,$A26)))</f>
        <v>0</v>
      </c>
      <c r="CO26">
        <f>IF(CO$1=$A26,1,INDEX(Correlations!$F$3:$DA$102,MAX(CO$1,$A26),MIN(CO$1,$A26)))</f>
        <v>0</v>
      </c>
      <c r="CP26">
        <f>IF(CP$1=$A26,1,INDEX(Correlations!$F$3:$DA$102,MAX(CP$1,$A26),MIN(CP$1,$A26)))</f>
        <v>0</v>
      </c>
      <c r="CQ26">
        <f>IF(CQ$1=$A26,1,INDEX(Correlations!$F$3:$DA$102,MAX(CQ$1,$A26),MIN(CQ$1,$A26)))</f>
        <v>0</v>
      </c>
      <c r="CR26">
        <f>IF(CR$1=$A26,1,INDEX(Correlations!$F$3:$DA$102,MAX(CR$1,$A26),MIN(CR$1,$A26)))</f>
        <v>0</v>
      </c>
      <c r="CS26">
        <f>IF(CS$1=$A26,1,INDEX(Correlations!$F$3:$DA$102,MAX(CS$1,$A26),MIN(CS$1,$A26)))</f>
        <v>0</v>
      </c>
      <c r="CT26">
        <f>IF(CT$1=$A26,1,INDEX(Correlations!$F$3:$DA$102,MAX(CT$1,$A26),MIN(CT$1,$A26)))</f>
        <v>0</v>
      </c>
      <c r="CU26">
        <f>IF(CU$1=$A26,1,INDEX(Correlations!$F$3:$DA$102,MAX(CU$1,$A26),MIN(CU$1,$A26)))</f>
        <v>0</v>
      </c>
      <c r="CV26">
        <f>IF(CV$1=$A26,1,INDEX(Correlations!$F$3:$DA$102,MAX(CV$1,$A26),MIN(CV$1,$A26)))</f>
        <v>0</v>
      </c>
      <c r="CW26">
        <f>IF(CW$1=$A26,1,INDEX(Correlations!$F$3:$DA$102,MAX(CW$1,$A26),MIN(CW$1,$A26)))</f>
        <v>0</v>
      </c>
    </row>
    <row r="27" spans="1:101" x14ac:dyDescent="0.15">
      <c r="A27">
        <v>26</v>
      </c>
      <c r="B27">
        <f>IF(B$1=$A27,1,INDEX(Correlations!$F$3:$DA$102,MAX(B$1,$A27),MIN(B$1,$A27)))</f>
        <v>0.41899999999999998</v>
      </c>
      <c r="C27">
        <f>IF(C$1=$A27,1,INDEX(Correlations!$F$3:$DA$102,MAX(C$1,$A27),MIN(C$1,$A27)))</f>
        <v>0</v>
      </c>
      <c r="D27">
        <f>IF(D$1=$A27,1,INDEX(Correlations!$F$3:$DA$102,MAX(D$1,$A27),MIN(D$1,$A27)))</f>
        <v>0</v>
      </c>
      <c r="E27">
        <f>IF(E$1=$A27,1,INDEX(Correlations!$F$3:$DA$102,MAX(E$1,$A27),MIN(E$1,$A27)))</f>
        <v>0.47899999999999998</v>
      </c>
      <c r="F27">
        <f>IF(F$1=$A27,1,INDEX(Correlations!$F$3:$DA$102,MAX(F$1,$A27),MIN(F$1,$A27)))</f>
        <v>0</v>
      </c>
      <c r="G27">
        <f>IF(G$1=$A27,1,INDEX(Correlations!$F$3:$DA$102,MAX(G$1,$A27),MIN(G$1,$A27)))</f>
        <v>0</v>
      </c>
      <c r="H27">
        <f>IF(H$1=$A27,1,INDEX(Correlations!$F$3:$DA$102,MAX(H$1,$A27),MIN(H$1,$A27)))</f>
        <v>0.26</v>
      </c>
      <c r="I27">
        <f>IF(I$1=$A27,1,INDEX(Correlations!$F$3:$DA$102,MAX(I$1,$A27),MIN(I$1,$A27)))</f>
        <v>0</v>
      </c>
      <c r="J27">
        <f>IF(J$1=$A27,1,INDEX(Correlations!$F$3:$DA$102,MAX(J$1,$A27),MIN(J$1,$A27)))</f>
        <v>0</v>
      </c>
      <c r="K27">
        <f>IF(K$1=$A27,1,INDEX(Correlations!$F$3:$DA$102,MAX(K$1,$A27),MIN(K$1,$A27)))</f>
        <v>0.19</v>
      </c>
      <c r="L27">
        <f>IF(L$1=$A27,1,INDEX(Correlations!$F$3:$DA$102,MAX(L$1,$A27),MIN(L$1,$A27)))</f>
        <v>0</v>
      </c>
      <c r="M27">
        <f>IF(M$1=$A27,1,INDEX(Correlations!$F$3:$DA$102,MAX(M$1,$A27),MIN(M$1,$A27)))</f>
        <v>0</v>
      </c>
      <c r="N27">
        <f>IF(N$1=$A27,1,INDEX(Correlations!$F$3:$DA$102,MAX(N$1,$A27),MIN(N$1,$A27)))</f>
        <v>0</v>
      </c>
      <c r="O27">
        <f>IF(O$1=$A27,1,INDEX(Correlations!$F$3:$DA$102,MAX(O$1,$A27),MIN(O$1,$A27)))</f>
        <v>0</v>
      </c>
      <c r="P27">
        <f>IF(P$1=$A27,1,INDEX(Correlations!$F$3:$DA$102,MAX(P$1,$A27),MIN(P$1,$A27)))</f>
        <v>0.2</v>
      </c>
      <c r="Q27">
        <f>IF(Q$1=$A27,1,INDEX(Correlations!$F$3:$DA$102,MAX(Q$1,$A27),MIN(Q$1,$A27)))</f>
        <v>0.22</v>
      </c>
      <c r="R27">
        <f>IF(R$1=$A27,1,INDEX(Correlations!$F$3:$DA$102,MAX(R$1,$A27),MIN(R$1,$A27)))</f>
        <v>0.08</v>
      </c>
      <c r="S27">
        <f>IF(S$1=$A27,1,INDEX(Correlations!$F$3:$DA$102,MAX(S$1,$A27),MIN(S$1,$A27)))</f>
        <v>0.17</v>
      </c>
      <c r="T27">
        <f>IF(T$1=$A27,1,INDEX(Correlations!$F$3:$DA$102,MAX(T$1,$A27),MIN(T$1,$A27)))</f>
        <v>0.12</v>
      </c>
      <c r="U27">
        <f>IF(U$1=$A27,1,INDEX(Correlations!$F$3:$DA$102,MAX(U$1,$A27),MIN(U$1,$A27)))</f>
        <v>0.08</v>
      </c>
      <c r="V27">
        <f>IF(V$1=$A27,1,INDEX(Correlations!$F$3:$DA$102,MAX(V$1,$A27),MIN(V$1,$A27)))</f>
        <v>0.16</v>
      </c>
      <c r="W27">
        <f>IF(W$1=$A27,1,INDEX(Correlations!$F$3:$DA$102,MAX(W$1,$A27),MIN(W$1,$A27)))</f>
        <v>0.15</v>
      </c>
      <c r="X27">
        <f>IF(X$1=$A27,1,INDEX(Correlations!$F$3:$DA$102,MAX(X$1,$A27),MIN(X$1,$A27)))</f>
        <v>0.18</v>
      </c>
      <c r="Y27">
        <f>IF(Y$1=$A27,1,INDEX(Correlations!$F$3:$DA$102,MAX(Y$1,$A27),MIN(Y$1,$A27)))</f>
        <v>0.15</v>
      </c>
      <c r="Z27">
        <f>IF(Z$1=$A27,1,INDEX(Correlations!$F$3:$DA$102,MAX(Z$1,$A27),MIN(Z$1,$A27)))</f>
        <v>0.79</v>
      </c>
      <c r="AA27">
        <f>IF(AA$1=$A27,1,INDEX(Correlations!$F$3:$DA$102,MAX(AA$1,$A27),MIN(AA$1,$A27)))</f>
        <v>1</v>
      </c>
      <c r="AB27">
        <f>IF(AB$1=$A27,1,INDEX(Correlations!$F$3:$DA$102,MAX(AB$1,$A27),MIN(AB$1,$A27)))</f>
        <v>0.1</v>
      </c>
      <c r="AC27">
        <f>IF(AC$1=$A27,1,INDEX(Correlations!$F$3:$DA$102,MAX(AC$1,$A27),MIN(AC$1,$A27)))</f>
        <v>0.16</v>
      </c>
      <c r="AD27">
        <f>IF(AD$1=$A27,1,INDEX(Correlations!$F$3:$DA$102,MAX(AD$1,$A27),MIN(AD$1,$A27)))</f>
        <v>0.13</v>
      </c>
      <c r="AE27">
        <f>IF(AE$1=$A27,1,INDEX(Correlations!$F$3:$DA$102,MAX(AE$1,$A27),MIN(AE$1,$A27)))</f>
        <v>0.3</v>
      </c>
      <c r="AF27">
        <f>IF(AF$1=$A27,1,INDEX(Correlations!$F$3:$DA$102,MAX(AF$1,$A27),MIN(AF$1,$A27)))</f>
        <v>0.23</v>
      </c>
      <c r="AG27">
        <f>IF(AG$1=$A27,1,INDEX(Correlations!$F$3:$DA$102,MAX(AG$1,$A27),MIN(AG$1,$A27)))</f>
        <v>0.16</v>
      </c>
      <c r="AH27">
        <f>IF(AH$1=$A27,1,INDEX(Correlations!$F$3:$DA$102,MAX(AH$1,$A27),MIN(AH$1,$A27)))</f>
        <v>0.36</v>
      </c>
      <c r="AI27">
        <f>IF(AI$1=$A27,1,INDEX(Correlations!$F$3:$DA$102,MAX(AI$1,$A27),MIN(AI$1,$A27)))</f>
        <v>-0.13</v>
      </c>
      <c r="AJ27">
        <f>IF(AJ$1=$A27,1,INDEX(Correlations!$F$3:$DA$102,MAX(AJ$1,$A27),MIN(AJ$1,$A27)))</f>
        <v>0.25</v>
      </c>
      <c r="AK27">
        <f>IF(AK$1=$A27,1,INDEX(Correlations!$F$3:$DA$102,MAX(AK$1,$A27),MIN(AK$1,$A27)))</f>
        <v>0</v>
      </c>
      <c r="AL27">
        <f>IF(AL$1=$A27,1,INDEX(Correlations!$F$3:$DA$102,MAX(AL$1,$A27),MIN(AL$1,$A27)))</f>
        <v>0.27579999999999999</v>
      </c>
      <c r="AM27">
        <f>IF(AM$1=$A27,1,INDEX(Correlations!$F$3:$DA$102,MAX(AM$1,$A27),MIN(AM$1,$A27)))</f>
        <v>0.37059999999999998</v>
      </c>
      <c r="AN27">
        <f>IF(AN$1=$A27,1,INDEX(Correlations!$F$3:$DA$102,MAX(AN$1,$A27),MIN(AN$1,$A27)))</f>
        <v>0.38</v>
      </c>
      <c r="AO27">
        <f>IF(AO$1=$A27,1,INDEX(Correlations!$F$3:$DA$102,MAX(AO$1,$A27),MIN(AO$1,$A27)))</f>
        <v>0.26</v>
      </c>
      <c r="AP27">
        <f>IF(AP$1=$A27,1,INDEX(Correlations!$F$3:$DA$102,MAX(AP$1,$A27),MIN(AP$1,$A27)))</f>
        <v>0.24</v>
      </c>
      <c r="AQ27">
        <f>IF(AQ$1=$A27,1,INDEX(Correlations!$F$3:$DA$102,MAX(AQ$1,$A27),MIN(AQ$1,$A27)))</f>
        <v>0</v>
      </c>
      <c r="AR27">
        <f>IF(AR$1=$A27,1,INDEX(Correlations!$F$3:$DA$102,MAX(AR$1,$A27),MIN(AR$1,$A27)))</f>
        <v>0.38</v>
      </c>
      <c r="AS27">
        <f>IF(AS$1=$A27,1,INDEX(Correlations!$F$3:$DA$102,MAX(AS$1,$A27),MIN(AS$1,$A27)))</f>
        <v>0</v>
      </c>
      <c r="AT27">
        <f>IF(AT$1=$A27,1,INDEX(Correlations!$F$3:$DA$102,MAX(AT$1,$A27),MIN(AT$1,$A27)))</f>
        <v>0</v>
      </c>
      <c r="AU27">
        <f>IF(AU$1=$A27,1,INDEX(Correlations!$F$3:$DA$102,MAX(AU$1,$A27),MIN(AU$1,$A27)))</f>
        <v>0</v>
      </c>
      <c r="AV27">
        <f>IF(AV$1=$A27,1,INDEX(Correlations!$F$3:$DA$102,MAX(AV$1,$A27),MIN(AV$1,$A27)))</f>
        <v>0</v>
      </c>
      <c r="AW27">
        <f>IF(AW$1=$A27,1,INDEX(Correlations!$F$3:$DA$102,MAX(AW$1,$A27),MIN(AW$1,$A27)))</f>
        <v>0</v>
      </c>
      <c r="AX27">
        <f>IF(AX$1=$A27,1,INDEX(Correlations!$F$3:$DA$102,MAX(AX$1,$A27),MIN(AX$1,$A27)))</f>
        <v>0</v>
      </c>
      <c r="AY27">
        <f>IF(AY$1=$A27,1,INDEX(Correlations!$F$3:$DA$102,MAX(AY$1,$A27),MIN(AY$1,$A27)))</f>
        <v>0</v>
      </c>
      <c r="AZ27">
        <f>IF(AZ$1=$A27,1,INDEX(Correlations!$F$3:$DA$102,MAX(AZ$1,$A27),MIN(AZ$1,$A27)))</f>
        <v>0</v>
      </c>
      <c r="BA27">
        <f>IF(BA$1=$A27,1,INDEX(Correlations!$F$3:$DA$102,MAX(BA$1,$A27),MIN(BA$1,$A27)))</f>
        <v>0</v>
      </c>
      <c r="BB27">
        <f>IF(BB$1=$A27,1,INDEX(Correlations!$F$3:$DA$102,MAX(BB$1,$A27),MIN(BB$1,$A27)))</f>
        <v>0</v>
      </c>
      <c r="BC27">
        <f>IF(BC$1=$A27,1,INDEX(Correlations!$F$3:$DA$102,MAX(BC$1,$A27),MIN(BC$1,$A27)))</f>
        <v>0</v>
      </c>
      <c r="BD27">
        <f>IF(BD$1=$A27,1,INDEX(Correlations!$F$3:$DA$102,MAX(BD$1,$A27),MIN(BD$1,$A27)))</f>
        <v>0</v>
      </c>
      <c r="BE27">
        <f>IF(BE$1=$A27,1,INDEX(Correlations!$F$3:$DA$102,MAX(BE$1,$A27),MIN(BE$1,$A27)))</f>
        <v>0</v>
      </c>
      <c r="BF27">
        <f>IF(BF$1=$A27,1,INDEX(Correlations!$F$3:$DA$102,MAX(BF$1,$A27),MIN(BF$1,$A27)))</f>
        <v>0</v>
      </c>
      <c r="BG27">
        <f>IF(BG$1=$A27,1,INDEX(Correlations!$F$3:$DA$102,MAX(BG$1,$A27),MIN(BG$1,$A27)))</f>
        <v>0</v>
      </c>
      <c r="BH27">
        <f>IF(BH$1=$A27,1,INDEX(Correlations!$F$3:$DA$102,MAX(BH$1,$A27),MIN(BH$1,$A27)))</f>
        <v>0</v>
      </c>
      <c r="BI27">
        <f>IF(BI$1=$A27,1,INDEX(Correlations!$F$3:$DA$102,MAX(BI$1,$A27),MIN(BI$1,$A27)))</f>
        <v>0</v>
      </c>
      <c r="BJ27">
        <f>IF(BJ$1=$A27,1,INDEX(Correlations!$F$3:$DA$102,MAX(BJ$1,$A27),MIN(BJ$1,$A27)))</f>
        <v>0</v>
      </c>
      <c r="BK27">
        <f>IF(BK$1=$A27,1,INDEX(Correlations!$F$3:$DA$102,MAX(BK$1,$A27),MIN(BK$1,$A27)))</f>
        <v>0</v>
      </c>
      <c r="BL27">
        <f>IF(BL$1=$A27,1,INDEX(Correlations!$F$3:$DA$102,MAX(BL$1,$A27),MIN(BL$1,$A27)))</f>
        <v>0</v>
      </c>
      <c r="BM27">
        <f>IF(BM$1=$A27,1,INDEX(Correlations!$F$3:$DA$102,MAX(BM$1,$A27),MIN(BM$1,$A27)))</f>
        <v>0</v>
      </c>
      <c r="BN27">
        <f>IF(BN$1=$A27,1,INDEX(Correlations!$F$3:$DA$102,MAX(BN$1,$A27),MIN(BN$1,$A27)))</f>
        <v>0</v>
      </c>
      <c r="BO27">
        <f>IF(BO$1=$A27,1,INDEX(Correlations!$F$3:$DA$102,MAX(BO$1,$A27),MIN(BO$1,$A27)))</f>
        <v>0</v>
      </c>
      <c r="BP27">
        <f>IF(BP$1=$A27,1,INDEX(Correlations!$F$3:$DA$102,MAX(BP$1,$A27),MIN(BP$1,$A27)))</f>
        <v>0</v>
      </c>
      <c r="BQ27">
        <f>IF(BQ$1=$A27,1,INDEX(Correlations!$F$3:$DA$102,MAX(BQ$1,$A27),MIN(BQ$1,$A27)))</f>
        <v>0</v>
      </c>
      <c r="BR27">
        <f>IF(BR$1=$A27,1,INDEX(Correlations!$F$3:$DA$102,MAX(BR$1,$A27),MIN(BR$1,$A27)))</f>
        <v>0</v>
      </c>
      <c r="BS27">
        <f>IF(BS$1=$A27,1,INDEX(Correlations!$F$3:$DA$102,MAX(BS$1,$A27),MIN(BS$1,$A27)))</f>
        <v>0</v>
      </c>
      <c r="BT27">
        <f>IF(BT$1=$A27,1,INDEX(Correlations!$F$3:$DA$102,MAX(BT$1,$A27),MIN(BT$1,$A27)))</f>
        <v>0</v>
      </c>
      <c r="BU27">
        <f>IF(BU$1=$A27,1,INDEX(Correlations!$F$3:$DA$102,MAX(BU$1,$A27),MIN(BU$1,$A27)))</f>
        <v>0</v>
      </c>
      <c r="BV27">
        <f>IF(BV$1=$A27,1,INDEX(Correlations!$F$3:$DA$102,MAX(BV$1,$A27),MIN(BV$1,$A27)))</f>
        <v>0</v>
      </c>
      <c r="BW27">
        <f>IF(BW$1=$A27,1,INDEX(Correlations!$F$3:$DA$102,MAX(BW$1,$A27),MIN(BW$1,$A27)))</f>
        <v>0</v>
      </c>
      <c r="BX27">
        <f>IF(BX$1=$A27,1,INDEX(Correlations!$F$3:$DA$102,MAX(BX$1,$A27),MIN(BX$1,$A27)))</f>
        <v>0</v>
      </c>
      <c r="BY27">
        <f>IF(BY$1=$A27,1,INDEX(Correlations!$F$3:$DA$102,MAX(BY$1,$A27),MIN(BY$1,$A27)))</f>
        <v>0</v>
      </c>
      <c r="BZ27">
        <f>IF(BZ$1=$A27,1,INDEX(Correlations!$F$3:$DA$102,MAX(BZ$1,$A27),MIN(BZ$1,$A27)))</f>
        <v>0</v>
      </c>
      <c r="CA27">
        <f>IF(CA$1=$A27,1,INDEX(Correlations!$F$3:$DA$102,MAX(CA$1,$A27),MIN(CA$1,$A27)))</f>
        <v>0</v>
      </c>
      <c r="CB27">
        <f>IF(CB$1=$A27,1,INDEX(Correlations!$F$3:$DA$102,MAX(CB$1,$A27),MIN(CB$1,$A27)))</f>
        <v>0</v>
      </c>
      <c r="CC27">
        <f>IF(CC$1=$A27,1,INDEX(Correlations!$F$3:$DA$102,MAX(CC$1,$A27),MIN(CC$1,$A27)))</f>
        <v>0</v>
      </c>
      <c r="CD27">
        <f>IF(CD$1=$A27,1,INDEX(Correlations!$F$3:$DA$102,MAX(CD$1,$A27),MIN(CD$1,$A27)))</f>
        <v>0</v>
      </c>
      <c r="CE27">
        <f>IF(CE$1=$A27,1,INDEX(Correlations!$F$3:$DA$102,MAX(CE$1,$A27),MIN(CE$1,$A27)))</f>
        <v>0</v>
      </c>
      <c r="CF27">
        <f>IF(CF$1=$A27,1,INDEX(Correlations!$F$3:$DA$102,MAX(CF$1,$A27),MIN(CF$1,$A27)))</f>
        <v>0</v>
      </c>
      <c r="CG27">
        <f>IF(CG$1=$A27,1,INDEX(Correlations!$F$3:$DA$102,MAX(CG$1,$A27),MIN(CG$1,$A27)))</f>
        <v>0</v>
      </c>
      <c r="CH27">
        <f>IF(CH$1=$A27,1,INDEX(Correlations!$F$3:$DA$102,MAX(CH$1,$A27),MIN(CH$1,$A27)))</f>
        <v>0</v>
      </c>
      <c r="CI27">
        <f>IF(CI$1=$A27,1,INDEX(Correlations!$F$3:$DA$102,MAX(CI$1,$A27),MIN(CI$1,$A27)))</f>
        <v>0</v>
      </c>
      <c r="CJ27">
        <f>IF(CJ$1=$A27,1,INDEX(Correlations!$F$3:$DA$102,MAX(CJ$1,$A27),MIN(CJ$1,$A27)))</f>
        <v>0</v>
      </c>
      <c r="CK27">
        <f>IF(CK$1=$A27,1,INDEX(Correlations!$F$3:$DA$102,MAX(CK$1,$A27),MIN(CK$1,$A27)))</f>
        <v>0</v>
      </c>
      <c r="CL27">
        <f>IF(CL$1=$A27,1,INDEX(Correlations!$F$3:$DA$102,MAX(CL$1,$A27),MIN(CL$1,$A27)))</f>
        <v>0</v>
      </c>
      <c r="CM27">
        <f>IF(CM$1=$A27,1,INDEX(Correlations!$F$3:$DA$102,MAX(CM$1,$A27),MIN(CM$1,$A27)))</f>
        <v>0</v>
      </c>
      <c r="CN27">
        <f>IF(CN$1=$A27,1,INDEX(Correlations!$F$3:$DA$102,MAX(CN$1,$A27),MIN(CN$1,$A27)))</f>
        <v>0</v>
      </c>
      <c r="CO27">
        <f>IF(CO$1=$A27,1,INDEX(Correlations!$F$3:$DA$102,MAX(CO$1,$A27),MIN(CO$1,$A27)))</f>
        <v>0</v>
      </c>
      <c r="CP27">
        <f>IF(CP$1=$A27,1,INDEX(Correlations!$F$3:$DA$102,MAX(CP$1,$A27),MIN(CP$1,$A27)))</f>
        <v>0</v>
      </c>
      <c r="CQ27">
        <f>IF(CQ$1=$A27,1,INDEX(Correlations!$F$3:$DA$102,MAX(CQ$1,$A27),MIN(CQ$1,$A27)))</f>
        <v>0</v>
      </c>
      <c r="CR27">
        <f>IF(CR$1=$A27,1,INDEX(Correlations!$F$3:$DA$102,MAX(CR$1,$A27),MIN(CR$1,$A27)))</f>
        <v>0</v>
      </c>
      <c r="CS27">
        <f>IF(CS$1=$A27,1,INDEX(Correlations!$F$3:$DA$102,MAX(CS$1,$A27),MIN(CS$1,$A27)))</f>
        <v>0</v>
      </c>
      <c r="CT27">
        <f>IF(CT$1=$A27,1,INDEX(Correlations!$F$3:$DA$102,MAX(CT$1,$A27),MIN(CT$1,$A27)))</f>
        <v>0</v>
      </c>
      <c r="CU27">
        <f>IF(CU$1=$A27,1,INDEX(Correlations!$F$3:$DA$102,MAX(CU$1,$A27),MIN(CU$1,$A27)))</f>
        <v>0</v>
      </c>
      <c r="CV27">
        <f>IF(CV$1=$A27,1,INDEX(Correlations!$F$3:$DA$102,MAX(CV$1,$A27),MIN(CV$1,$A27)))</f>
        <v>0</v>
      </c>
      <c r="CW27">
        <f>IF(CW$1=$A27,1,INDEX(Correlations!$F$3:$DA$102,MAX(CW$1,$A27),MIN(CW$1,$A27)))</f>
        <v>0</v>
      </c>
    </row>
    <row r="28" spans="1:101" x14ac:dyDescent="0.15">
      <c r="A28">
        <v>27</v>
      </c>
      <c r="B28">
        <f>IF(B$1=$A28,1,INDEX(Correlations!$F$3:$DA$102,MAX(B$1,$A28),MIN(B$1,$A28)))</f>
        <v>0.28699999999999998</v>
      </c>
      <c r="C28">
        <f>IF(C$1=$A28,1,INDEX(Correlations!$F$3:$DA$102,MAX(C$1,$A28),MIN(C$1,$A28)))</f>
        <v>0</v>
      </c>
      <c r="D28">
        <f>IF(D$1=$A28,1,INDEX(Correlations!$F$3:$DA$102,MAX(D$1,$A28),MIN(D$1,$A28)))</f>
        <v>0</v>
      </c>
      <c r="E28">
        <f>IF(E$1=$A28,1,INDEX(Correlations!$F$3:$DA$102,MAX(E$1,$A28),MIN(E$1,$A28)))</f>
        <v>0.41099999999999998</v>
      </c>
      <c r="F28">
        <f>IF(F$1=$A28,1,INDEX(Correlations!$F$3:$DA$102,MAX(F$1,$A28),MIN(F$1,$A28)))</f>
        <v>0</v>
      </c>
      <c r="G28">
        <f>IF(G$1=$A28,1,INDEX(Correlations!$F$3:$DA$102,MAX(G$1,$A28),MIN(G$1,$A28)))</f>
        <v>0</v>
      </c>
      <c r="H28">
        <f>IF(H$1=$A28,1,INDEX(Correlations!$F$3:$DA$102,MAX(H$1,$A28),MIN(H$1,$A28)))</f>
        <v>0.2</v>
      </c>
      <c r="I28">
        <f>IF(I$1=$A28,1,INDEX(Correlations!$F$3:$DA$102,MAX(I$1,$A28),MIN(I$1,$A28)))</f>
        <v>0</v>
      </c>
      <c r="J28">
        <f>IF(J$1=$A28,1,INDEX(Correlations!$F$3:$DA$102,MAX(J$1,$A28),MIN(J$1,$A28)))</f>
        <v>0</v>
      </c>
      <c r="K28">
        <f>IF(K$1=$A28,1,INDEX(Correlations!$F$3:$DA$102,MAX(K$1,$A28),MIN(K$1,$A28)))</f>
        <v>0.17</v>
      </c>
      <c r="L28">
        <f>IF(L$1=$A28,1,INDEX(Correlations!$F$3:$DA$102,MAX(L$1,$A28),MIN(L$1,$A28)))</f>
        <v>0</v>
      </c>
      <c r="M28">
        <f>IF(M$1=$A28,1,INDEX(Correlations!$F$3:$DA$102,MAX(M$1,$A28),MIN(M$1,$A28)))</f>
        <v>0</v>
      </c>
      <c r="N28">
        <f>IF(N$1=$A28,1,INDEX(Correlations!$F$3:$DA$102,MAX(N$1,$A28),MIN(N$1,$A28)))</f>
        <v>0</v>
      </c>
      <c r="O28">
        <f>IF(O$1=$A28,1,INDEX(Correlations!$F$3:$DA$102,MAX(O$1,$A28),MIN(O$1,$A28)))</f>
        <v>0</v>
      </c>
      <c r="P28">
        <f>IF(P$1=$A28,1,INDEX(Correlations!$F$3:$DA$102,MAX(P$1,$A28),MIN(P$1,$A28)))</f>
        <v>0.09</v>
      </c>
      <c r="Q28">
        <f>IF(Q$1=$A28,1,INDEX(Correlations!$F$3:$DA$102,MAX(Q$1,$A28),MIN(Q$1,$A28)))</f>
        <v>0.14000000000000001</v>
      </c>
      <c r="R28">
        <f>IF(R$1=$A28,1,INDEX(Correlations!$F$3:$DA$102,MAX(R$1,$A28),MIN(R$1,$A28)))</f>
        <v>0</v>
      </c>
      <c r="S28">
        <f>IF(S$1=$A28,1,INDEX(Correlations!$F$3:$DA$102,MAX(S$1,$A28),MIN(S$1,$A28)))</f>
        <v>0.09</v>
      </c>
      <c r="T28">
        <f>IF(T$1=$A28,1,INDEX(Correlations!$F$3:$DA$102,MAX(T$1,$A28),MIN(T$1,$A28)))</f>
        <v>0.03</v>
      </c>
      <c r="U28">
        <f>IF(U$1=$A28,1,INDEX(Correlations!$F$3:$DA$102,MAX(U$1,$A28),MIN(U$1,$A28)))</f>
        <v>0</v>
      </c>
      <c r="V28">
        <f>IF(V$1=$A28,1,INDEX(Correlations!$F$3:$DA$102,MAX(V$1,$A28),MIN(V$1,$A28)))</f>
        <v>0.14000000000000001</v>
      </c>
      <c r="W28">
        <f>IF(W$1=$A28,1,INDEX(Correlations!$F$3:$DA$102,MAX(W$1,$A28),MIN(W$1,$A28)))</f>
        <v>0.13</v>
      </c>
      <c r="X28">
        <f>IF(X$1=$A28,1,INDEX(Correlations!$F$3:$DA$102,MAX(X$1,$A28),MIN(X$1,$A28)))</f>
        <v>0.08</v>
      </c>
      <c r="Y28">
        <f>IF(Y$1=$A28,1,INDEX(Correlations!$F$3:$DA$102,MAX(Y$1,$A28),MIN(Y$1,$A28)))</f>
        <v>0.03</v>
      </c>
      <c r="Z28">
        <f>IF(Z$1=$A28,1,INDEX(Correlations!$F$3:$DA$102,MAX(Z$1,$A28),MIN(Z$1,$A28)))</f>
        <v>0.1</v>
      </c>
      <c r="AA28">
        <f>IF(AA$1=$A28,1,INDEX(Correlations!$F$3:$DA$102,MAX(AA$1,$A28),MIN(AA$1,$A28)))</f>
        <v>0.1</v>
      </c>
      <c r="AB28">
        <f>IF(AB$1=$A28,1,INDEX(Correlations!$F$3:$DA$102,MAX(AB$1,$A28),MIN(AB$1,$A28)))</f>
        <v>1</v>
      </c>
      <c r="AC28">
        <f>IF(AC$1=$A28,1,INDEX(Correlations!$F$3:$DA$102,MAX(AC$1,$A28),MIN(AC$1,$A28)))</f>
        <v>0.17</v>
      </c>
      <c r="AD28">
        <f>IF(AD$1=$A28,1,INDEX(Correlations!$F$3:$DA$102,MAX(AD$1,$A28),MIN(AD$1,$A28)))</f>
        <v>7.0000000000000007E-2</v>
      </c>
      <c r="AE28">
        <f>IF(AE$1=$A28,1,INDEX(Correlations!$F$3:$DA$102,MAX(AE$1,$A28),MIN(AE$1,$A28)))</f>
        <v>0.13</v>
      </c>
      <c r="AF28">
        <f>IF(AF$1=$A28,1,INDEX(Correlations!$F$3:$DA$102,MAX(AF$1,$A28),MIN(AF$1,$A28)))</f>
        <v>0.18</v>
      </c>
      <c r="AG28">
        <f>IF(AG$1=$A28,1,INDEX(Correlations!$F$3:$DA$102,MAX(AG$1,$A28),MIN(AG$1,$A28)))</f>
        <v>0.26</v>
      </c>
      <c r="AH28">
        <f>IF(AH$1=$A28,1,INDEX(Correlations!$F$3:$DA$102,MAX(AH$1,$A28),MIN(AH$1,$A28)))</f>
        <v>0</v>
      </c>
      <c r="AI28">
        <f>IF(AI$1=$A28,1,INDEX(Correlations!$F$3:$DA$102,MAX(AI$1,$A28),MIN(AI$1,$A28)))</f>
        <v>0.28999999999999998</v>
      </c>
      <c r="AJ28">
        <f>IF(AJ$1=$A28,1,INDEX(Correlations!$F$3:$DA$102,MAX(AJ$1,$A28),MIN(AJ$1,$A28)))</f>
        <v>0.3</v>
      </c>
      <c r="AK28">
        <f>IF(AK$1=$A28,1,INDEX(Correlations!$F$3:$DA$102,MAX(AK$1,$A28),MIN(AK$1,$A28)))</f>
        <v>0</v>
      </c>
      <c r="AL28">
        <f>IF(AL$1=$A28,1,INDEX(Correlations!$F$3:$DA$102,MAX(AL$1,$A28),MIN(AL$1,$A28)))</f>
        <v>0</v>
      </c>
      <c r="AM28">
        <f>IF(AM$1=$A28,1,INDEX(Correlations!$F$3:$DA$102,MAX(AM$1,$A28),MIN(AM$1,$A28)))</f>
        <v>0</v>
      </c>
      <c r="AN28">
        <f>IF(AN$1=$A28,1,INDEX(Correlations!$F$3:$DA$102,MAX(AN$1,$A28),MIN(AN$1,$A28)))</f>
        <v>0.18</v>
      </c>
      <c r="AO28">
        <f>IF(AO$1=$A28,1,INDEX(Correlations!$F$3:$DA$102,MAX(AO$1,$A28),MIN(AO$1,$A28)))</f>
        <v>0.18</v>
      </c>
      <c r="AP28">
        <f>IF(AP$1=$A28,1,INDEX(Correlations!$F$3:$DA$102,MAX(AP$1,$A28),MIN(AP$1,$A28)))</f>
        <v>0.21</v>
      </c>
      <c r="AQ28">
        <f>IF(AQ$1=$A28,1,INDEX(Correlations!$F$3:$DA$102,MAX(AQ$1,$A28),MIN(AQ$1,$A28)))</f>
        <v>0</v>
      </c>
      <c r="AR28">
        <f>IF(AR$1=$A28,1,INDEX(Correlations!$F$3:$DA$102,MAX(AR$1,$A28),MIN(AR$1,$A28)))</f>
        <v>0.28999999999999998</v>
      </c>
      <c r="AS28">
        <f>IF(AS$1=$A28,1,INDEX(Correlations!$F$3:$DA$102,MAX(AS$1,$A28),MIN(AS$1,$A28)))</f>
        <v>0</v>
      </c>
      <c r="AT28">
        <f>IF(AT$1=$A28,1,INDEX(Correlations!$F$3:$DA$102,MAX(AT$1,$A28),MIN(AT$1,$A28)))</f>
        <v>0</v>
      </c>
      <c r="AU28">
        <f>IF(AU$1=$A28,1,INDEX(Correlations!$F$3:$DA$102,MAX(AU$1,$A28),MIN(AU$1,$A28)))</f>
        <v>0</v>
      </c>
      <c r="AV28">
        <f>IF(AV$1=$A28,1,INDEX(Correlations!$F$3:$DA$102,MAX(AV$1,$A28),MIN(AV$1,$A28)))</f>
        <v>0</v>
      </c>
      <c r="AW28">
        <f>IF(AW$1=$A28,1,INDEX(Correlations!$F$3:$DA$102,MAX(AW$1,$A28),MIN(AW$1,$A28)))</f>
        <v>0</v>
      </c>
      <c r="AX28">
        <f>IF(AX$1=$A28,1,INDEX(Correlations!$F$3:$DA$102,MAX(AX$1,$A28),MIN(AX$1,$A28)))</f>
        <v>0</v>
      </c>
      <c r="AY28">
        <f>IF(AY$1=$A28,1,INDEX(Correlations!$F$3:$DA$102,MAX(AY$1,$A28),MIN(AY$1,$A28)))</f>
        <v>0</v>
      </c>
      <c r="AZ28">
        <f>IF(AZ$1=$A28,1,INDEX(Correlations!$F$3:$DA$102,MAX(AZ$1,$A28),MIN(AZ$1,$A28)))</f>
        <v>0.45</v>
      </c>
      <c r="BA28">
        <f>IF(BA$1=$A28,1,INDEX(Correlations!$F$3:$DA$102,MAX(BA$1,$A28),MIN(BA$1,$A28)))</f>
        <v>0</v>
      </c>
      <c r="BB28">
        <f>IF(BB$1=$A28,1,INDEX(Correlations!$F$3:$DA$102,MAX(BB$1,$A28),MIN(BB$1,$A28)))</f>
        <v>0</v>
      </c>
      <c r="BC28">
        <f>IF(BC$1=$A28,1,INDEX(Correlations!$F$3:$DA$102,MAX(BC$1,$A28),MIN(BC$1,$A28)))</f>
        <v>0</v>
      </c>
      <c r="BD28">
        <f>IF(BD$1=$A28,1,INDEX(Correlations!$F$3:$DA$102,MAX(BD$1,$A28),MIN(BD$1,$A28)))</f>
        <v>0</v>
      </c>
      <c r="BE28">
        <f>IF(BE$1=$A28,1,INDEX(Correlations!$F$3:$DA$102,MAX(BE$1,$A28),MIN(BE$1,$A28)))</f>
        <v>0</v>
      </c>
      <c r="BF28">
        <f>IF(BF$1=$A28,1,INDEX(Correlations!$F$3:$DA$102,MAX(BF$1,$A28),MIN(BF$1,$A28)))</f>
        <v>0</v>
      </c>
      <c r="BG28">
        <f>IF(BG$1=$A28,1,INDEX(Correlations!$F$3:$DA$102,MAX(BG$1,$A28),MIN(BG$1,$A28)))</f>
        <v>0</v>
      </c>
      <c r="BH28">
        <f>IF(BH$1=$A28,1,INDEX(Correlations!$F$3:$DA$102,MAX(BH$1,$A28),MIN(BH$1,$A28)))</f>
        <v>0</v>
      </c>
      <c r="BI28">
        <f>IF(BI$1=$A28,1,INDEX(Correlations!$F$3:$DA$102,MAX(BI$1,$A28),MIN(BI$1,$A28)))</f>
        <v>0</v>
      </c>
      <c r="BJ28">
        <f>IF(BJ$1=$A28,1,INDEX(Correlations!$F$3:$DA$102,MAX(BJ$1,$A28),MIN(BJ$1,$A28)))</f>
        <v>0</v>
      </c>
      <c r="BK28">
        <f>IF(BK$1=$A28,1,INDEX(Correlations!$F$3:$DA$102,MAX(BK$1,$A28),MIN(BK$1,$A28)))</f>
        <v>0</v>
      </c>
      <c r="BL28">
        <f>IF(BL$1=$A28,1,INDEX(Correlations!$F$3:$DA$102,MAX(BL$1,$A28),MIN(BL$1,$A28)))</f>
        <v>0</v>
      </c>
      <c r="BM28">
        <f>IF(BM$1=$A28,1,INDEX(Correlations!$F$3:$DA$102,MAX(BM$1,$A28),MIN(BM$1,$A28)))</f>
        <v>0</v>
      </c>
      <c r="BN28">
        <f>IF(BN$1=$A28,1,INDEX(Correlations!$F$3:$DA$102,MAX(BN$1,$A28),MIN(BN$1,$A28)))</f>
        <v>0</v>
      </c>
      <c r="BO28">
        <f>IF(BO$1=$A28,1,INDEX(Correlations!$F$3:$DA$102,MAX(BO$1,$A28),MIN(BO$1,$A28)))</f>
        <v>0</v>
      </c>
      <c r="BP28">
        <f>IF(BP$1=$A28,1,INDEX(Correlations!$F$3:$DA$102,MAX(BP$1,$A28),MIN(BP$1,$A28)))</f>
        <v>0</v>
      </c>
      <c r="BQ28">
        <f>IF(BQ$1=$A28,1,INDEX(Correlations!$F$3:$DA$102,MAX(BQ$1,$A28),MIN(BQ$1,$A28)))</f>
        <v>0</v>
      </c>
      <c r="BR28">
        <f>IF(BR$1=$A28,1,INDEX(Correlations!$F$3:$DA$102,MAX(BR$1,$A28),MIN(BR$1,$A28)))</f>
        <v>0</v>
      </c>
      <c r="BS28">
        <f>IF(BS$1=$A28,1,INDEX(Correlations!$F$3:$DA$102,MAX(BS$1,$A28),MIN(BS$1,$A28)))</f>
        <v>0</v>
      </c>
      <c r="BT28">
        <f>IF(BT$1=$A28,1,INDEX(Correlations!$F$3:$DA$102,MAX(BT$1,$A28),MIN(BT$1,$A28)))</f>
        <v>0</v>
      </c>
      <c r="BU28">
        <f>IF(BU$1=$A28,1,INDEX(Correlations!$F$3:$DA$102,MAX(BU$1,$A28),MIN(BU$1,$A28)))</f>
        <v>0</v>
      </c>
      <c r="BV28">
        <f>IF(BV$1=$A28,1,INDEX(Correlations!$F$3:$DA$102,MAX(BV$1,$A28),MIN(BV$1,$A28)))</f>
        <v>0</v>
      </c>
      <c r="BW28">
        <f>IF(BW$1=$A28,1,INDEX(Correlations!$F$3:$DA$102,MAX(BW$1,$A28),MIN(BW$1,$A28)))</f>
        <v>0</v>
      </c>
      <c r="BX28">
        <f>IF(BX$1=$A28,1,INDEX(Correlations!$F$3:$DA$102,MAX(BX$1,$A28),MIN(BX$1,$A28)))</f>
        <v>0</v>
      </c>
      <c r="BY28">
        <f>IF(BY$1=$A28,1,INDEX(Correlations!$F$3:$DA$102,MAX(BY$1,$A28),MIN(BY$1,$A28)))</f>
        <v>0</v>
      </c>
      <c r="BZ28">
        <f>IF(BZ$1=$A28,1,INDEX(Correlations!$F$3:$DA$102,MAX(BZ$1,$A28),MIN(BZ$1,$A28)))</f>
        <v>0</v>
      </c>
      <c r="CA28">
        <f>IF(CA$1=$A28,1,INDEX(Correlations!$F$3:$DA$102,MAX(CA$1,$A28),MIN(CA$1,$A28)))</f>
        <v>0</v>
      </c>
      <c r="CB28">
        <f>IF(CB$1=$A28,1,INDEX(Correlations!$F$3:$DA$102,MAX(CB$1,$A28),MIN(CB$1,$A28)))</f>
        <v>0</v>
      </c>
      <c r="CC28">
        <f>IF(CC$1=$A28,1,INDEX(Correlations!$F$3:$DA$102,MAX(CC$1,$A28),MIN(CC$1,$A28)))</f>
        <v>0</v>
      </c>
      <c r="CD28">
        <f>IF(CD$1=$A28,1,INDEX(Correlations!$F$3:$DA$102,MAX(CD$1,$A28),MIN(CD$1,$A28)))</f>
        <v>0</v>
      </c>
      <c r="CE28">
        <f>IF(CE$1=$A28,1,INDEX(Correlations!$F$3:$DA$102,MAX(CE$1,$A28),MIN(CE$1,$A28)))</f>
        <v>0</v>
      </c>
      <c r="CF28">
        <f>IF(CF$1=$A28,1,INDEX(Correlations!$F$3:$DA$102,MAX(CF$1,$A28),MIN(CF$1,$A28)))</f>
        <v>0</v>
      </c>
      <c r="CG28">
        <f>IF(CG$1=$A28,1,INDEX(Correlations!$F$3:$DA$102,MAX(CG$1,$A28),MIN(CG$1,$A28)))</f>
        <v>0</v>
      </c>
      <c r="CH28">
        <f>IF(CH$1=$A28,1,INDEX(Correlations!$F$3:$DA$102,MAX(CH$1,$A28),MIN(CH$1,$A28)))</f>
        <v>0</v>
      </c>
      <c r="CI28">
        <f>IF(CI$1=$A28,1,INDEX(Correlations!$F$3:$DA$102,MAX(CI$1,$A28),MIN(CI$1,$A28)))</f>
        <v>0</v>
      </c>
      <c r="CJ28">
        <f>IF(CJ$1=$A28,1,INDEX(Correlations!$F$3:$DA$102,MAX(CJ$1,$A28),MIN(CJ$1,$A28)))</f>
        <v>0</v>
      </c>
      <c r="CK28">
        <f>IF(CK$1=$A28,1,INDEX(Correlations!$F$3:$DA$102,MAX(CK$1,$A28),MIN(CK$1,$A28)))</f>
        <v>0</v>
      </c>
      <c r="CL28">
        <f>IF(CL$1=$A28,1,INDEX(Correlations!$F$3:$DA$102,MAX(CL$1,$A28),MIN(CL$1,$A28)))</f>
        <v>0</v>
      </c>
      <c r="CM28">
        <f>IF(CM$1=$A28,1,INDEX(Correlations!$F$3:$DA$102,MAX(CM$1,$A28),MIN(CM$1,$A28)))</f>
        <v>0</v>
      </c>
      <c r="CN28">
        <f>IF(CN$1=$A28,1,INDEX(Correlations!$F$3:$DA$102,MAX(CN$1,$A28),MIN(CN$1,$A28)))</f>
        <v>0</v>
      </c>
      <c r="CO28">
        <f>IF(CO$1=$A28,1,INDEX(Correlations!$F$3:$DA$102,MAX(CO$1,$A28),MIN(CO$1,$A28)))</f>
        <v>0</v>
      </c>
      <c r="CP28">
        <f>IF(CP$1=$A28,1,INDEX(Correlations!$F$3:$DA$102,MAX(CP$1,$A28),MIN(CP$1,$A28)))</f>
        <v>0</v>
      </c>
      <c r="CQ28">
        <f>IF(CQ$1=$A28,1,INDEX(Correlations!$F$3:$DA$102,MAX(CQ$1,$A28),MIN(CQ$1,$A28)))</f>
        <v>0</v>
      </c>
      <c r="CR28">
        <f>IF(CR$1=$A28,1,INDEX(Correlations!$F$3:$DA$102,MAX(CR$1,$A28),MIN(CR$1,$A28)))</f>
        <v>0</v>
      </c>
      <c r="CS28">
        <f>IF(CS$1=$A28,1,INDEX(Correlations!$F$3:$DA$102,MAX(CS$1,$A28),MIN(CS$1,$A28)))</f>
        <v>0</v>
      </c>
      <c r="CT28">
        <f>IF(CT$1=$A28,1,INDEX(Correlations!$F$3:$DA$102,MAX(CT$1,$A28),MIN(CT$1,$A28)))</f>
        <v>0</v>
      </c>
      <c r="CU28">
        <f>IF(CU$1=$A28,1,INDEX(Correlations!$F$3:$DA$102,MAX(CU$1,$A28),MIN(CU$1,$A28)))</f>
        <v>0</v>
      </c>
      <c r="CV28">
        <f>IF(CV$1=$A28,1,INDEX(Correlations!$F$3:$DA$102,MAX(CV$1,$A28),MIN(CV$1,$A28)))</f>
        <v>0</v>
      </c>
      <c r="CW28">
        <f>IF(CW$1=$A28,1,INDEX(Correlations!$F$3:$DA$102,MAX(CW$1,$A28),MIN(CW$1,$A28)))</f>
        <v>0</v>
      </c>
    </row>
    <row r="29" spans="1:101" x14ac:dyDescent="0.15">
      <c r="A29">
        <v>28</v>
      </c>
      <c r="B29">
        <f>IF(B$1=$A29,1,INDEX(Correlations!$F$3:$DA$102,MAX(B$1,$A29),MIN(B$1,$A29)))</f>
        <v>0.51400000000000001</v>
      </c>
      <c r="C29">
        <f>IF(C$1=$A29,1,INDEX(Correlations!$F$3:$DA$102,MAX(C$1,$A29),MIN(C$1,$A29)))</f>
        <v>0.60199999999999998</v>
      </c>
      <c r="D29">
        <f>IF(D$1=$A29,1,INDEX(Correlations!$F$3:$DA$102,MAX(D$1,$A29),MIN(D$1,$A29)))</f>
        <v>0</v>
      </c>
      <c r="E29">
        <f>IF(E$1=$A29,1,INDEX(Correlations!$F$3:$DA$102,MAX(E$1,$A29),MIN(E$1,$A29)))</f>
        <v>0.24</v>
      </c>
      <c r="F29">
        <f>IF(F$1=$A29,1,INDEX(Correlations!$F$3:$DA$102,MAX(F$1,$A29),MIN(F$1,$A29)))</f>
        <v>0</v>
      </c>
      <c r="G29">
        <f>IF(G$1=$A29,1,INDEX(Correlations!$F$3:$DA$102,MAX(G$1,$A29),MIN(G$1,$A29)))</f>
        <v>0</v>
      </c>
      <c r="H29">
        <f>IF(H$1=$A29,1,INDEX(Correlations!$F$3:$DA$102,MAX(H$1,$A29),MIN(H$1,$A29)))</f>
        <v>0.78</v>
      </c>
      <c r="I29">
        <f>IF(I$1=$A29,1,INDEX(Correlations!$F$3:$DA$102,MAX(I$1,$A29),MIN(I$1,$A29)))</f>
        <v>0</v>
      </c>
      <c r="J29">
        <f>IF(J$1=$A29,1,INDEX(Correlations!$F$3:$DA$102,MAX(J$1,$A29),MIN(J$1,$A29)))</f>
        <v>0</v>
      </c>
      <c r="K29">
        <f>IF(K$1=$A29,1,INDEX(Correlations!$F$3:$DA$102,MAX(K$1,$A29),MIN(K$1,$A29)))</f>
        <v>0.255</v>
      </c>
      <c r="L29">
        <f>IF(L$1=$A29,1,INDEX(Correlations!$F$3:$DA$102,MAX(L$1,$A29),MIN(L$1,$A29)))</f>
        <v>0</v>
      </c>
      <c r="M29">
        <f>IF(M$1=$A29,1,INDEX(Correlations!$F$3:$DA$102,MAX(M$1,$A29),MIN(M$1,$A29)))</f>
        <v>0</v>
      </c>
      <c r="N29">
        <f>IF(N$1=$A29,1,INDEX(Correlations!$F$3:$DA$102,MAX(N$1,$A29),MIN(N$1,$A29)))</f>
        <v>0</v>
      </c>
      <c r="O29">
        <f>IF(O$1=$A29,1,INDEX(Correlations!$F$3:$DA$102,MAX(O$1,$A29),MIN(O$1,$A29)))</f>
        <v>0</v>
      </c>
      <c r="P29">
        <f>IF(P$1=$A29,1,INDEX(Correlations!$F$3:$DA$102,MAX(P$1,$A29),MIN(P$1,$A29)))</f>
        <v>0.2</v>
      </c>
      <c r="Q29">
        <f>IF(Q$1=$A29,1,INDEX(Correlations!$F$3:$DA$102,MAX(Q$1,$A29),MIN(Q$1,$A29)))</f>
        <v>0.22</v>
      </c>
      <c r="R29">
        <f>IF(R$1=$A29,1,INDEX(Correlations!$F$3:$DA$102,MAX(R$1,$A29),MIN(R$1,$A29)))</f>
        <v>0.12</v>
      </c>
      <c r="S29">
        <f>IF(S$1=$A29,1,INDEX(Correlations!$F$3:$DA$102,MAX(S$1,$A29),MIN(S$1,$A29)))</f>
        <v>0.08</v>
      </c>
      <c r="T29">
        <f>IF(T$1=$A29,1,INDEX(Correlations!$F$3:$DA$102,MAX(T$1,$A29),MIN(T$1,$A29)))</f>
        <v>0.14000000000000001</v>
      </c>
      <c r="U29">
        <f>IF(U$1=$A29,1,INDEX(Correlations!$F$3:$DA$102,MAX(U$1,$A29),MIN(U$1,$A29)))</f>
        <v>0.08</v>
      </c>
      <c r="V29">
        <f>IF(V$1=$A29,1,INDEX(Correlations!$F$3:$DA$102,MAX(V$1,$A29),MIN(V$1,$A29)))</f>
        <v>0.11</v>
      </c>
      <c r="W29">
        <f>IF(W$1=$A29,1,INDEX(Correlations!$F$3:$DA$102,MAX(W$1,$A29),MIN(W$1,$A29)))</f>
        <v>0.16</v>
      </c>
      <c r="X29">
        <f>IF(X$1=$A29,1,INDEX(Correlations!$F$3:$DA$102,MAX(X$1,$A29),MIN(X$1,$A29)))</f>
        <v>0.17</v>
      </c>
      <c r="Y29">
        <f>IF(Y$1=$A29,1,INDEX(Correlations!$F$3:$DA$102,MAX(Y$1,$A29),MIN(Y$1,$A29)))</f>
        <v>0.12</v>
      </c>
      <c r="Z29">
        <f>IF(Z$1=$A29,1,INDEX(Correlations!$F$3:$DA$102,MAX(Z$1,$A29),MIN(Z$1,$A29)))</f>
        <v>0.17</v>
      </c>
      <c r="AA29">
        <f>IF(AA$1=$A29,1,INDEX(Correlations!$F$3:$DA$102,MAX(AA$1,$A29),MIN(AA$1,$A29)))</f>
        <v>0.16</v>
      </c>
      <c r="AB29">
        <f>IF(AB$1=$A29,1,INDEX(Correlations!$F$3:$DA$102,MAX(AB$1,$A29),MIN(AB$1,$A29)))</f>
        <v>0.17</v>
      </c>
      <c r="AC29">
        <f>IF(AC$1=$A29,1,INDEX(Correlations!$F$3:$DA$102,MAX(AC$1,$A29),MIN(AC$1,$A29)))</f>
        <v>1</v>
      </c>
      <c r="AD29">
        <f>IF(AD$1=$A29,1,INDEX(Correlations!$F$3:$DA$102,MAX(AD$1,$A29),MIN(AD$1,$A29)))</f>
        <v>0.3</v>
      </c>
      <c r="AE29">
        <f>IF(AE$1=$A29,1,INDEX(Correlations!$F$3:$DA$102,MAX(AE$1,$A29),MIN(AE$1,$A29)))</f>
        <v>0.26</v>
      </c>
      <c r="AF29">
        <f>IF(AF$1=$A29,1,INDEX(Correlations!$F$3:$DA$102,MAX(AF$1,$A29),MIN(AF$1,$A29)))</f>
        <v>-0.04</v>
      </c>
      <c r="AG29">
        <f>IF(AG$1=$A29,1,INDEX(Correlations!$F$3:$DA$102,MAX(AG$1,$A29),MIN(AG$1,$A29)))</f>
        <v>0.04</v>
      </c>
      <c r="AH29">
        <f>IF(AH$1=$A29,1,INDEX(Correlations!$F$3:$DA$102,MAX(AH$1,$A29),MIN(AH$1,$A29)))</f>
        <v>0</v>
      </c>
      <c r="AI29">
        <f>IF(AI$1=$A29,1,INDEX(Correlations!$F$3:$DA$102,MAX(AI$1,$A29),MIN(AI$1,$A29)))</f>
        <v>0.33</v>
      </c>
      <c r="AJ29">
        <f>IF(AJ$1=$A29,1,INDEX(Correlations!$F$3:$DA$102,MAX(AJ$1,$A29),MIN(AJ$1,$A29)))</f>
        <v>0.45</v>
      </c>
      <c r="AK29">
        <f>IF(AK$1=$A29,1,INDEX(Correlations!$F$3:$DA$102,MAX(AK$1,$A29),MIN(AK$1,$A29)))</f>
        <v>0</v>
      </c>
      <c r="AL29">
        <f>IF(AL$1=$A29,1,INDEX(Correlations!$F$3:$DA$102,MAX(AL$1,$A29),MIN(AL$1,$A29)))</f>
        <v>0</v>
      </c>
      <c r="AM29">
        <f>IF(AM$1=$A29,1,INDEX(Correlations!$F$3:$DA$102,MAX(AM$1,$A29),MIN(AM$1,$A29)))</f>
        <v>0</v>
      </c>
      <c r="AN29">
        <f>IF(AN$1=$A29,1,INDEX(Correlations!$F$3:$DA$102,MAX(AN$1,$A29),MIN(AN$1,$A29)))</f>
        <v>0.24</v>
      </c>
      <c r="AO29">
        <f>IF(AO$1=$A29,1,INDEX(Correlations!$F$3:$DA$102,MAX(AO$1,$A29),MIN(AO$1,$A29)))</f>
        <v>0.26</v>
      </c>
      <c r="AP29">
        <f>IF(AP$1=$A29,1,INDEX(Correlations!$F$3:$DA$102,MAX(AP$1,$A29),MIN(AP$1,$A29)))</f>
        <v>0.27</v>
      </c>
      <c r="AQ29">
        <f>IF(AQ$1=$A29,1,INDEX(Correlations!$F$3:$DA$102,MAX(AQ$1,$A29),MIN(AQ$1,$A29)))</f>
        <v>0</v>
      </c>
      <c r="AR29">
        <f>IF(AR$1=$A29,1,INDEX(Correlations!$F$3:$DA$102,MAX(AR$1,$A29),MIN(AR$1,$A29)))</f>
        <v>0.21</v>
      </c>
      <c r="AS29">
        <f>IF(AS$1=$A29,1,INDEX(Correlations!$F$3:$DA$102,MAX(AS$1,$A29),MIN(AS$1,$A29)))</f>
        <v>0</v>
      </c>
      <c r="AT29">
        <f>IF(AT$1=$A29,1,INDEX(Correlations!$F$3:$DA$102,MAX(AT$1,$A29),MIN(AT$1,$A29)))</f>
        <v>0</v>
      </c>
      <c r="AU29">
        <f>IF(AU$1=$A29,1,INDEX(Correlations!$F$3:$DA$102,MAX(AU$1,$A29),MIN(AU$1,$A29)))</f>
        <v>0</v>
      </c>
      <c r="AV29">
        <f>IF(AV$1=$A29,1,INDEX(Correlations!$F$3:$DA$102,MAX(AV$1,$A29),MIN(AV$1,$A29)))</f>
        <v>0</v>
      </c>
      <c r="AW29">
        <f>IF(AW$1=$A29,1,INDEX(Correlations!$F$3:$DA$102,MAX(AW$1,$A29),MIN(AW$1,$A29)))</f>
        <v>0</v>
      </c>
      <c r="AX29">
        <f>IF(AX$1=$A29,1,INDEX(Correlations!$F$3:$DA$102,MAX(AX$1,$A29),MIN(AX$1,$A29)))</f>
        <v>0</v>
      </c>
      <c r="AY29">
        <f>IF(AY$1=$A29,1,INDEX(Correlations!$F$3:$DA$102,MAX(AY$1,$A29),MIN(AY$1,$A29)))</f>
        <v>0</v>
      </c>
      <c r="AZ29">
        <f>IF(AZ$1=$A29,1,INDEX(Correlations!$F$3:$DA$102,MAX(AZ$1,$A29),MIN(AZ$1,$A29)))</f>
        <v>0.45</v>
      </c>
      <c r="BA29">
        <f>IF(BA$1=$A29,1,INDEX(Correlations!$F$3:$DA$102,MAX(BA$1,$A29),MIN(BA$1,$A29)))</f>
        <v>0</v>
      </c>
      <c r="BB29">
        <f>IF(BB$1=$A29,1,INDEX(Correlations!$F$3:$DA$102,MAX(BB$1,$A29),MIN(BB$1,$A29)))</f>
        <v>0</v>
      </c>
      <c r="BC29">
        <f>IF(BC$1=$A29,1,INDEX(Correlations!$F$3:$DA$102,MAX(BC$1,$A29),MIN(BC$1,$A29)))</f>
        <v>0</v>
      </c>
      <c r="BD29">
        <f>IF(BD$1=$A29,1,INDEX(Correlations!$F$3:$DA$102,MAX(BD$1,$A29),MIN(BD$1,$A29)))</f>
        <v>0</v>
      </c>
      <c r="BE29">
        <f>IF(BE$1=$A29,1,INDEX(Correlations!$F$3:$DA$102,MAX(BE$1,$A29),MIN(BE$1,$A29)))</f>
        <v>0</v>
      </c>
      <c r="BF29">
        <f>IF(BF$1=$A29,1,INDEX(Correlations!$F$3:$DA$102,MAX(BF$1,$A29),MIN(BF$1,$A29)))</f>
        <v>0</v>
      </c>
      <c r="BG29">
        <f>IF(BG$1=$A29,1,INDEX(Correlations!$F$3:$DA$102,MAX(BG$1,$A29),MIN(BG$1,$A29)))</f>
        <v>0</v>
      </c>
      <c r="BH29">
        <f>IF(BH$1=$A29,1,INDEX(Correlations!$F$3:$DA$102,MAX(BH$1,$A29),MIN(BH$1,$A29)))</f>
        <v>0</v>
      </c>
      <c r="BI29">
        <f>IF(BI$1=$A29,1,INDEX(Correlations!$F$3:$DA$102,MAX(BI$1,$A29),MIN(BI$1,$A29)))</f>
        <v>0</v>
      </c>
      <c r="BJ29">
        <f>IF(BJ$1=$A29,1,INDEX(Correlations!$F$3:$DA$102,MAX(BJ$1,$A29),MIN(BJ$1,$A29)))</f>
        <v>0</v>
      </c>
      <c r="BK29">
        <f>IF(BK$1=$A29,1,INDEX(Correlations!$F$3:$DA$102,MAX(BK$1,$A29),MIN(BK$1,$A29)))</f>
        <v>0</v>
      </c>
      <c r="BL29">
        <f>IF(BL$1=$A29,1,INDEX(Correlations!$F$3:$DA$102,MAX(BL$1,$A29),MIN(BL$1,$A29)))</f>
        <v>0</v>
      </c>
      <c r="BM29">
        <f>IF(BM$1=$A29,1,INDEX(Correlations!$F$3:$DA$102,MAX(BM$1,$A29),MIN(BM$1,$A29)))</f>
        <v>0</v>
      </c>
      <c r="BN29">
        <f>IF(BN$1=$A29,1,INDEX(Correlations!$F$3:$DA$102,MAX(BN$1,$A29),MIN(BN$1,$A29)))</f>
        <v>0</v>
      </c>
      <c r="BO29">
        <f>IF(BO$1=$A29,1,INDEX(Correlations!$F$3:$DA$102,MAX(BO$1,$A29),MIN(BO$1,$A29)))</f>
        <v>0</v>
      </c>
      <c r="BP29">
        <f>IF(BP$1=$A29,1,INDEX(Correlations!$F$3:$DA$102,MAX(BP$1,$A29),MIN(BP$1,$A29)))</f>
        <v>0</v>
      </c>
      <c r="BQ29">
        <f>IF(BQ$1=$A29,1,INDEX(Correlations!$F$3:$DA$102,MAX(BQ$1,$A29),MIN(BQ$1,$A29)))</f>
        <v>0</v>
      </c>
      <c r="BR29">
        <f>IF(BR$1=$A29,1,INDEX(Correlations!$F$3:$DA$102,MAX(BR$1,$A29),MIN(BR$1,$A29)))</f>
        <v>0</v>
      </c>
      <c r="BS29">
        <f>IF(BS$1=$A29,1,INDEX(Correlations!$F$3:$DA$102,MAX(BS$1,$A29),MIN(BS$1,$A29)))</f>
        <v>0</v>
      </c>
      <c r="BT29">
        <f>IF(BT$1=$A29,1,INDEX(Correlations!$F$3:$DA$102,MAX(BT$1,$A29),MIN(BT$1,$A29)))</f>
        <v>0</v>
      </c>
      <c r="BU29">
        <f>IF(BU$1=$A29,1,INDEX(Correlations!$F$3:$DA$102,MAX(BU$1,$A29),MIN(BU$1,$A29)))</f>
        <v>0</v>
      </c>
      <c r="BV29">
        <f>IF(BV$1=$A29,1,INDEX(Correlations!$F$3:$DA$102,MAX(BV$1,$A29),MIN(BV$1,$A29)))</f>
        <v>0</v>
      </c>
      <c r="BW29">
        <f>IF(BW$1=$A29,1,INDEX(Correlations!$F$3:$DA$102,MAX(BW$1,$A29),MIN(BW$1,$A29)))</f>
        <v>0</v>
      </c>
      <c r="BX29">
        <f>IF(BX$1=$A29,1,INDEX(Correlations!$F$3:$DA$102,MAX(BX$1,$A29),MIN(BX$1,$A29)))</f>
        <v>0</v>
      </c>
      <c r="BY29">
        <f>IF(BY$1=$A29,1,INDEX(Correlations!$F$3:$DA$102,MAX(BY$1,$A29),MIN(BY$1,$A29)))</f>
        <v>0</v>
      </c>
      <c r="BZ29">
        <f>IF(BZ$1=$A29,1,INDEX(Correlations!$F$3:$DA$102,MAX(BZ$1,$A29),MIN(BZ$1,$A29)))</f>
        <v>0</v>
      </c>
      <c r="CA29">
        <f>IF(CA$1=$A29,1,INDEX(Correlations!$F$3:$DA$102,MAX(CA$1,$A29),MIN(CA$1,$A29)))</f>
        <v>0</v>
      </c>
      <c r="CB29">
        <f>IF(CB$1=$A29,1,INDEX(Correlations!$F$3:$DA$102,MAX(CB$1,$A29),MIN(CB$1,$A29)))</f>
        <v>0</v>
      </c>
      <c r="CC29">
        <f>IF(CC$1=$A29,1,INDEX(Correlations!$F$3:$DA$102,MAX(CC$1,$A29),MIN(CC$1,$A29)))</f>
        <v>0</v>
      </c>
      <c r="CD29">
        <f>IF(CD$1=$A29,1,INDEX(Correlations!$F$3:$DA$102,MAX(CD$1,$A29),MIN(CD$1,$A29)))</f>
        <v>0</v>
      </c>
      <c r="CE29">
        <f>IF(CE$1=$A29,1,INDEX(Correlations!$F$3:$DA$102,MAX(CE$1,$A29),MIN(CE$1,$A29)))</f>
        <v>0</v>
      </c>
      <c r="CF29">
        <f>IF(CF$1=$A29,1,INDEX(Correlations!$F$3:$DA$102,MAX(CF$1,$A29),MIN(CF$1,$A29)))</f>
        <v>0</v>
      </c>
      <c r="CG29">
        <f>IF(CG$1=$A29,1,INDEX(Correlations!$F$3:$DA$102,MAX(CG$1,$A29),MIN(CG$1,$A29)))</f>
        <v>0</v>
      </c>
      <c r="CH29">
        <f>IF(CH$1=$A29,1,INDEX(Correlations!$F$3:$DA$102,MAX(CH$1,$A29),MIN(CH$1,$A29)))</f>
        <v>0</v>
      </c>
      <c r="CI29">
        <f>IF(CI$1=$A29,1,INDEX(Correlations!$F$3:$DA$102,MAX(CI$1,$A29),MIN(CI$1,$A29)))</f>
        <v>0</v>
      </c>
      <c r="CJ29">
        <f>IF(CJ$1=$A29,1,INDEX(Correlations!$F$3:$DA$102,MAX(CJ$1,$A29),MIN(CJ$1,$A29)))</f>
        <v>0</v>
      </c>
      <c r="CK29">
        <f>IF(CK$1=$A29,1,INDEX(Correlations!$F$3:$DA$102,MAX(CK$1,$A29),MIN(CK$1,$A29)))</f>
        <v>0</v>
      </c>
      <c r="CL29">
        <f>IF(CL$1=$A29,1,INDEX(Correlations!$F$3:$DA$102,MAX(CL$1,$A29),MIN(CL$1,$A29)))</f>
        <v>0</v>
      </c>
      <c r="CM29">
        <f>IF(CM$1=$A29,1,INDEX(Correlations!$F$3:$DA$102,MAX(CM$1,$A29),MIN(CM$1,$A29)))</f>
        <v>0</v>
      </c>
      <c r="CN29">
        <f>IF(CN$1=$A29,1,INDEX(Correlations!$F$3:$DA$102,MAX(CN$1,$A29),MIN(CN$1,$A29)))</f>
        <v>0</v>
      </c>
      <c r="CO29">
        <f>IF(CO$1=$A29,1,INDEX(Correlations!$F$3:$DA$102,MAX(CO$1,$A29),MIN(CO$1,$A29)))</f>
        <v>0</v>
      </c>
      <c r="CP29">
        <f>IF(CP$1=$A29,1,INDEX(Correlations!$F$3:$DA$102,MAX(CP$1,$A29),MIN(CP$1,$A29)))</f>
        <v>0</v>
      </c>
      <c r="CQ29">
        <f>IF(CQ$1=$A29,1,INDEX(Correlations!$F$3:$DA$102,MAX(CQ$1,$A29),MIN(CQ$1,$A29)))</f>
        <v>0</v>
      </c>
      <c r="CR29">
        <f>IF(CR$1=$A29,1,INDEX(Correlations!$F$3:$DA$102,MAX(CR$1,$A29),MIN(CR$1,$A29)))</f>
        <v>0</v>
      </c>
      <c r="CS29">
        <f>IF(CS$1=$A29,1,INDEX(Correlations!$F$3:$DA$102,MAX(CS$1,$A29),MIN(CS$1,$A29)))</f>
        <v>0</v>
      </c>
      <c r="CT29">
        <f>IF(CT$1=$A29,1,INDEX(Correlations!$F$3:$DA$102,MAX(CT$1,$A29),MIN(CT$1,$A29)))</f>
        <v>0</v>
      </c>
      <c r="CU29">
        <f>IF(CU$1=$A29,1,INDEX(Correlations!$F$3:$DA$102,MAX(CU$1,$A29),MIN(CU$1,$A29)))</f>
        <v>0</v>
      </c>
      <c r="CV29">
        <f>IF(CV$1=$A29,1,INDEX(Correlations!$F$3:$DA$102,MAX(CV$1,$A29),MIN(CV$1,$A29)))</f>
        <v>0</v>
      </c>
      <c r="CW29">
        <f>IF(CW$1=$A29,1,INDEX(Correlations!$F$3:$DA$102,MAX(CW$1,$A29),MIN(CW$1,$A29)))</f>
        <v>0</v>
      </c>
    </row>
    <row r="30" spans="1:101" x14ac:dyDescent="0.15">
      <c r="A30">
        <v>29</v>
      </c>
      <c r="B30">
        <f>IF(B$1=$A30,1,INDEX(Correlations!$F$3:$DA$102,MAX(B$1,$A30),MIN(B$1,$A30)))</f>
        <v>0.1</v>
      </c>
      <c r="C30">
        <f>IF(C$1=$A30,1,INDEX(Correlations!$F$3:$DA$102,MAX(C$1,$A30),MIN(C$1,$A30)))</f>
        <v>9.5000000000000001E-2</v>
      </c>
      <c r="D30">
        <f>IF(D$1=$A30,1,INDEX(Correlations!$F$3:$DA$102,MAX(D$1,$A30),MIN(D$1,$A30)))</f>
        <v>9.9000000000000005E-2</v>
      </c>
      <c r="E30">
        <f>IF(E$1=$A30,1,INDEX(Correlations!$F$3:$DA$102,MAX(E$1,$A30),MIN(E$1,$A30)))</f>
        <v>0.47099999999999997</v>
      </c>
      <c r="F30">
        <f>IF(F$1=$A30,1,INDEX(Correlations!$F$3:$DA$102,MAX(F$1,$A30),MIN(F$1,$A30)))</f>
        <v>0.23200000000000001</v>
      </c>
      <c r="G30">
        <f>IF(G$1=$A30,1,INDEX(Correlations!$F$3:$DA$102,MAX(G$1,$A30),MIN(G$1,$A30)))</f>
        <v>0.17699999999999999</v>
      </c>
      <c r="H30">
        <f>IF(H$1=$A30,1,INDEX(Correlations!$F$3:$DA$102,MAX(H$1,$A30),MIN(H$1,$A30)))</f>
        <v>0.4</v>
      </c>
      <c r="I30">
        <f>IF(I$1=$A30,1,INDEX(Correlations!$F$3:$DA$102,MAX(I$1,$A30),MIN(I$1,$A30)))</f>
        <v>0.30599999999999999</v>
      </c>
      <c r="J30">
        <f>IF(J$1=$A30,1,INDEX(Correlations!$F$3:$DA$102,MAX(J$1,$A30),MIN(J$1,$A30)))</f>
        <v>0.41199999999999998</v>
      </c>
      <c r="K30">
        <f>IF(K$1=$A30,1,INDEX(Correlations!$F$3:$DA$102,MAX(K$1,$A30),MIN(K$1,$A30)))</f>
        <v>0.29499999999999998</v>
      </c>
      <c r="L30">
        <f>IF(L$1=$A30,1,INDEX(Correlations!$F$3:$DA$102,MAX(L$1,$A30),MIN(L$1,$A30)))</f>
        <v>0.36</v>
      </c>
      <c r="M30">
        <f>IF(M$1=$A30,1,INDEX(Correlations!$F$3:$DA$102,MAX(M$1,$A30),MIN(M$1,$A30)))</f>
        <v>0.17</v>
      </c>
      <c r="N30">
        <f>IF(N$1=$A30,1,INDEX(Correlations!$F$3:$DA$102,MAX(N$1,$A30),MIN(N$1,$A30)))</f>
        <v>0</v>
      </c>
      <c r="O30">
        <f>IF(O$1=$A30,1,INDEX(Correlations!$F$3:$DA$102,MAX(O$1,$A30),MIN(O$1,$A30)))</f>
        <v>0</v>
      </c>
      <c r="P30">
        <f>IF(P$1=$A30,1,INDEX(Correlations!$F$3:$DA$102,MAX(P$1,$A30),MIN(P$1,$A30)))</f>
        <v>0.11</v>
      </c>
      <c r="Q30">
        <f>IF(Q$1=$A30,1,INDEX(Correlations!$F$3:$DA$102,MAX(Q$1,$A30),MIN(Q$1,$A30)))</f>
        <v>0.11</v>
      </c>
      <c r="R30">
        <f>IF(R$1=$A30,1,INDEX(Correlations!$F$3:$DA$102,MAX(R$1,$A30),MIN(R$1,$A30)))</f>
        <v>0.36</v>
      </c>
      <c r="S30">
        <f>IF(S$1=$A30,1,INDEX(Correlations!$F$3:$DA$102,MAX(S$1,$A30),MIN(S$1,$A30)))</f>
        <v>0.05</v>
      </c>
      <c r="T30">
        <f>IF(T$1=$A30,1,INDEX(Correlations!$F$3:$DA$102,MAX(T$1,$A30),MIN(T$1,$A30)))</f>
        <v>0.37</v>
      </c>
      <c r="U30">
        <f>IF(U$1=$A30,1,INDEX(Correlations!$F$3:$DA$102,MAX(U$1,$A30),MIN(U$1,$A30)))</f>
        <v>0.24</v>
      </c>
      <c r="V30">
        <f>IF(V$1=$A30,1,INDEX(Correlations!$F$3:$DA$102,MAX(V$1,$A30),MIN(V$1,$A30)))</f>
        <v>0.08</v>
      </c>
      <c r="W30">
        <f>IF(W$1=$A30,1,INDEX(Correlations!$F$3:$DA$102,MAX(W$1,$A30),MIN(W$1,$A30)))</f>
        <v>0.15</v>
      </c>
      <c r="X30">
        <f>IF(X$1=$A30,1,INDEX(Correlations!$F$3:$DA$102,MAX(X$1,$A30),MIN(X$1,$A30)))</f>
        <v>7.0000000000000007E-2</v>
      </c>
      <c r="Y30">
        <f>IF(Y$1=$A30,1,INDEX(Correlations!$F$3:$DA$102,MAX(Y$1,$A30),MIN(Y$1,$A30)))</f>
        <v>0.05</v>
      </c>
      <c r="Z30">
        <f>IF(Z$1=$A30,1,INDEX(Correlations!$F$3:$DA$102,MAX(Z$1,$A30),MIN(Z$1,$A30)))</f>
        <v>0.1</v>
      </c>
      <c r="AA30">
        <f>IF(AA$1=$A30,1,INDEX(Correlations!$F$3:$DA$102,MAX(AA$1,$A30),MIN(AA$1,$A30)))</f>
        <v>0.13</v>
      </c>
      <c r="AB30">
        <f>IF(AB$1=$A30,1,INDEX(Correlations!$F$3:$DA$102,MAX(AB$1,$A30),MIN(AB$1,$A30)))</f>
        <v>7.0000000000000007E-2</v>
      </c>
      <c r="AC30">
        <f>IF(AC$1=$A30,1,INDEX(Correlations!$F$3:$DA$102,MAX(AC$1,$A30),MIN(AC$1,$A30)))</f>
        <v>0.3</v>
      </c>
      <c r="AD30">
        <f>IF(AD$1=$A30,1,INDEX(Correlations!$F$3:$DA$102,MAX(AD$1,$A30),MIN(AD$1,$A30)))</f>
        <v>1</v>
      </c>
      <c r="AE30">
        <f>IF(AE$1=$A30,1,INDEX(Correlations!$F$3:$DA$102,MAX(AE$1,$A30),MIN(AE$1,$A30)))</f>
        <v>0.21</v>
      </c>
      <c r="AF30">
        <f>IF(AF$1=$A30,1,INDEX(Correlations!$F$3:$DA$102,MAX(AF$1,$A30),MIN(AF$1,$A30)))</f>
        <v>0.26</v>
      </c>
      <c r="AG30">
        <f>IF(AG$1=$A30,1,INDEX(Correlations!$F$3:$DA$102,MAX(AG$1,$A30),MIN(AG$1,$A30)))</f>
        <v>0.17</v>
      </c>
      <c r="AH30">
        <f>IF(AH$1=$A30,1,INDEX(Correlations!$F$3:$DA$102,MAX(AH$1,$A30),MIN(AH$1,$A30)))</f>
        <v>0</v>
      </c>
      <c r="AI30">
        <f>IF(AI$1=$A30,1,INDEX(Correlations!$F$3:$DA$102,MAX(AI$1,$A30),MIN(AI$1,$A30)))</f>
        <v>0.41</v>
      </c>
      <c r="AJ30">
        <f>IF(AJ$1=$A30,1,INDEX(Correlations!$F$3:$DA$102,MAX(AJ$1,$A30),MIN(AJ$1,$A30)))</f>
        <v>0.43</v>
      </c>
      <c r="AK30">
        <f>IF(AK$1=$A30,1,INDEX(Correlations!$F$3:$DA$102,MAX(AK$1,$A30),MIN(AK$1,$A30)))</f>
        <v>0</v>
      </c>
      <c r="AL30">
        <f>IF(AL$1=$A30,1,INDEX(Correlations!$F$3:$DA$102,MAX(AL$1,$A30),MIN(AL$1,$A30)))</f>
        <v>0</v>
      </c>
      <c r="AM30">
        <f>IF(AM$1=$A30,1,INDEX(Correlations!$F$3:$DA$102,MAX(AM$1,$A30),MIN(AM$1,$A30)))</f>
        <v>0</v>
      </c>
      <c r="AN30">
        <f>IF(AN$1=$A30,1,INDEX(Correlations!$F$3:$DA$102,MAX(AN$1,$A30),MIN(AN$1,$A30)))</f>
        <v>0.26</v>
      </c>
      <c r="AO30">
        <f>IF(AO$1=$A30,1,INDEX(Correlations!$F$3:$DA$102,MAX(AO$1,$A30),MIN(AO$1,$A30)))</f>
        <v>0.26</v>
      </c>
      <c r="AP30">
        <f>IF(AP$1=$A30,1,INDEX(Correlations!$F$3:$DA$102,MAX(AP$1,$A30),MIN(AP$1,$A30)))</f>
        <v>0.33</v>
      </c>
      <c r="AQ30">
        <f>IF(AQ$1=$A30,1,INDEX(Correlations!$F$3:$DA$102,MAX(AQ$1,$A30),MIN(AQ$1,$A30)))</f>
        <v>0</v>
      </c>
      <c r="AR30">
        <f>IF(AR$1=$A30,1,INDEX(Correlations!$F$3:$DA$102,MAX(AR$1,$A30),MIN(AR$1,$A30)))</f>
        <v>0.4</v>
      </c>
      <c r="AS30">
        <f>IF(AS$1=$A30,1,INDEX(Correlations!$F$3:$DA$102,MAX(AS$1,$A30),MIN(AS$1,$A30)))</f>
        <v>0</v>
      </c>
      <c r="AT30">
        <f>IF(AT$1=$A30,1,INDEX(Correlations!$F$3:$DA$102,MAX(AT$1,$A30),MIN(AT$1,$A30)))</f>
        <v>0</v>
      </c>
      <c r="AU30">
        <f>IF(AU$1=$A30,1,INDEX(Correlations!$F$3:$DA$102,MAX(AU$1,$A30),MIN(AU$1,$A30)))</f>
        <v>0</v>
      </c>
      <c r="AV30">
        <f>IF(AV$1=$A30,1,INDEX(Correlations!$F$3:$DA$102,MAX(AV$1,$A30),MIN(AV$1,$A30)))</f>
        <v>0</v>
      </c>
      <c r="AW30">
        <f>IF(AW$1=$A30,1,INDEX(Correlations!$F$3:$DA$102,MAX(AW$1,$A30),MIN(AW$1,$A30)))</f>
        <v>0</v>
      </c>
      <c r="AX30">
        <f>IF(AX$1=$A30,1,INDEX(Correlations!$F$3:$DA$102,MAX(AX$1,$A30),MIN(AX$1,$A30)))</f>
        <v>0</v>
      </c>
      <c r="AY30">
        <f>IF(AY$1=$A30,1,INDEX(Correlations!$F$3:$DA$102,MAX(AY$1,$A30),MIN(AY$1,$A30)))</f>
        <v>0</v>
      </c>
      <c r="AZ30">
        <f>IF(AZ$1=$A30,1,INDEX(Correlations!$F$3:$DA$102,MAX(AZ$1,$A30),MIN(AZ$1,$A30)))</f>
        <v>0</v>
      </c>
      <c r="BA30">
        <f>IF(BA$1=$A30,1,INDEX(Correlations!$F$3:$DA$102,MAX(BA$1,$A30),MIN(BA$1,$A30)))</f>
        <v>0</v>
      </c>
      <c r="BB30">
        <f>IF(BB$1=$A30,1,INDEX(Correlations!$F$3:$DA$102,MAX(BB$1,$A30),MIN(BB$1,$A30)))</f>
        <v>0</v>
      </c>
      <c r="BC30">
        <f>IF(BC$1=$A30,1,INDEX(Correlations!$F$3:$DA$102,MAX(BC$1,$A30),MIN(BC$1,$A30)))</f>
        <v>0</v>
      </c>
      <c r="BD30">
        <f>IF(BD$1=$A30,1,INDEX(Correlations!$F$3:$DA$102,MAX(BD$1,$A30),MIN(BD$1,$A30)))</f>
        <v>0</v>
      </c>
      <c r="BE30">
        <f>IF(BE$1=$A30,1,INDEX(Correlations!$F$3:$DA$102,MAX(BE$1,$A30),MIN(BE$1,$A30)))</f>
        <v>0</v>
      </c>
      <c r="BF30">
        <f>IF(BF$1=$A30,1,INDEX(Correlations!$F$3:$DA$102,MAX(BF$1,$A30),MIN(BF$1,$A30)))</f>
        <v>0</v>
      </c>
      <c r="BG30">
        <f>IF(BG$1=$A30,1,INDEX(Correlations!$F$3:$DA$102,MAX(BG$1,$A30),MIN(BG$1,$A30)))</f>
        <v>0</v>
      </c>
      <c r="BH30">
        <f>IF(BH$1=$A30,1,INDEX(Correlations!$F$3:$DA$102,MAX(BH$1,$A30),MIN(BH$1,$A30)))</f>
        <v>0</v>
      </c>
      <c r="BI30">
        <f>IF(BI$1=$A30,1,INDEX(Correlations!$F$3:$DA$102,MAX(BI$1,$A30),MIN(BI$1,$A30)))</f>
        <v>0</v>
      </c>
      <c r="BJ30">
        <f>IF(BJ$1=$A30,1,INDEX(Correlations!$F$3:$DA$102,MAX(BJ$1,$A30),MIN(BJ$1,$A30)))</f>
        <v>0</v>
      </c>
      <c r="BK30">
        <f>IF(BK$1=$A30,1,INDEX(Correlations!$F$3:$DA$102,MAX(BK$1,$A30),MIN(BK$1,$A30)))</f>
        <v>0</v>
      </c>
      <c r="BL30">
        <f>IF(BL$1=$A30,1,INDEX(Correlations!$F$3:$DA$102,MAX(BL$1,$A30),MIN(BL$1,$A30)))</f>
        <v>0</v>
      </c>
      <c r="BM30">
        <f>IF(BM$1=$A30,1,INDEX(Correlations!$F$3:$DA$102,MAX(BM$1,$A30),MIN(BM$1,$A30)))</f>
        <v>0</v>
      </c>
      <c r="BN30">
        <f>IF(BN$1=$A30,1,INDEX(Correlations!$F$3:$DA$102,MAX(BN$1,$A30),MIN(BN$1,$A30)))</f>
        <v>0</v>
      </c>
      <c r="BO30">
        <f>IF(BO$1=$A30,1,INDEX(Correlations!$F$3:$DA$102,MAX(BO$1,$A30),MIN(BO$1,$A30)))</f>
        <v>0</v>
      </c>
      <c r="BP30">
        <f>IF(BP$1=$A30,1,INDEX(Correlations!$F$3:$DA$102,MAX(BP$1,$A30),MIN(BP$1,$A30)))</f>
        <v>0</v>
      </c>
      <c r="BQ30">
        <f>IF(BQ$1=$A30,1,INDEX(Correlations!$F$3:$DA$102,MAX(BQ$1,$A30),MIN(BQ$1,$A30)))</f>
        <v>0</v>
      </c>
      <c r="BR30">
        <f>IF(BR$1=$A30,1,INDEX(Correlations!$F$3:$DA$102,MAX(BR$1,$A30),MIN(BR$1,$A30)))</f>
        <v>0</v>
      </c>
      <c r="BS30">
        <f>IF(BS$1=$A30,1,INDEX(Correlations!$F$3:$DA$102,MAX(BS$1,$A30),MIN(BS$1,$A30)))</f>
        <v>0</v>
      </c>
      <c r="BT30">
        <f>IF(BT$1=$A30,1,INDEX(Correlations!$F$3:$DA$102,MAX(BT$1,$A30),MIN(BT$1,$A30)))</f>
        <v>0</v>
      </c>
      <c r="BU30">
        <f>IF(BU$1=$A30,1,INDEX(Correlations!$F$3:$DA$102,MAX(BU$1,$A30),MIN(BU$1,$A30)))</f>
        <v>0</v>
      </c>
      <c r="BV30">
        <f>IF(BV$1=$A30,1,INDEX(Correlations!$F$3:$DA$102,MAX(BV$1,$A30),MIN(BV$1,$A30)))</f>
        <v>0</v>
      </c>
      <c r="BW30">
        <f>IF(BW$1=$A30,1,INDEX(Correlations!$F$3:$DA$102,MAX(BW$1,$A30),MIN(BW$1,$A30)))</f>
        <v>0</v>
      </c>
      <c r="BX30">
        <f>IF(BX$1=$A30,1,INDEX(Correlations!$F$3:$DA$102,MAX(BX$1,$A30),MIN(BX$1,$A30)))</f>
        <v>0</v>
      </c>
      <c r="BY30">
        <f>IF(BY$1=$A30,1,INDEX(Correlations!$F$3:$DA$102,MAX(BY$1,$A30),MIN(BY$1,$A30)))</f>
        <v>0</v>
      </c>
      <c r="BZ30">
        <f>IF(BZ$1=$A30,1,INDEX(Correlations!$F$3:$DA$102,MAX(BZ$1,$A30),MIN(BZ$1,$A30)))</f>
        <v>0</v>
      </c>
      <c r="CA30">
        <f>IF(CA$1=$A30,1,INDEX(Correlations!$F$3:$DA$102,MAX(CA$1,$A30),MIN(CA$1,$A30)))</f>
        <v>0</v>
      </c>
      <c r="CB30">
        <f>IF(CB$1=$A30,1,INDEX(Correlations!$F$3:$DA$102,MAX(CB$1,$A30),MIN(CB$1,$A30)))</f>
        <v>0</v>
      </c>
      <c r="CC30">
        <f>IF(CC$1=$A30,1,INDEX(Correlations!$F$3:$DA$102,MAX(CC$1,$A30),MIN(CC$1,$A30)))</f>
        <v>0</v>
      </c>
      <c r="CD30">
        <f>IF(CD$1=$A30,1,INDEX(Correlations!$F$3:$DA$102,MAX(CD$1,$A30),MIN(CD$1,$A30)))</f>
        <v>0</v>
      </c>
      <c r="CE30">
        <f>IF(CE$1=$A30,1,INDEX(Correlations!$F$3:$DA$102,MAX(CE$1,$A30),MIN(CE$1,$A30)))</f>
        <v>0</v>
      </c>
      <c r="CF30">
        <f>IF(CF$1=$A30,1,INDEX(Correlations!$F$3:$DA$102,MAX(CF$1,$A30),MIN(CF$1,$A30)))</f>
        <v>0</v>
      </c>
      <c r="CG30">
        <f>IF(CG$1=$A30,1,INDEX(Correlations!$F$3:$DA$102,MAX(CG$1,$A30),MIN(CG$1,$A30)))</f>
        <v>0</v>
      </c>
      <c r="CH30">
        <f>IF(CH$1=$A30,1,INDEX(Correlations!$F$3:$DA$102,MAX(CH$1,$A30),MIN(CH$1,$A30)))</f>
        <v>0</v>
      </c>
      <c r="CI30">
        <f>IF(CI$1=$A30,1,INDEX(Correlations!$F$3:$DA$102,MAX(CI$1,$A30),MIN(CI$1,$A30)))</f>
        <v>0</v>
      </c>
      <c r="CJ30">
        <f>IF(CJ$1=$A30,1,INDEX(Correlations!$F$3:$DA$102,MAX(CJ$1,$A30),MIN(CJ$1,$A30)))</f>
        <v>0</v>
      </c>
      <c r="CK30">
        <f>IF(CK$1=$A30,1,INDEX(Correlations!$F$3:$DA$102,MAX(CK$1,$A30),MIN(CK$1,$A30)))</f>
        <v>0</v>
      </c>
      <c r="CL30">
        <f>IF(CL$1=$A30,1,INDEX(Correlations!$F$3:$DA$102,MAX(CL$1,$A30),MIN(CL$1,$A30)))</f>
        <v>0</v>
      </c>
      <c r="CM30">
        <f>IF(CM$1=$A30,1,INDEX(Correlations!$F$3:$DA$102,MAX(CM$1,$A30),MIN(CM$1,$A30)))</f>
        <v>0</v>
      </c>
      <c r="CN30">
        <f>IF(CN$1=$A30,1,INDEX(Correlations!$F$3:$DA$102,MAX(CN$1,$A30),MIN(CN$1,$A30)))</f>
        <v>0</v>
      </c>
      <c r="CO30">
        <f>IF(CO$1=$A30,1,INDEX(Correlations!$F$3:$DA$102,MAX(CO$1,$A30),MIN(CO$1,$A30)))</f>
        <v>0</v>
      </c>
      <c r="CP30">
        <f>IF(CP$1=$A30,1,INDEX(Correlations!$F$3:$DA$102,MAX(CP$1,$A30),MIN(CP$1,$A30)))</f>
        <v>0</v>
      </c>
      <c r="CQ30">
        <f>IF(CQ$1=$A30,1,INDEX(Correlations!$F$3:$DA$102,MAX(CQ$1,$A30),MIN(CQ$1,$A30)))</f>
        <v>0</v>
      </c>
      <c r="CR30">
        <f>IF(CR$1=$A30,1,INDEX(Correlations!$F$3:$DA$102,MAX(CR$1,$A30),MIN(CR$1,$A30)))</f>
        <v>0</v>
      </c>
      <c r="CS30">
        <f>IF(CS$1=$A30,1,INDEX(Correlations!$F$3:$DA$102,MAX(CS$1,$A30),MIN(CS$1,$A30)))</f>
        <v>0</v>
      </c>
      <c r="CT30">
        <f>IF(CT$1=$A30,1,INDEX(Correlations!$F$3:$DA$102,MAX(CT$1,$A30),MIN(CT$1,$A30)))</f>
        <v>0</v>
      </c>
      <c r="CU30">
        <f>IF(CU$1=$A30,1,INDEX(Correlations!$F$3:$DA$102,MAX(CU$1,$A30),MIN(CU$1,$A30)))</f>
        <v>0</v>
      </c>
      <c r="CV30">
        <f>IF(CV$1=$A30,1,INDEX(Correlations!$F$3:$DA$102,MAX(CV$1,$A30),MIN(CV$1,$A30)))</f>
        <v>0</v>
      </c>
      <c r="CW30">
        <f>IF(CW$1=$A30,1,INDEX(Correlations!$F$3:$DA$102,MAX(CW$1,$A30),MIN(CW$1,$A30)))</f>
        <v>0</v>
      </c>
    </row>
    <row r="31" spans="1:101" x14ac:dyDescent="0.15">
      <c r="A31">
        <v>30</v>
      </c>
      <c r="B31">
        <f>IF(B$1=$A31,1,INDEX(Correlations!$F$3:$DA$102,MAX(B$1,$A31),MIN(B$1,$A31)))</f>
        <v>0.35199999999999998</v>
      </c>
      <c r="C31">
        <f>IF(C$1=$A31,1,INDEX(Correlations!$F$3:$DA$102,MAX(C$1,$A31),MIN(C$1,$A31)))</f>
        <v>0.33400000000000002</v>
      </c>
      <c r="D31">
        <f>IF(D$1=$A31,1,INDEX(Correlations!$F$3:$DA$102,MAX(D$1,$A31),MIN(D$1,$A31)))</f>
        <v>0.37</v>
      </c>
      <c r="E31">
        <f>IF(E$1=$A31,1,INDEX(Correlations!$F$3:$DA$102,MAX(E$1,$A31),MIN(E$1,$A31)))</f>
        <v>0.26200000000000001</v>
      </c>
      <c r="F31">
        <f>IF(F$1=$A31,1,INDEX(Correlations!$F$3:$DA$102,MAX(F$1,$A31),MIN(F$1,$A31)))</f>
        <v>0.33100000000000002</v>
      </c>
      <c r="G31">
        <f>IF(G$1=$A31,1,INDEX(Correlations!$F$3:$DA$102,MAX(G$1,$A31),MIN(G$1,$A31)))</f>
        <v>0.33300000000000002</v>
      </c>
      <c r="H31">
        <f>IF(H$1=$A31,1,INDEX(Correlations!$F$3:$DA$102,MAX(H$1,$A31),MIN(H$1,$A31)))</f>
        <v>0.42</v>
      </c>
      <c r="I31">
        <f>IF(I$1=$A31,1,INDEX(Correlations!$F$3:$DA$102,MAX(I$1,$A31),MIN(I$1,$A31)))</f>
        <v>0.35199999999999998</v>
      </c>
      <c r="J31">
        <f>IF(J$1=$A31,1,INDEX(Correlations!$F$3:$DA$102,MAX(J$1,$A31),MIN(J$1,$A31)))</f>
        <v>0.41899999999999998</v>
      </c>
      <c r="K31">
        <f>IF(K$1=$A31,1,INDEX(Correlations!$F$3:$DA$102,MAX(K$1,$A31),MIN(K$1,$A31)))</f>
        <v>0.371</v>
      </c>
      <c r="L31">
        <f>IF(L$1=$A31,1,INDEX(Correlations!$F$3:$DA$102,MAX(L$1,$A31),MIN(L$1,$A31)))</f>
        <v>0.48</v>
      </c>
      <c r="M31">
        <f>IF(M$1=$A31,1,INDEX(Correlations!$F$3:$DA$102,MAX(M$1,$A31),MIN(M$1,$A31)))</f>
        <v>0.25</v>
      </c>
      <c r="N31">
        <f>IF(N$1=$A31,1,INDEX(Correlations!$F$3:$DA$102,MAX(N$1,$A31),MIN(N$1,$A31)))</f>
        <v>0.307</v>
      </c>
      <c r="O31">
        <f>IF(O$1=$A31,1,INDEX(Correlations!$F$3:$DA$102,MAX(O$1,$A31),MIN(O$1,$A31)))</f>
        <v>0</v>
      </c>
      <c r="P31">
        <f>IF(P$1=$A31,1,INDEX(Correlations!$F$3:$DA$102,MAX(P$1,$A31),MIN(P$1,$A31)))</f>
        <v>0.3</v>
      </c>
      <c r="Q31">
        <f>IF(Q$1=$A31,1,INDEX(Correlations!$F$3:$DA$102,MAX(Q$1,$A31),MIN(Q$1,$A31)))</f>
        <v>0.34</v>
      </c>
      <c r="R31">
        <f>IF(R$1=$A31,1,INDEX(Correlations!$F$3:$DA$102,MAX(R$1,$A31),MIN(R$1,$A31)))</f>
        <v>0.16</v>
      </c>
      <c r="S31">
        <f>IF(S$1=$A31,1,INDEX(Correlations!$F$3:$DA$102,MAX(S$1,$A31),MIN(S$1,$A31)))</f>
        <v>0.21</v>
      </c>
      <c r="T31">
        <f>IF(T$1=$A31,1,INDEX(Correlations!$F$3:$DA$102,MAX(T$1,$A31),MIN(T$1,$A31)))</f>
        <v>0.21</v>
      </c>
      <c r="U31">
        <f>IF(U$1=$A31,1,INDEX(Correlations!$F$3:$DA$102,MAX(U$1,$A31),MIN(U$1,$A31)))</f>
        <v>0.13</v>
      </c>
      <c r="V31">
        <f>IF(V$1=$A31,1,INDEX(Correlations!$F$3:$DA$102,MAX(V$1,$A31),MIN(V$1,$A31)))</f>
        <v>0.13</v>
      </c>
      <c r="W31">
        <f>IF(W$1=$A31,1,INDEX(Correlations!$F$3:$DA$102,MAX(W$1,$A31),MIN(W$1,$A31)))</f>
        <v>0.16</v>
      </c>
      <c r="X31">
        <f>IF(X$1=$A31,1,INDEX(Correlations!$F$3:$DA$102,MAX(X$1,$A31),MIN(X$1,$A31)))</f>
        <v>0.18</v>
      </c>
      <c r="Y31">
        <f>IF(Y$1=$A31,1,INDEX(Correlations!$F$3:$DA$102,MAX(Y$1,$A31),MIN(Y$1,$A31)))</f>
        <v>0.14000000000000001</v>
      </c>
      <c r="Z31">
        <f>IF(Z$1=$A31,1,INDEX(Correlations!$F$3:$DA$102,MAX(Z$1,$A31),MIN(Z$1,$A31)))</f>
        <v>0.26</v>
      </c>
      <c r="AA31">
        <f>IF(AA$1=$A31,1,INDEX(Correlations!$F$3:$DA$102,MAX(AA$1,$A31),MIN(AA$1,$A31)))</f>
        <v>0.3</v>
      </c>
      <c r="AB31">
        <f>IF(AB$1=$A31,1,INDEX(Correlations!$F$3:$DA$102,MAX(AB$1,$A31),MIN(AB$1,$A31)))</f>
        <v>0.13</v>
      </c>
      <c r="AC31">
        <f>IF(AC$1=$A31,1,INDEX(Correlations!$F$3:$DA$102,MAX(AC$1,$A31),MIN(AC$1,$A31)))</f>
        <v>0.26</v>
      </c>
      <c r="AD31">
        <f>IF(AD$1=$A31,1,INDEX(Correlations!$F$3:$DA$102,MAX(AD$1,$A31),MIN(AD$1,$A31)))</f>
        <v>0.21</v>
      </c>
      <c r="AE31">
        <f>IF(AE$1=$A31,1,INDEX(Correlations!$F$3:$DA$102,MAX(AE$1,$A31),MIN(AE$1,$A31)))</f>
        <v>1</v>
      </c>
      <c r="AF31">
        <f>IF(AF$1=$A31,1,INDEX(Correlations!$F$3:$DA$102,MAX(AF$1,$A31),MIN(AF$1,$A31)))</f>
        <v>0.56000000000000005</v>
      </c>
      <c r="AG31">
        <f>IF(AG$1=$A31,1,INDEX(Correlations!$F$3:$DA$102,MAX(AG$1,$A31),MIN(AG$1,$A31)))</f>
        <v>0.12</v>
      </c>
      <c r="AH31">
        <f>IF(AH$1=$A31,1,INDEX(Correlations!$F$3:$DA$102,MAX(AH$1,$A31),MIN(AH$1,$A31)))</f>
        <v>0</v>
      </c>
      <c r="AI31">
        <f>IF(AI$1=$A31,1,INDEX(Correlations!$F$3:$DA$102,MAX(AI$1,$A31),MIN(AI$1,$A31)))</f>
        <v>0.12</v>
      </c>
      <c r="AJ31">
        <f>IF(AJ$1=$A31,1,INDEX(Correlations!$F$3:$DA$102,MAX(AJ$1,$A31),MIN(AJ$1,$A31)))</f>
        <v>0.41</v>
      </c>
      <c r="AK31">
        <f>IF(AK$1=$A31,1,INDEX(Correlations!$F$3:$DA$102,MAX(AK$1,$A31),MIN(AK$1,$A31)))</f>
        <v>0</v>
      </c>
      <c r="AL31">
        <f>IF(AL$1=$A31,1,INDEX(Correlations!$F$3:$DA$102,MAX(AL$1,$A31),MIN(AL$1,$A31)))</f>
        <v>0</v>
      </c>
      <c r="AM31">
        <f>IF(AM$1=$A31,1,INDEX(Correlations!$F$3:$DA$102,MAX(AM$1,$A31),MIN(AM$1,$A31)))</f>
        <v>0</v>
      </c>
      <c r="AN31">
        <f>IF(AN$1=$A31,1,INDEX(Correlations!$F$3:$DA$102,MAX(AN$1,$A31),MIN(AN$1,$A31)))</f>
        <v>0.41</v>
      </c>
      <c r="AO31">
        <f>IF(AO$1=$A31,1,INDEX(Correlations!$F$3:$DA$102,MAX(AO$1,$A31),MIN(AO$1,$A31)))</f>
        <v>0.4</v>
      </c>
      <c r="AP31">
        <f>IF(AP$1=$A31,1,INDEX(Correlations!$F$3:$DA$102,MAX(AP$1,$A31),MIN(AP$1,$A31)))</f>
        <v>0.33</v>
      </c>
      <c r="AQ31">
        <f>IF(AQ$1=$A31,1,INDEX(Correlations!$F$3:$DA$102,MAX(AQ$1,$A31),MIN(AQ$1,$A31)))</f>
        <v>0</v>
      </c>
      <c r="AR31">
        <f>IF(AR$1=$A31,1,INDEX(Correlations!$F$3:$DA$102,MAX(AR$1,$A31),MIN(AR$1,$A31)))</f>
        <v>0.33</v>
      </c>
      <c r="AS31">
        <f>IF(AS$1=$A31,1,INDEX(Correlations!$F$3:$DA$102,MAX(AS$1,$A31),MIN(AS$1,$A31)))</f>
        <v>0</v>
      </c>
      <c r="AT31">
        <f>IF(AT$1=$A31,1,INDEX(Correlations!$F$3:$DA$102,MAX(AT$1,$A31),MIN(AT$1,$A31)))</f>
        <v>0</v>
      </c>
      <c r="AU31">
        <f>IF(AU$1=$A31,1,INDEX(Correlations!$F$3:$DA$102,MAX(AU$1,$A31),MIN(AU$1,$A31)))</f>
        <v>0</v>
      </c>
      <c r="AV31">
        <f>IF(AV$1=$A31,1,INDEX(Correlations!$F$3:$DA$102,MAX(AV$1,$A31),MIN(AV$1,$A31)))</f>
        <v>0</v>
      </c>
      <c r="AW31">
        <f>IF(AW$1=$A31,1,INDEX(Correlations!$F$3:$DA$102,MAX(AW$1,$A31),MIN(AW$1,$A31)))</f>
        <v>0</v>
      </c>
      <c r="AX31">
        <f>IF(AX$1=$A31,1,INDEX(Correlations!$F$3:$DA$102,MAX(AX$1,$A31),MIN(AX$1,$A31)))</f>
        <v>0</v>
      </c>
      <c r="AY31">
        <f>IF(AY$1=$A31,1,INDEX(Correlations!$F$3:$DA$102,MAX(AY$1,$A31),MIN(AY$1,$A31)))</f>
        <v>0</v>
      </c>
      <c r="AZ31">
        <f>IF(AZ$1=$A31,1,INDEX(Correlations!$F$3:$DA$102,MAX(AZ$1,$A31),MIN(AZ$1,$A31)))</f>
        <v>0</v>
      </c>
      <c r="BA31">
        <f>IF(BA$1=$A31,1,INDEX(Correlations!$F$3:$DA$102,MAX(BA$1,$A31),MIN(BA$1,$A31)))</f>
        <v>0</v>
      </c>
      <c r="BB31">
        <f>IF(BB$1=$A31,1,INDEX(Correlations!$F$3:$DA$102,MAX(BB$1,$A31),MIN(BB$1,$A31)))</f>
        <v>0</v>
      </c>
      <c r="BC31">
        <f>IF(BC$1=$A31,1,INDEX(Correlations!$F$3:$DA$102,MAX(BC$1,$A31),MIN(BC$1,$A31)))</f>
        <v>0</v>
      </c>
      <c r="BD31">
        <f>IF(BD$1=$A31,1,INDEX(Correlations!$F$3:$DA$102,MAX(BD$1,$A31),MIN(BD$1,$A31)))</f>
        <v>0</v>
      </c>
      <c r="BE31">
        <f>IF(BE$1=$A31,1,INDEX(Correlations!$F$3:$DA$102,MAX(BE$1,$A31),MIN(BE$1,$A31)))</f>
        <v>0</v>
      </c>
      <c r="BF31">
        <f>IF(BF$1=$A31,1,INDEX(Correlations!$F$3:$DA$102,MAX(BF$1,$A31),MIN(BF$1,$A31)))</f>
        <v>0</v>
      </c>
      <c r="BG31">
        <f>IF(BG$1=$A31,1,INDEX(Correlations!$F$3:$DA$102,MAX(BG$1,$A31),MIN(BG$1,$A31)))</f>
        <v>0</v>
      </c>
      <c r="BH31">
        <f>IF(BH$1=$A31,1,INDEX(Correlations!$F$3:$DA$102,MAX(BH$1,$A31),MIN(BH$1,$A31)))</f>
        <v>0</v>
      </c>
      <c r="BI31">
        <f>IF(BI$1=$A31,1,INDEX(Correlations!$F$3:$DA$102,MAX(BI$1,$A31),MIN(BI$1,$A31)))</f>
        <v>0</v>
      </c>
      <c r="BJ31">
        <f>IF(BJ$1=$A31,1,INDEX(Correlations!$F$3:$DA$102,MAX(BJ$1,$A31),MIN(BJ$1,$A31)))</f>
        <v>0</v>
      </c>
      <c r="BK31">
        <f>IF(BK$1=$A31,1,INDEX(Correlations!$F$3:$DA$102,MAX(BK$1,$A31),MIN(BK$1,$A31)))</f>
        <v>0</v>
      </c>
      <c r="BL31">
        <f>IF(BL$1=$A31,1,INDEX(Correlations!$F$3:$DA$102,MAX(BL$1,$A31),MIN(BL$1,$A31)))</f>
        <v>0</v>
      </c>
      <c r="BM31">
        <f>IF(BM$1=$A31,1,INDEX(Correlations!$F$3:$DA$102,MAX(BM$1,$A31),MIN(BM$1,$A31)))</f>
        <v>0</v>
      </c>
      <c r="BN31">
        <f>IF(BN$1=$A31,1,INDEX(Correlations!$F$3:$DA$102,MAX(BN$1,$A31),MIN(BN$1,$A31)))</f>
        <v>0</v>
      </c>
      <c r="BO31">
        <f>IF(BO$1=$A31,1,INDEX(Correlations!$F$3:$DA$102,MAX(BO$1,$A31),MIN(BO$1,$A31)))</f>
        <v>0</v>
      </c>
      <c r="BP31">
        <f>IF(BP$1=$A31,1,INDEX(Correlations!$F$3:$DA$102,MAX(BP$1,$A31),MIN(BP$1,$A31)))</f>
        <v>0</v>
      </c>
      <c r="BQ31">
        <f>IF(BQ$1=$A31,1,INDEX(Correlations!$F$3:$DA$102,MAX(BQ$1,$A31),MIN(BQ$1,$A31)))</f>
        <v>0</v>
      </c>
      <c r="BR31">
        <f>IF(BR$1=$A31,1,INDEX(Correlations!$F$3:$DA$102,MAX(BR$1,$A31),MIN(BR$1,$A31)))</f>
        <v>0</v>
      </c>
      <c r="BS31">
        <f>IF(BS$1=$A31,1,INDEX(Correlations!$F$3:$DA$102,MAX(BS$1,$A31),MIN(BS$1,$A31)))</f>
        <v>0</v>
      </c>
      <c r="BT31">
        <f>IF(BT$1=$A31,1,INDEX(Correlations!$F$3:$DA$102,MAX(BT$1,$A31),MIN(BT$1,$A31)))</f>
        <v>0</v>
      </c>
      <c r="BU31">
        <f>IF(BU$1=$A31,1,INDEX(Correlations!$F$3:$DA$102,MAX(BU$1,$A31),MIN(BU$1,$A31)))</f>
        <v>0</v>
      </c>
      <c r="BV31">
        <f>IF(BV$1=$A31,1,INDEX(Correlations!$F$3:$DA$102,MAX(BV$1,$A31),MIN(BV$1,$A31)))</f>
        <v>0</v>
      </c>
      <c r="BW31">
        <f>IF(BW$1=$A31,1,INDEX(Correlations!$F$3:$DA$102,MAX(BW$1,$A31),MIN(BW$1,$A31)))</f>
        <v>0</v>
      </c>
      <c r="BX31">
        <f>IF(BX$1=$A31,1,INDEX(Correlations!$F$3:$DA$102,MAX(BX$1,$A31),MIN(BX$1,$A31)))</f>
        <v>0</v>
      </c>
      <c r="BY31">
        <f>IF(BY$1=$A31,1,INDEX(Correlations!$F$3:$DA$102,MAX(BY$1,$A31),MIN(BY$1,$A31)))</f>
        <v>0</v>
      </c>
      <c r="BZ31">
        <f>IF(BZ$1=$A31,1,INDEX(Correlations!$F$3:$DA$102,MAX(BZ$1,$A31),MIN(BZ$1,$A31)))</f>
        <v>0</v>
      </c>
      <c r="CA31">
        <f>IF(CA$1=$A31,1,INDEX(Correlations!$F$3:$DA$102,MAX(CA$1,$A31),MIN(CA$1,$A31)))</f>
        <v>0</v>
      </c>
      <c r="CB31">
        <f>IF(CB$1=$A31,1,INDEX(Correlations!$F$3:$DA$102,MAX(CB$1,$A31),MIN(CB$1,$A31)))</f>
        <v>0</v>
      </c>
      <c r="CC31">
        <f>IF(CC$1=$A31,1,INDEX(Correlations!$F$3:$DA$102,MAX(CC$1,$A31),MIN(CC$1,$A31)))</f>
        <v>0</v>
      </c>
      <c r="CD31">
        <f>IF(CD$1=$A31,1,INDEX(Correlations!$F$3:$DA$102,MAX(CD$1,$A31),MIN(CD$1,$A31)))</f>
        <v>0</v>
      </c>
      <c r="CE31">
        <f>IF(CE$1=$A31,1,INDEX(Correlations!$F$3:$DA$102,MAX(CE$1,$A31),MIN(CE$1,$A31)))</f>
        <v>0</v>
      </c>
      <c r="CF31">
        <f>IF(CF$1=$A31,1,INDEX(Correlations!$F$3:$DA$102,MAX(CF$1,$A31),MIN(CF$1,$A31)))</f>
        <v>0</v>
      </c>
      <c r="CG31">
        <f>IF(CG$1=$A31,1,INDEX(Correlations!$F$3:$DA$102,MAX(CG$1,$A31),MIN(CG$1,$A31)))</f>
        <v>0</v>
      </c>
      <c r="CH31">
        <f>IF(CH$1=$A31,1,INDEX(Correlations!$F$3:$DA$102,MAX(CH$1,$A31),MIN(CH$1,$A31)))</f>
        <v>0</v>
      </c>
      <c r="CI31">
        <f>IF(CI$1=$A31,1,INDEX(Correlations!$F$3:$DA$102,MAX(CI$1,$A31),MIN(CI$1,$A31)))</f>
        <v>0</v>
      </c>
      <c r="CJ31">
        <f>IF(CJ$1=$A31,1,INDEX(Correlations!$F$3:$DA$102,MAX(CJ$1,$A31),MIN(CJ$1,$A31)))</f>
        <v>0</v>
      </c>
      <c r="CK31">
        <f>IF(CK$1=$A31,1,INDEX(Correlations!$F$3:$DA$102,MAX(CK$1,$A31),MIN(CK$1,$A31)))</f>
        <v>0</v>
      </c>
      <c r="CL31">
        <f>IF(CL$1=$A31,1,INDEX(Correlations!$F$3:$DA$102,MAX(CL$1,$A31),MIN(CL$1,$A31)))</f>
        <v>0</v>
      </c>
      <c r="CM31">
        <f>IF(CM$1=$A31,1,INDEX(Correlations!$F$3:$DA$102,MAX(CM$1,$A31),MIN(CM$1,$A31)))</f>
        <v>0</v>
      </c>
      <c r="CN31">
        <f>IF(CN$1=$A31,1,INDEX(Correlations!$F$3:$DA$102,MAX(CN$1,$A31),MIN(CN$1,$A31)))</f>
        <v>0</v>
      </c>
      <c r="CO31">
        <f>IF(CO$1=$A31,1,INDEX(Correlations!$F$3:$DA$102,MAX(CO$1,$A31),MIN(CO$1,$A31)))</f>
        <v>0</v>
      </c>
      <c r="CP31">
        <f>IF(CP$1=$A31,1,INDEX(Correlations!$F$3:$DA$102,MAX(CP$1,$A31),MIN(CP$1,$A31)))</f>
        <v>0</v>
      </c>
      <c r="CQ31">
        <f>IF(CQ$1=$A31,1,INDEX(Correlations!$F$3:$DA$102,MAX(CQ$1,$A31),MIN(CQ$1,$A31)))</f>
        <v>0</v>
      </c>
      <c r="CR31">
        <f>IF(CR$1=$A31,1,INDEX(Correlations!$F$3:$DA$102,MAX(CR$1,$A31),MIN(CR$1,$A31)))</f>
        <v>0</v>
      </c>
      <c r="CS31">
        <f>IF(CS$1=$A31,1,INDEX(Correlations!$F$3:$DA$102,MAX(CS$1,$A31),MIN(CS$1,$A31)))</f>
        <v>0</v>
      </c>
      <c r="CT31">
        <f>IF(CT$1=$A31,1,INDEX(Correlations!$F$3:$DA$102,MAX(CT$1,$A31),MIN(CT$1,$A31)))</f>
        <v>0</v>
      </c>
      <c r="CU31">
        <f>IF(CU$1=$A31,1,INDEX(Correlations!$F$3:$DA$102,MAX(CU$1,$A31),MIN(CU$1,$A31)))</f>
        <v>0</v>
      </c>
      <c r="CV31">
        <f>IF(CV$1=$A31,1,INDEX(Correlations!$F$3:$DA$102,MAX(CV$1,$A31),MIN(CV$1,$A31)))</f>
        <v>0</v>
      </c>
      <c r="CW31">
        <f>IF(CW$1=$A31,1,INDEX(Correlations!$F$3:$DA$102,MAX(CW$1,$A31),MIN(CW$1,$A31)))</f>
        <v>0</v>
      </c>
    </row>
    <row r="32" spans="1:101" x14ac:dyDescent="0.15">
      <c r="A32">
        <v>31</v>
      </c>
      <c r="B32">
        <f>IF(B$1=$A32,1,INDEX(Correlations!$F$3:$DA$102,MAX(B$1,$A32),MIN(B$1,$A32)))</f>
        <v>0.20899999999999999</v>
      </c>
      <c r="C32">
        <f>IF(C$1=$A32,1,INDEX(Correlations!$F$3:$DA$102,MAX(C$1,$A32),MIN(C$1,$A32)))</f>
        <v>0.38900000000000001</v>
      </c>
      <c r="D32">
        <f>IF(D$1=$A32,1,INDEX(Correlations!$F$3:$DA$102,MAX(D$1,$A32),MIN(D$1,$A32)))</f>
        <v>0.35499999999999998</v>
      </c>
      <c r="E32">
        <f>IF(E$1=$A32,1,INDEX(Correlations!$F$3:$DA$102,MAX(E$1,$A32),MIN(E$1,$A32)))</f>
        <v>0.215</v>
      </c>
      <c r="F32">
        <f>IF(F$1=$A32,1,INDEX(Correlations!$F$3:$DA$102,MAX(F$1,$A32),MIN(F$1,$A32)))</f>
        <v>0.40300000000000002</v>
      </c>
      <c r="G32">
        <f>IF(G$1=$A32,1,INDEX(Correlations!$F$3:$DA$102,MAX(G$1,$A32),MIN(G$1,$A32)))</f>
        <v>0.28199999999999997</v>
      </c>
      <c r="H32">
        <f>IF(H$1=$A32,1,INDEX(Correlations!$F$3:$DA$102,MAX(H$1,$A32),MIN(H$1,$A32)))</f>
        <v>0.24399999999999999</v>
      </c>
      <c r="I32">
        <f>IF(I$1=$A32,1,INDEX(Correlations!$F$3:$DA$102,MAX(I$1,$A32),MIN(I$1,$A32)))</f>
        <v>0.19500000000000001</v>
      </c>
      <c r="J32">
        <f>IF(J$1=$A32,1,INDEX(Correlations!$F$3:$DA$102,MAX(J$1,$A32),MIN(J$1,$A32)))</f>
        <v>0.19800000000000001</v>
      </c>
      <c r="K32">
        <f>IF(K$1=$A32,1,INDEX(Correlations!$F$3:$DA$102,MAX(K$1,$A32),MIN(K$1,$A32)))</f>
        <v>0.311</v>
      </c>
      <c r="L32">
        <f>IF(L$1=$A32,1,INDEX(Correlations!$F$3:$DA$102,MAX(L$1,$A32),MIN(L$1,$A32)))</f>
        <v>0.42</v>
      </c>
      <c r="M32">
        <f>IF(M$1=$A32,1,INDEX(Correlations!$F$3:$DA$102,MAX(M$1,$A32),MIN(M$1,$A32)))</f>
        <v>0.46</v>
      </c>
      <c r="N32">
        <f>IF(N$1=$A32,1,INDEX(Correlations!$F$3:$DA$102,MAX(N$1,$A32),MIN(N$1,$A32)))</f>
        <v>7.0000000000000007E-2</v>
      </c>
      <c r="O32">
        <f>IF(O$1=$A32,1,INDEX(Correlations!$F$3:$DA$102,MAX(O$1,$A32),MIN(O$1,$A32)))</f>
        <v>0.44</v>
      </c>
      <c r="P32">
        <f>IF(P$1=$A32,1,INDEX(Correlations!$F$3:$DA$102,MAX(P$1,$A32),MIN(P$1,$A32)))</f>
        <v>0.4</v>
      </c>
      <c r="Q32">
        <f>IF(Q$1=$A32,1,INDEX(Correlations!$F$3:$DA$102,MAX(Q$1,$A32),MIN(Q$1,$A32)))</f>
        <v>0.43</v>
      </c>
      <c r="R32">
        <f>IF(R$1=$A32,1,INDEX(Correlations!$F$3:$DA$102,MAX(R$1,$A32),MIN(R$1,$A32)))</f>
        <v>-0.01</v>
      </c>
      <c r="S32">
        <f>IF(S$1=$A32,1,INDEX(Correlations!$F$3:$DA$102,MAX(S$1,$A32),MIN(S$1,$A32)))</f>
        <v>0.11</v>
      </c>
      <c r="T32">
        <f>IF(T$1=$A32,1,INDEX(Correlations!$F$3:$DA$102,MAX(T$1,$A32),MIN(T$1,$A32)))</f>
        <v>0.05</v>
      </c>
      <c r="U32">
        <f>IF(U$1=$A32,1,INDEX(Correlations!$F$3:$DA$102,MAX(U$1,$A32),MIN(U$1,$A32)))</f>
        <v>7.0000000000000007E-2</v>
      </c>
      <c r="V32">
        <f>IF(V$1=$A32,1,INDEX(Correlations!$F$3:$DA$102,MAX(V$1,$A32),MIN(V$1,$A32)))</f>
        <v>-0.03</v>
      </c>
      <c r="W32">
        <f>IF(W$1=$A32,1,INDEX(Correlations!$F$3:$DA$102,MAX(W$1,$A32),MIN(W$1,$A32)))</f>
        <v>0.44</v>
      </c>
      <c r="X32">
        <f>IF(X$1=$A32,1,INDEX(Correlations!$F$3:$DA$102,MAX(X$1,$A32),MIN(X$1,$A32)))</f>
        <v>0.35</v>
      </c>
      <c r="Y32">
        <f>IF(Y$1=$A32,1,INDEX(Correlations!$F$3:$DA$102,MAX(Y$1,$A32),MIN(Y$1,$A32)))</f>
        <v>0.19</v>
      </c>
      <c r="Z32">
        <f>IF(Z$1=$A32,1,INDEX(Correlations!$F$3:$DA$102,MAX(Z$1,$A32),MIN(Z$1,$A32)))</f>
        <v>0.28000000000000003</v>
      </c>
      <c r="AA32">
        <f>IF(AA$1=$A32,1,INDEX(Correlations!$F$3:$DA$102,MAX(AA$1,$A32),MIN(AA$1,$A32)))</f>
        <v>0.23</v>
      </c>
      <c r="AB32">
        <f>IF(AB$1=$A32,1,INDEX(Correlations!$F$3:$DA$102,MAX(AB$1,$A32),MIN(AB$1,$A32)))</f>
        <v>0.18</v>
      </c>
      <c r="AC32">
        <f>IF(AC$1=$A32,1,INDEX(Correlations!$F$3:$DA$102,MAX(AC$1,$A32),MIN(AC$1,$A32)))</f>
        <v>-0.04</v>
      </c>
      <c r="AD32">
        <f>IF(AD$1=$A32,1,INDEX(Correlations!$F$3:$DA$102,MAX(AD$1,$A32),MIN(AD$1,$A32)))</f>
        <v>0.26</v>
      </c>
      <c r="AE32">
        <f>IF(AE$1=$A32,1,INDEX(Correlations!$F$3:$DA$102,MAX(AE$1,$A32),MIN(AE$1,$A32)))</f>
        <v>0.56000000000000005</v>
      </c>
      <c r="AF32">
        <f>IF(AF$1=$A32,1,INDEX(Correlations!$F$3:$DA$102,MAX(AF$1,$A32),MIN(AF$1,$A32)))</f>
        <v>1</v>
      </c>
      <c r="AG32">
        <f>IF(AG$1=$A32,1,INDEX(Correlations!$F$3:$DA$102,MAX(AG$1,$A32),MIN(AG$1,$A32)))</f>
        <v>0.48899999999999999</v>
      </c>
      <c r="AH32">
        <f>IF(AH$1=$A32,1,INDEX(Correlations!$F$3:$DA$102,MAX(AH$1,$A32),MIN(AH$1,$A32)))</f>
        <v>0.46899999999999997</v>
      </c>
      <c r="AI32">
        <f>IF(AI$1=$A32,1,INDEX(Correlations!$F$3:$DA$102,MAX(AI$1,$A32),MIN(AI$1,$A32)))</f>
        <v>0.186</v>
      </c>
      <c r="AJ32">
        <f>IF(AJ$1=$A32,1,INDEX(Correlations!$F$3:$DA$102,MAX(AJ$1,$A32),MIN(AJ$1,$A32)))</f>
        <v>0.23599999999999999</v>
      </c>
      <c r="AK32">
        <f>IF(AK$1=$A32,1,INDEX(Correlations!$F$3:$DA$102,MAX(AK$1,$A32),MIN(AK$1,$A32)))</f>
        <v>0.27600000000000002</v>
      </c>
      <c r="AL32">
        <f>IF(AL$1=$A32,1,INDEX(Correlations!$F$3:$DA$102,MAX(AL$1,$A32),MIN(AL$1,$A32)))</f>
        <v>0.23449999999999999</v>
      </c>
      <c r="AM32">
        <f>IF(AM$1=$A32,1,INDEX(Correlations!$F$3:$DA$102,MAX(AM$1,$A32),MIN(AM$1,$A32)))</f>
        <v>0.254</v>
      </c>
      <c r="AN32">
        <f>IF(AN$1=$A32,1,INDEX(Correlations!$F$3:$DA$102,MAX(AN$1,$A32),MIN(AN$1,$A32)))</f>
        <v>0.184</v>
      </c>
      <c r="AO32">
        <f>IF(AO$1=$A32,1,INDEX(Correlations!$F$3:$DA$102,MAX(AO$1,$A32),MIN(AO$1,$A32)))</f>
        <v>0.38150000000000001</v>
      </c>
      <c r="AP32">
        <f>IF(AP$1=$A32,1,INDEX(Correlations!$F$3:$DA$102,MAX(AP$1,$A32),MIN(AP$1,$A32)))</f>
        <v>0.38619999999999999</v>
      </c>
      <c r="AQ32">
        <f>IF(AQ$1=$A32,1,INDEX(Correlations!$F$3:$DA$102,MAX(AQ$1,$A32),MIN(AQ$1,$A32)))</f>
        <v>0</v>
      </c>
      <c r="AR32">
        <f>IF(AR$1=$A32,1,INDEX(Correlations!$F$3:$DA$102,MAX(AR$1,$A32),MIN(AR$1,$A32)))</f>
        <v>0.24</v>
      </c>
      <c r="AS32">
        <f>IF(AS$1=$A32,1,INDEX(Correlations!$F$3:$DA$102,MAX(AS$1,$A32),MIN(AS$1,$A32)))</f>
        <v>0</v>
      </c>
      <c r="AT32">
        <f>IF(AT$1=$A32,1,INDEX(Correlations!$F$3:$DA$102,MAX(AT$1,$A32),MIN(AT$1,$A32)))</f>
        <v>0.26819999999999999</v>
      </c>
      <c r="AU32">
        <f>IF(AU$1=$A32,1,INDEX(Correlations!$F$3:$DA$102,MAX(AU$1,$A32),MIN(AU$1,$A32)))</f>
        <v>0.22900000000000001</v>
      </c>
      <c r="AV32">
        <f>IF(AV$1=$A32,1,INDEX(Correlations!$F$3:$DA$102,MAX(AV$1,$A32),MIN(AV$1,$A32)))</f>
        <v>0</v>
      </c>
      <c r="AW32">
        <f>IF(AW$1=$A32,1,INDEX(Correlations!$F$3:$DA$102,MAX(AW$1,$A32),MIN(AW$1,$A32)))</f>
        <v>0</v>
      </c>
      <c r="AX32">
        <f>IF(AX$1=$A32,1,INDEX(Correlations!$F$3:$DA$102,MAX(AX$1,$A32),MIN(AX$1,$A32)))</f>
        <v>0</v>
      </c>
      <c r="AY32">
        <f>IF(AY$1=$A32,1,INDEX(Correlations!$F$3:$DA$102,MAX(AY$1,$A32),MIN(AY$1,$A32)))</f>
        <v>0</v>
      </c>
      <c r="AZ32">
        <f>IF(AZ$1=$A32,1,INDEX(Correlations!$F$3:$DA$102,MAX(AZ$1,$A32),MIN(AZ$1,$A32)))</f>
        <v>0.3</v>
      </c>
      <c r="BA32">
        <f>IF(BA$1=$A32,1,INDEX(Correlations!$F$3:$DA$102,MAX(BA$1,$A32),MIN(BA$1,$A32)))</f>
        <v>0</v>
      </c>
      <c r="BB32">
        <f>IF(BB$1=$A32,1,INDEX(Correlations!$F$3:$DA$102,MAX(BB$1,$A32),MIN(BB$1,$A32)))</f>
        <v>0</v>
      </c>
      <c r="BC32">
        <f>IF(BC$1=$A32,1,INDEX(Correlations!$F$3:$DA$102,MAX(BC$1,$A32),MIN(BC$1,$A32)))</f>
        <v>0</v>
      </c>
      <c r="BD32">
        <f>IF(BD$1=$A32,1,INDEX(Correlations!$F$3:$DA$102,MAX(BD$1,$A32),MIN(BD$1,$A32)))</f>
        <v>0</v>
      </c>
      <c r="BE32">
        <f>IF(BE$1=$A32,1,INDEX(Correlations!$F$3:$DA$102,MAX(BE$1,$A32),MIN(BE$1,$A32)))</f>
        <v>0</v>
      </c>
      <c r="BF32">
        <f>IF(BF$1=$A32,1,INDEX(Correlations!$F$3:$DA$102,MAX(BF$1,$A32),MIN(BF$1,$A32)))</f>
        <v>0</v>
      </c>
      <c r="BG32">
        <f>IF(BG$1=$A32,1,INDEX(Correlations!$F$3:$DA$102,MAX(BG$1,$A32),MIN(BG$1,$A32)))</f>
        <v>0</v>
      </c>
      <c r="BH32">
        <f>IF(BH$1=$A32,1,INDEX(Correlations!$F$3:$DA$102,MAX(BH$1,$A32),MIN(BH$1,$A32)))</f>
        <v>0</v>
      </c>
      <c r="BI32">
        <f>IF(BI$1=$A32,1,INDEX(Correlations!$F$3:$DA$102,MAX(BI$1,$A32),MIN(BI$1,$A32)))</f>
        <v>0</v>
      </c>
      <c r="BJ32">
        <f>IF(BJ$1=$A32,1,INDEX(Correlations!$F$3:$DA$102,MAX(BJ$1,$A32),MIN(BJ$1,$A32)))</f>
        <v>0.41599999999999998</v>
      </c>
      <c r="BK32">
        <f>IF(BK$1=$A32,1,INDEX(Correlations!$F$3:$DA$102,MAX(BK$1,$A32),MIN(BK$1,$A32)))</f>
        <v>0.32300000000000001</v>
      </c>
      <c r="BL32">
        <f>IF(BL$1=$A32,1,INDEX(Correlations!$F$3:$DA$102,MAX(BL$1,$A32),MIN(BL$1,$A32)))</f>
        <v>0</v>
      </c>
      <c r="BM32">
        <f>IF(BM$1=$A32,1,INDEX(Correlations!$F$3:$DA$102,MAX(BM$1,$A32),MIN(BM$1,$A32)))</f>
        <v>0</v>
      </c>
      <c r="BN32">
        <f>IF(BN$1=$A32,1,INDEX(Correlations!$F$3:$DA$102,MAX(BN$1,$A32),MIN(BN$1,$A32)))</f>
        <v>0</v>
      </c>
      <c r="BO32">
        <f>IF(BO$1=$A32,1,INDEX(Correlations!$F$3:$DA$102,MAX(BO$1,$A32),MIN(BO$1,$A32)))</f>
        <v>0</v>
      </c>
      <c r="BP32">
        <f>IF(BP$1=$A32,1,INDEX(Correlations!$F$3:$DA$102,MAX(BP$1,$A32),MIN(BP$1,$A32)))</f>
        <v>0</v>
      </c>
      <c r="BQ32">
        <f>IF(BQ$1=$A32,1,INDEX(Correlations!$F$3:$DA$102,MAX(BQ$1,$A32),MIN(BQ$1,$A32)))</f>
        <v>0</v>
      </c>
      <c r="BR32">
        <f>IF(BR$1=$A32,1,INDEX(Correlations!$F$3:$DA$102,MAX(BR$1,$A32),MIN(BR$1,$A32)))</f>
        <v>0</v>
      </c>
      <c r="BS32">
        <f>IF(BS$1=$A32,1,INDEX(Correlations!$F$3:$DA$102,MAX(BS$1,$A32),MIN(BS$1,$A32)))</f>
        <v>0</v>
      </c>
      <c r="BT32">
        <f>IF(BT$1=$A32,1,INDEX(Correlations!$F$3:$DA$102,MAX(BT$1,$A32),MIN(BT$1,$A32)))</f>
        <v>0</v>
      </c>
      <c r="BU32">
        <f>IF(BU$1=$A32,1,INDEX(Correlations!$F$3:$DA$102,MAX(BU$1,$A32),MIN(BU$1,$A32)))</f>
        <v>0</v>
      </c>
      <c r="BV32">
        <f>IF(BV$1=$A32,1,INDEX(Correlations!$F$3:$DA$102,MAX(BV$1,$A32),MIN(BV$1,$A32)))</f>
        <v>0</v>
      </c>
      <c r="BW32">
        <f>IF(BW$1=$A32,1,INDEX(Correlations!$F$3:$DA$102,MAX(BW$1,$A32),MIN(BW$1,$A32)))</f>
        <v>0</v>
      </c>
      <c r="BX32">
        <f>IF(BX$1=$A32,1,INDEX(Correlations!$F$3:$DA$102,MAX(BX$1,$A32),MIN(BX$1,$A32)))</f>
        <v>0</v>
      </c>
      <c r="BY32">
        <f>IF(BY$1=$A32,1,INDEX(Correlations!$F$3:$DA$102,MAX(BY$1,$A32),MIN(BY$1,$A32)))</f>
        <v>0</v>
      </c>
      <c r="BZ32">
        <f>IF(BZ$1=$A32,1,INDEX(Correlations!$F$3:$DA$102,MAX(BZ$1,$A32),MIN(BZ$1,$A32)))</f>
        <v>0</v>
      </c>
      <c r="CA32">
        <f>IF(CA$1=$A32,1,INDEX(Correlations!$F$3:$DA$102,MAX(CA$1,$A32),MIN(CA$1,$A32)))</f>
        <v>0</v>
      </c>
      <c r="CB32">
        <f>IF(CB$1=$A32,1,INDEX(Correlations!$F$3:$DA$102,MAX(CB$1,$A32),MIN(CB$1,$A32)))</f>
        <v>0</v>
      </c>
      <c r="CC32">
        <f>IF(CC$1=$A32,1,INDEX(Correlations!$F$3:$DA$102,MAX(CC$1,$A32),MIN(CC$1,$A32)))</f>
        <v>0</v>
      </c>
      <c r="CD32">
        <f>IF(CD$1=$A32,1,INDEX(Correlations!$F$3:$DA$102,MAX(CD$1,$A32),MIN(CD$1,$A32)))</f>
        <v>0</v>
      </c>
      <c r="CE32">
        <f>IF(CE$1=$A32,1,INDEX(Correlations!$F$3:$DA$102,MAX(CE$1,$A32),MIN(CE$1,$A32)))</f>
        <v>0</v>
      </c>
      <c r="CF32">
        <f>IF(CF$1=$A32,1,INDEX(Correlations!$F$3:$DA$102,MAX(CF$1,$A32),MIN(CF$1,$A32)))</f>
        <v>0</v>
      </c>
      <c r="CG32">
        <f>IF(CG$1=$A32,1,INDEX(Correlations!$F$3:$DA$102,MAX(CG$1,$A32),MIN(CG$1,$A32)))</f>
        <v>0</v>
      </c>
      <c r="CH32">
        <f>IF(CH$1=$A32,1,INDEX(Correlations!$F$3:$DA$102,MAX(CH$1,$A32),MIN(CH$1,$A32)))</f>
        <v>0</v>
      </c>
      <c r="CI32">
        <f>IF(CI$1=$A32,1,INDEX(Correlations!$F$3:$DA$102,MAX(CI$1,$A32),MIN(CI$1,$A32)))</f>
        <v>0</v>
      </c>
      <c r="CJ32">
        <f>IF(CJ$1=$A32,1,INDEX(Correlations!$F$3:$DA$102,MAX(CJ$1,$A32),MIN(CJ$1,$A32)))</f>
        <v>0</v>
      </c>
      <c r="CK32">
        <f>IF(CK$1=$A32,1,INDEX(Correlations!$F$3:$DA$102,MAX(CK$1,$A32),MIN(CK$1,$A32)))</f>
        <v>0</v>
      </c>
      <c r="CL32">
        <f>IF(CL$1=$A32,1,INDEX(Correlations!$F$3:$DA$102,MAX(CL$1,$A32),MIN(CL$1,$A32)))</f>
        <v>0</v>
      </c>
      <c r="CM32">
        <f>IF(CM$1=$A32,1,INDEX(Correlations!$F$3:$DA$102,MAX(CM$1,$A32),MIN(CM$1,$A32)))</f>
        <v>0</v>
      </c>
      <c r="CN32">
        <f>IF(CN$1=$A32,1,INDEX(Correlations!$F$3:$DA$102,MAX(CN$1,$A32),MIN(CN$1,$A32)))</f>
        <v>0</v>
      </c>
      <c r="CO32">
        <f>IF(CO$1=$A32,1,INDEX(Correlations!$F$3:$DA$102,MAX(CO$1,$A32),MIN(CO$1,$A32)))</f>
        <v>0</v>
      </c>
      <c r="CP32">
        <f>IF(CP$1=$A32,1,INDEX(Correlations!$F$3:$DA$102,MAX(CP$1,$A32),MIN(CP$1,$A32)))</f>
        <v>0</v>
      </c>
      <c r="CQ32">
        <f>IF(CQ$1=$A32,1,INDEX(Correlations!$F$3:$DA$102,MAX(CQ$1,$A32),MIN(CQ$1,$A32)))</f>
        <v>0</v>
      </c>
      <c r="CR32">
        <f>IF(CR$1=$A32,1,INDEX(Correlations!$F$3:$DA$102,MAX(CR$1,$A32),MIN(CR$1,$A32)))</f>
        <v>0</v>
      </c>
      <c r="CS32">
        <f>IF(CS$1=$A32,1,INDEX(Correlations!$F$3:$DA$102,MAX(CS$1,$A32),MIN(CS$1,$A32)))</f>
        <v>0</v>
      </c>
      <c r="CT32">
        <f>IF(CT$1=$A32,1,INDEX(Correlations!$F$3:$DA$102,MAX(CT$1,$A32),MIN(CT$1,$A32)))</f>
        <v>0</v>
      </c>
      <c r="CU32">
        <f>IF(CU$1=$A32,1,INDEX(Correlations!$F$3:$DA$102,MAX(CU$1,$A32),MIN(CU$1,$A32)))</f>
        <v>0</v>
      </c>
      <c r="CV32">
        <f>IF(CV$1=$A32,1,INDEX(Correlations!$F$3:$DA$102,MAX(CV$1,$A32),MIN(CV$1,$A32)))</f>
        <v>0</v>
      </c>
      <c r="CW32">
        <f>IF(CW$1=$A32,1,INDEX(Correlations!$F$3:$DA$102,MAX(CW$1,$A32),MIN(CW$1,$A32)))</f>
        <v>0</v>
      </c>
    </row>
    <row r="33" spans="1:101" x14ac:dyDescent="0.15">
      <c r="A33">
        <v>32</v>
      </c>
      <c r="B33">
        <f>IF(B$1=$A33,1,INDEX(Correlations!$F$3:$DA$102,MAX(B$1,$A33),MIN(B$1,$A33)))</f>
        <v>0.47</v>
      </c>
      <c r="C33">
        <f>IF(C$1=$A33,1,INDEX(Correlations!$F$3:$DA$102,MAX(C$1,$A33),MIN(C$1,$A33)))</f>
        <v>0.45700000000000002</v>
      </c>
      <c r="D33">
        <f>IF(D$1=$A33,1,INDEX(Correlations!$F$3:$DA$102,MAX(D$1,$A33),MIN(D$1,$A33)))</f>
        <v>0</v>
      </c>
      <c r="E33">
        <f>IF(E$1=$A33,1,INDEX(Correlations!$F$3:$DA$102,MAX(E$1,$A33),MIN(E$1,$A33)))</f>
        <v>0.38600000000000001</v>
      </c>
      <c r="F33">
        <f>IF(F$1=$A33,1,INDEX(Correlations!$F$3:$DA$102,MAX(F$1,$A33),MIN(F$1,$A33)))</f>
        <v>0.32800000000000001</v>
      </c>
      <c r="G33">
        <f>IF(G$1=$A33,1,INDEX(Correlations!$F$3:$DA$102,MAX(G$1,$A33),MIN(G$1,$A33)))</f>
        <v>0.30299999999999999</v>
      </c>
      <c r="H33">
        <f>IF(H$1=$A33,1,INDEX(Correlations!$F$3:$DA$102,MAX(H$1,$A33),MIN(H$1,$A33)))</f>
        <v>0.36899999999999999</v>
      </c>
      <c r="I33">
        <f>IF(I$1=$A33,1,INDEX(Correlations!$F$3:$DA$102,MAX(I$1,$A33),MIN(I$1,$A33)))</f>
        <v>0</v>
      </c>
      <c r="J33">
        <f>IF(J$1=$A33,1,INDEX(Correlations!$F$3:$DA$102,MAX(J$1,$A33),MIN(J$1,$A33)))</f>
        <v>0</v>
      </c>
      <c r="K33">
        <f>IF(K$1=$A33,1,INDEX(Correlations!$F$3:$DA$102,MAX(K$1,$A33),MIN(K$1,$A33)))</f>
        <v>0.16300000000000001</v>
      </c>
      <c r="L33">
        <f>IF(L$1=$A33,1,INDEX(Correlations!$F$3:$DA$102,MAX(L$1,$A33),MIN(L$1,$A33)))</f>
        <v>0.1</v>
      </c>
      <c r="M33">
        <f>IF(M$1=$A33,1,INDEX(Correlations!$F$3:$DA$102,MAX(M$1,$A33),MIN(M$1,$A33)))</f>
        <v>0.04</v>
      </c>
      <c r="N33">
        <f>IF(N$1=$A33,1,INDEX(Correlations!$F$3:$DA$102,MAX(N$1,$A33),MIN(N$1,$A33)))</f>
        <v>0.35</v>
      </c>
      <c r="O33">
        <f>IF(O$1=$A33,1,INDEX(Correlations!$F$3:$DA$102,MAX(O$1,$A33),MIN(O$1,$A33)))</f>
        <v>7.0000000000000007E-2</v>
      </c>
      <c r="P33">
        <f>IF(P$1=$A33,1,INDEX(Correlations!$F$3:$DA$102,MAX(P$1,$A33),MIN(P$1,$A33)))</f>
        <v>0.14000000000000001</v>
      </c>
      <c r="Q33">
        <f>IF(Q$1=$A33,1,INDEX(Correlations!$F$3:$DA$102,MAX(Q$1,$A33),MIN(Q$1,$A33)))</f>
        <v>0.17</v>
      </c>
      <c r="R33">
        <f>IF(R$1=$A33,1,INDEX(Correlations!$F$3:$DA$102,MAX(R$1,$A33),MIN(R$1,$A33)))</f>
        <v>0.2</v>
      </c>
      <c r="S33">
        <f>IF(S$1=$A33,1,INDEX(Correlations!$F$3:$DA$102,MAX(S$1,$A33),MIN(S$1,$A33)))</f>
        <v>0.11</v>
      </c>
      <c r="T33">
        <f>IF(T$1=$A33,1,INDEX(Correlations!$F$3:$DA$102,MAX(T$1,$A33),MIN(T$1,$A33)))</f>
        <v>0.24</v>
      </c>
      <c r="U33">
        <f>IF(U$1=$A33,1,INDEX(Correlations!$F$3:$DA$102,MAX(U$1,$A33),MIN(U$1,$A33)))</f>
        <v>0.24</v>
      </c>
      <c r="V33">
        <f>IF(V$1=$A33,1,INDEX(Correlations!$F$3:$DA$102,MAX(V$1,$A33),MIN(V$1,$A33)))</f>
        <v>0.1</v>
      </c>
      <c r="W33">
        <f>IF(W$1=$A33,1,INDEX(Correlations!$F$3:$DA$102,MAX(W$1,$A33),MIN(W$1,$A33)))</f>
        <v>0.64</v>
      </c>
      <c r="X33">
        <f>IF(X$1=$A33,1,INDEX(Correlations!$F$3:$DA$102,MAX(X$1,$A33),MIN(X$1,$A33)))</f>
        <v>0.25</v>
      </c>
      <c r="Y33">
        <f>IF(Y$1=$A33,1,INDEX(Correlations!$F$3:$DA$102,MAX(Y$1,$A33),MIN(Y$1,$A33)))</f>
        <v>0.02</v>
      </c>
      <c r="Z33">
        <f>IF(Z$1=$A33,1,INDEX(Correlations!$F$3:$DA$102,MAX(Z$1,$A33),MIN(Z$1,$A33)))</f>
        <v>0.02</v>
      </c>
      <c r="AA33">
        <f>IF(AA$1=$A33,1,INDEX(Correlations!$F$3:$DA$102,MAX(AA$1,$A33),MIN(AA$1,$A33)))</f>
        <v>0.16</v>
      </c>
      <c r="AB33">
        <f>IF(AB$1=$A33,1,INDEX(Correlations!$F$3:$DA$102,MAX(AB$1,$A33),MIN(AB$1,$A33)))</f>
        <v>0.26</v>
      </c>
      <c r="AC33">
        <f>IF(AC$1=$A33,1,INDEX(Correlations!$F$3:$DA$102,MAX(AC$1,$A33),MIN(AC$1,$A33)))</f>
        <v>0.04</v>
      </c>
      <c r="AD33">
        <f>IF(AD$1=$A33,1,INDEX(Correlations!$F$3:$DA$102,MAX(AD$1,$A33),MIN(AD$1,$A33)))</f>
        <v>0.17</v>
      </c>
      <c r="AE33">
        <f>IF(AE$1=$A33,1,INDEX(Correlations!$F$3:$DA$102,MAX(AE$1,$A33),MIN(AE$1,$A33)))</f>
        <v>0.12</v>
      </c>
      <c r="AF33">
        <f>IF(AF$1=$A33,1,INDEX(Correlations!$F$3:$DA$102,MAX(AF$1,$A33),MIN(AF$1,$A33)))</f>
        <v>0.48899999999999999</v>
      </c>
      <c r="AG33">
        <f>IF(AG$1=$A33,1,INDEX(Correlations!$F$3:$DA$102,MAX(AG$1,$A33),MIN(AG$1,$A33)))</f>
        <v>1</v>
      </c>
      <c r="AH33">
        <f>IF(AH$1=$A33,1,INDEX(Correlations!$F$3:$DA$102,MAX(AH$1,$A33),MIN(AH$1,$A33)))</f>
        <v>0.3</v>
      </c>
      <c r="AI33">
        <f>IF(AI$1=$A33,1,INDEX(Correlations!$F$3:$DA$102,MAX(AI$1,$A33),MIN(AI$1,$A33)))</f>
        <v>0.28399999999999997</v>
      </c>
      <c r="AJ33">
        <f>IF(AJ$1=$A33,1,INDEX(Correlations!$F$3:$DA$102,MAX(AJ$1,$A33),MIN(AJ$1,$A33)))</f>
        <v>0.318</v>
      </c>
      <c r="AK33">
        <f>IF(AK$1=$A33,1,INDEX(Correlations!$F$3:$DA$102,MAX(AK$1,$A33),MIN(AK$1,$A33)))</f>
        <v>0.34300000000000003</v>
      </c>
      <c r="AL33">
        <f>IF(AL$1=$A33,1,INDEX(Correlations!$F$3:$DA$102,MAX(AL$1,$A33),MIN(AL$1,$A33)))</f>
        <v>0.223</v>
      </c>
      <c r="AM33">
        <f>IF(AM$1=$A33,1,INDEX(Correlations!$F$3:$DA$102,MAX(AM$1,$A33),MIN(AM$1,$A33)))</f>
        <v>0.30499999999999999</v>
      </c>
      <c r="AN33">
        <f>IF(AN$1=$A33,1,INDEX(Correlations!$F$3:$DA$102,MAX(AN$1,$A33),MIN(AN$1,$A33)))</f>
        <v>0.36299999999999999</v>
      </c>
      <c r="AO33">
        <f>IF(AO$1=$A33,1,INDEX(Correlations!$F$3:$DA$102,MAX(AO$1,$A33),MIN(AO$1,$A33)))</f>
        <v>0.40988999999999998</v>
      </c>
      <c r="AP33">
        <f>IF(AP$1=$A33,1,INDEX(Correlations!$F$3:$DA$102,MAX(AP$1,$A33),MIN(AP$1,$A33)))</f>
        <v>0.41883999999999999</v>
      </c>
      <c r="AQ33">
        <f>IF(AQ$1=$A33,1,INDEX(Correlations!$F$3:$DA$102,MAX(AQ$1,$A33),MIN(AQ$1,$A33)))</f>
        <v>0</v>
      </c>
      <c r="AR33">
        <f>IF(AR$1=$A33,1,INDEX(Correlations!$F$3:$DA$102,MAX(AR$1,$A33),MIN(AR$1,$A33)))</f>
        <v>0.183</v>
      </c>
      <c r="AS33">
        <f>IF(AS$1=$A33,1,INDEX(Correlations!$F$3:$DA$102,MAX(AS$1,$A33),MIN(AS$1,$A33)))</f>
        <v>0</v>
      </c>
      <c r="AT33">
        <f>IF(AT$1=$A33,1,INDEX(Correlations!$F$3:$DA$102,MAX(AT$1,$A33),MIN(AT$1,$A33)))</f>
        <v>0.33883000000000002</v>
      </c>
      <c r="AU33">
        <f>IF(AU$1=$A33,1,INDEX(Correlations!$F$3:$DA$102,MAX(AU$1,$A33),MIN(AU$1,$A33)))</f>
        <v>0.32528000000000001</v>
      </c>
      <c r="AV33">
        <f>IF(AV$1=$A33,1,INDEX(Correlations!$F$3:$DA$102,MAX(AV$1,$A33),MIN(AV$1,$A33)))</f>
        <v>0</v>
      </c>
      <c r="AW33">
        <f>IF(AW$1=$A33,1,INDEX(Correlations!$F$3:$DA$102,MAX(AW$1,$A33),MIN(AW$1,$A33)))</f>
        <v>0</v>
      </c>
      <c r="AX33">
        <f>IF(AX$1=$A33,1,INDEX(Correlations!$F$3:$DA$102,MAX(AX$1,$A33),MIN(AX$1,$A33)))</f>
        <v>0</v>
      </c>
      <c r="AY33">
        <f>IF(AY$1=$A33,1,INDEX(Correlations!$F$3:$DA$102,MAX(AY$1,$A33),MIN(AY$1,$A33)))</f>
        <v>0</v>
      </c>
      <c r="AZ33">
        <f>IF(AZ$1=$A33,1,INDEX(Correlations!$F$3:$DA$102,MAX(AZ$1,$A33),MIN(AZ$1,$A33)))</f>
        <v>0.25</v>
      </c>
      <c r="BA33">
        <f>IF(BA$1=$A33,1,INDEX(Correlations!$F$3:$DA$102,MAX(BA$1,$A33),MIN(BA$1,$A33)))</f>
        <v>0</v>
      </c>
      <c r="BB33">
        <f>IF(BB$1=$A33,1,INDEX(Correlations!$F$3:$DA$102,MAX(BB$1,$A33),MIN(BB$1,$A33)))</f>
        <v>0</v>
      </c>
      <c r="BC33">
        <f>IF(BC$1=$A33,1,INDEX(Correlations!$F$3:$DA$102,MAX(BC$1,$A33),MIN(BC$1,$A33)))</f>
        <v>0</v>
      </c>
      <c r="BD33">
        <f>IF(BD$1=$A33,1,INDEX(Correlations!$F$3:$DA$102,MAX(BD$1,$A33),MIN(BD$1,$A33)))</f>
        <v>0</v>
      </c>
      <c r="BE33">
        <f>IF(BE$1=$A33,1,INDEX(Correlations!$F$3:$DA$102,MAX(BE$1,$A33),MIN(BE$1,$A33)))</f>
        <v>0</v>
      </c>
      <c r="BF33">
        <f>IF(BF$1=$A33,1,INDEX(Correlations!$F$3:$DA$102,MAX(BF$1,$A33),MIN(BF$1,$A33)))</f>
        <v>0</v>
      </c>
      <c r="BG33">
        <f>IF(BG$1=$A33,1,INDEX(Correlations!$F$3:$DA$102,MAX(BG$1,$A33),MIN(BG$1,$A33)))</f>
        <v>0</v>
      </c>
      <c r="BH33">
        <f>IF(BH$1=$A33,1,INDEX(Correlations!$F$3:$DA$102,MAX(BH$1,$A33),MIN(BH$1,$A33)))</f>
        <v>0</v>
      </c>
      <c r="BI33">
        <f>IF(BI$1=$A33,1,INDEX(Correlations!$F$3:$DA$102,MAX(BI$1,$A33),MIN(BI$1,$A33)))</f>
        <v>0</v>
      </c>
      <c r="BJ33">
        <f>IF(BJ$1=$A33,1,INDEX(Correlations!$F$3:$DA$102,MAX(BJ$1,$A33),MIN(BJ$1,$A33)))</f>
        <v>0.436</v>
      </c>
      <c r="BK33">
        <f>IF(BK$1=$A33,1,INDEX(Correlations!$F$3:$DA$102,MAX(BK$1,$A33),MIN(BK$1,$A33)))</f>
        <v>0.35</v>
      </c>
      <c r="BL33">
        <f>IF(BL$1=$A33,1,INDEX(Correlations!$F$3:$DA$102,MAX(BL$1,$A33),MIN(BL$1,$A33)))</f>
        <v>0</v>
      </c>
      <c r="BM33">
        <f>IF(BM$1=$A33,1,INDEX(Correlations!$F$3:$DA$102,MAX(BM$1,$A33),MIN(BM$1,$A33)))</f>
        <v>0</v>
      </c>
      <c r="BN33">
        <f>IF(BN$1=$A33,1,INDEX(Correlations!$F$3:$DA$102,MAX(BN$1,$A33),MIN(BN$1,$A33)))</f>
        <v>0</v>
      </c>
      <c r="BO33">
        <f>IF(BO$1=$A33,1,INDEX(Correlations!$F$3:$DA$102,MAX(BO$1,$A33),MIN(BO$1,$A33)))</f>
        <v>0</v>
      </c>
      <c r="BP33">
        <f>IF(BP$1=$A33,1,INDEX(Correlations!$F$3:$DA$102,MAX(BP$1,$A33),MIN(BP$1,$A33)))</f>
        <v>0</v>
      </c>
      <c r="BQ33">
        <f>IF(BQ$1=$A33,1,INDEX(Correlations!$F$3:$DA$102,MAX(BQ$1,$A33),MIN(BQ$1,$A33)))</f>
        <v>0</v>
      </c>
      <c r="BR33">
        <f>IF(BR$1=$A33,1,INDEX(Correlations!$F$3:$DA$102,MAX(BR$1,$A33),MIN(BR$1,$A33)))</f>
        <v>0</v>
      </c>
      <c r="BS33">
        <f>IF(BS$1=$A33,1,INDEX(Correlations!$F$3:$DA$102,MAX(BS$1,$A33),MIN(BS$1,$A33)))</f>
        <v>0</v>
      </c>
      <c r="BT33">
        <f>IF(BT$1=$A33,1,INDEX(Correlations!$F$3:$DA$102,MAX(BT$1,$A33),MIN(BT$1,$A33)))</f>
        <v>0</v>
      </c>
      <c r="BU33">
        <f>IF(BU$1=$A33,1,INDEX(Correlations!$F$3:$DA$102,MAX(BU$1,$A33),MIN(BU$1,$A33)))</f>
        <v>0</v>
      </c>
      <c r="BV33">
        <f>IF(BV$1=$A33,1,INDEX(Correlations!$F$3:$DA$102,MAX(BV$1,$A33),MIN(BV$1,$A33)))</f>
        <v>0</v>
      </c>
      <c r="BW33">
        <f>IF(BW$1=$A33,1,INDEX(Correlations!$F$3:$DA$102,MAX(BW$1,$A33),MIN(BW$1,$A33)))</f>
        <v>0</v>
      </c>
      <c r="BX33">
        <f>IF(BX$1=$A33,1,INDEX(Correlations!$F$3:$DA$102,MAX(BX$1,$A33),MIN(BX$1,$A33)))</f>
        <v>0</v>
      </c>
      <c r="BY33">
        <f>IF(BY$1=$A33,1,INDEX(Correlations!$F$3:$DA$102,MAX(BY$1,$A33),MIN(BY$1,$A33)))</f>
        <v>0</v>
      </c>
      <c r="BZ33">
        <f>IF(BZ$1=$A33,1,INDEX(Correlations!$F$3:$DA$102,MAX(BZ$1,$A33),MIN(BZ$1,$A33)))</f>
        <v>0</v>
      </c>
      <c r="CA33">
        <f>IF(CA$1=$A33,1,INDEX(Correlations!$F$3:$DA$102,MAX(CA$1,$A33),MIN(CA$1,$A33)))</f>
        <v>0</v>
      </c>
      <c r="CB33">
        <f>IF(CB$1=$A33,1,INDEX(Correlations!$F$3:$DA$102,MAX(CB$1,$A33),MIN(CB$1,$A33)))</f>
        <v>0</v>
      </c>
      <c r="CC33">
        <f>IF(CC$1=$A33,1,INDEX(Correlations!$F$3:$DA$102,MAX(CC$1,$A33),MIN(CC$1,$A33)))</f>
        <v>0</v>
      </c>
      <c r="CD33">
        <f>IF(CD$1=$A33,1,INDEX(Correlations!$F$3:$DA$102,MAX(CD$1,$A33),MIN(CD$1,$A33)))</f>
        <v>0</v>
      </c>
      <c r="CE33">
        <f>IF(CE$1=$A33,1,INDEX(Correlations!$F$3:$DA$102,MAX(CE$1,$A33),MIN(CE$1,$A33)))</f>
        <v>0</v>
      </c>
      <c r="CF33">
        <f>IF(CF$1=$A33,1,INDEX(Correlations!$F$3:$DA$102,MAX(CF$1,$A33),MIN(CF$1,$A33)))</f>
        <v>0</v>
      </c>
      <c r="CG33">
        <f>IF(CG$1=$A33,1,INDEX(Correlations!$F$3:$DA$102,MAX(CG$1,$A33),MIN(CG$1,$A33)))</f>
        <v>0</v>
      </c>
      <c r="CH33">
        <f>IF(CH$1=$A33,1,INDEX(Correlations!$F$3:$DA$102,MAX(CH$1,$A33),MIN(CH$1,$A33)))</f>
        <v>0</v>
      </c>
      <c r="CI33">
        <f>IF(CI$1=$A33,1,INDEX(Correlations!$F$3:$DA$102,MAX(CI$1,$A33),MIN(CI$1,$A33)))</f>
        <v>0</v>
      </c>
      <c r="CJ33">
        <f>IF(CJ$1=$A33,1,INDEX(Correlations!$F$3:$DA$102,MAX(CJ$1,$A33),MIN(CJ$1,$A33)))</f>
        <v>0</v>
      </c>
      <c r="CK33">
        <f>IF(CK$1=$A33,1,INDEX(Correlations!$F$3:$DA$102,MAX(CK$1,$A33),MIN(CK$1,$A33)))</f>
        <v>0</v>
      </c>
      <c r="CL33">
        <f>IF(CL$1=$A33,1,INDEX(Correlations!$F$3:$DA$102,MAX(CL$1,$A33),MIN(CL$1,$A33)))</f>
        <v>0</v>
      </c>
      <c r="CM33">
        <f>IF(CM$1=$A33,1,INDEX(Correlations!$F$3:$DA$102,MAX(CM$1,$A33),MIN(CM$1,$A33)))</f>
        <v>0</v>
      </c>
      <c r="CN33">
        <f>IF(CN$1=$A33,1,INDEX(Correlations!$F$3:$DA$102,MAX(CN$1,$A33),MIN(CN$1,$A33)))</f>
        <v>0</v>
      </c>
      <c r="CO33">
        <f>IF(CO$1=$A33,1,INDEX(Correlations!$F$3:$DA$102,MAX(CO$1,$A33),MIN(CO$1,$A33)))</f>
        <v>0</v>
      </c>
      <c r="CP33">
        <f>IF(CP$1=$A33,1,INDEX(Correlations!$F$3:$DA$102,MAX(CP$1,$A33),MIN(CP$1,$A33)))</f>
        <v>0</v>
      </c>
      <c r="CQ33">
        <f>IF(CQ$1=$A33,1,INDEX(Correlations!$F$3:$DA$102,MAX(CQ$1,$A33),MIN(CQ$1,$A33)))</f>
        <v>0</v>
      </c>
      <c r="CR33">
        <f>IF(CR$1=$A33,1,INDEX(Correlations!$F$3:$DA$102,MAX(CR$1,$A33),MIN(CR$1,$A33)))</f>
        <v>0</v>
      </c>
      <c r="CS33">
        <f>IF(CS$1=$A33,1,INDEX(Correlations!$F$3:$DA$102,MAX(CS$1,$A33),MIN(CS$1,$A33)))</f>
        <v>0</v>
      </c>
      <c r="CT33">
        <f>IF(CT$1=$A33,1,INDEX(Correlations!$F$3:$DA$102,MAX(CT$1,$A33),MIN(CT$1,$A33)))</f>
        <v>0</v>
      </c>
      <c r="CU33">
        <f>IF(CU$1=$A33,1,INDEX(Correlations!$F$3:$DA$102,MAX(CU$1,$A33),MIN(CU$1,$A33)))</f>
        <v>0</v>
      </c>
      <c r="CV33">
        <f>IF(CV$1=$A33,1,INDEX(Correlations!$F$3:$DA$102,MAX(CV$1,$A33),MIN(CV$1,$A33)))</f>
        <v>0</v>
      </c>
      <c r="CW33">
        <f>IF(CW$1=$A33,1,INDEX(Correlations!$F$3:$DA$102,MAX(CW$1,$A33),MIN(CW$1,$A33)))</f>
        <v>0</v>
      </c>
    </row>
    <row r="34" spans="1:101" x14ac:dyDescent="0.15">
      <c r="A34">
        <v>33</v>
      </c>
      <c r="B34">
        <f>IF(B$1=$A34,1,INDEX(Correlations!$F$3:$DA$102,MAX(B$1,$A34),MIN(B$1,$A34)))</f>
        <v>0.61</v>
      </c>
      <c r="C34">
        <f>IF(C$1=$A34,1,INDEX(Correlations!$F$3:$DA$102,MAX(C$1,$A34),MIN(C$1,$A34)))</f>
        <v>0.73</v>
      </c>
      <c r="D34">
        <f>IF(D$1=$A34,1,INDEX(Correlations!$F$3:$DA$102,MAX(D$1,$A34),MIN(D$1,$A34)))</f>
        <v>0.66</v>
      </c>
      <c r="E34">
        <f>IF(E$1=$A34,1,INDEX(Correlations!$F$3:$DA$102,MAX(E$1,$A34),MIN(E$1,$A34)))</f>
        <v>0.47</v>
      </c>
      <c r="F34">
        <f>IF(F$1=$A34,1,INDEX(Correlations!$F$3:$DA$102,MAX(F$1,$A34),MIN(F$1,$A34)))</f>
        <v>0.52</v>
      </c>
      <c r="G34">
        <f>IF(G$1=$A34,1,INDEX(Correlations!$F$3:$DA$102,MAX(G$1,$A34),MIN(G$1,$A34)))</f>
        <v>0.56999999999999995</v>
      </c>
      <c r="H34">
        <f>IF(H$1=$A34,1,INDEX(Correlations!$F$3:$DA$102,MAX(H$1,$A34),MIN(H$1,$A34)))</f>
        <v>0.42</v>
      </c>
      <c r="I34">
        <f>IF(I$1=$A34,1,INDEX(Correlations!$F$3:$DA$102,MAX(I$1,$A34),MIN(I$1,$A34)))</f>
        <v>0.37</v>
      </c>
      <c r="J34">
        <f>IF(J$1=$A34,1,INDEX(Correlations!$F$3:$DA$102,MAX(J$1,$A34),MIN(J$1,$A34)))</f>
        <v>0.3</v>
      </c>
      <c r="K34">
        <f>IF(K$1=$A34,1,INDEX(Correlations!$F$3:$DA$102,MAX(K$1,$A34),MIN(K$1,$A34)))</f>
        <v>0.37</v>
      </c>
      <c r="L34">
        <f>IF(L$1=$A34,1,INDEX(Correlations!$F$3:$DA$102,MAX(L$1,$A34),MIN(L$1,$A34)))</f>
        <v>0</v>
      </c>
      <c r="M34">
        <f>IF(M$1=$A34,1,INDEX(Correlations!$F$3:$DA$102,MAX(M$1,$A34),MIN(M$1,$A34)))</f>
        <v>0</v>
      </c>
      <c r="N34">
        <f>IF(N$1=$A34,1,INDEX(Correlations!$F$3:$DA$102,MAX(N$1,$A34),MIN(N$1,$A34)))</f>
        <v>0</v>
      </c>
      <c r="O34">
        <f>IF(O$1=$A34,1,INDEX(Correlations!$F$3:$DA$102,MAX(O$1,$A34),MIN(O$1,$A34)))</f>
        <v>0</v>
      </c>
      <c r="P34">
        <f>IF(P$1=$A34,1,INDEX(Correlations!$F$3:$DA$102,MAX(P$1,$A34),MIN(P$1,$A34)))</f>
        <v>0.36870000000000003</v>
      </c>
      <c r="Q34">
        <f>IF(Q$1=$A34,1,INDEX(Correlations!$F$3:$DA$102,MAX(Q$1,$A34),MIN(Q$1,$A34)))</f>
        <v>0.35299999999999998</v>
      </c>
      <c r="R34">
        <f>IF(R$1=$A34,1,INDEX(Correlations!$F$3:$DA$102,MAX(R$1,$A34),MIN(R$1,$A34)))</f>
        <v>0</v>
      </c>
      <c r="S34">
        <f>IF(S$1=$A34,1,INDEX(Correlations!$F$3:$DA$102,MAX(S$1,$A34),MIN(S$1,$A34)))</f>
        <v>0</v>
      </c>
      <c r="T34">
        <f>IF(T$1=$A34,1,INDEX(Correlations!$F$3:$DA$102,MAX(T$1,$A34),MIN(T$1,$A34)))</f>
        <v>0</v>
      </c>
      <c r="U34">
        <f>IF(U$1=$A34,1,INDEX(Correlations!$F$3:$DA$102,MAX(U$1,$A34),MIN(U$1,$A34)))</f>
        <v>0</v>
      </c>
      <c r="V34">
        <f>IF(V$1=$A34,1,INDEX(Correlations!$F$3:$DA$102,MAX(V$1,$A34),MIN(V$1,$A34)))</f>
        <v>0</v>
      </c>
      <c r="W34">
        <f>IF(W$1=$A34,1,INDEX(Correlations!$F$3:$DA$102,MAX(W$1,$A34),MIN(W$1,$A34)))</f>
        <v>0</v>
      </c>
      <c r="X34">
        <f>IF(X$1=$A34,1,INDEX(Correlations!$F$3:$DA$102,MAX(X$1,$A34),MIN(X$1,$A34)))</f>
        <v>0</v>
      </c>
      <c r="Y34">
        <f>IF(Y$1=$A34,1,INDEX(Correlations!$F$3:$DA$102,MAX(Y$1,$A34),MIN(Y$1,$A34)))</f>
        <v>0</v>
      </c>
      <c r="Z34">
        <f>IF(Z$1=$A34,1,INDEX(Correlations!$F$3:$DA$102,MAX(Z$1,$A34),MIN(Z$1,$A34)))</f>
        <v>0.38</v>
      </c>
      <c r="AA34">
        <f>IF(AA$1=$A34,1,INDEX(Correlations!$F$3:$DA$102,MAX(AA$1,$A34),MIN(AA$1,$A34)))</f>
        <v>0.36</v>
      </c>
      <c r="AB34">
        <f>IF(AB$1=$A34,1,INDEX(Correlations!$F$3:$DA$102,MAX(AB$1,$A34),MIN(AB$1,$A34)))</f>
        <v>0</v>
      </c>
      <c r="AC34">
        <f>IF(AC$1=$A34,1,INDEX(Correlations!$F$3:$DA$102,MAX(AC$1,$A34),MIN(AC$1,$A34)))</f>
        <v>0</v>
      </c>
      <c r="AD34">
        <f>IF(AD$1=$A34,1,INDEX(Correlations!$F$3:$DA$102,MAX(AD$1,$A34),MIN(AD$1,$A34)))</f>
        <v>0</v>
      </c>
      <c r="AE34">
        <f>IF(AE$1=$A34,1,INDEX(Correlations!$F$3:$DA$102,MAX(AE$1,$A34),MIN(AE$1,$A34)))</f>
        <v>0</v>
      </c>
      <c r="AF34">
        <f>IF(AF$1=$A34,1,INDEX(Correlations!$F$3:$DA$102,MAX(AF$1,$A34),MIN(AF$1,$A34)))</f>
        <v>0.46899999999999997</v>
      </c>
      <c r="AG34">
        <f>IF(AG$1=$A34,1,INDEX(Correlations!$F$3:$DA$102,MAX(AG$1,$A34),MIN(AG$1,$A34)))</f>
        <v>0.3</v>
      </c>
      <c r="AH34">
        <f>IF(AH$1=$A34,1,INDEX(Correlations!$F$3:$DA$102,MAX(AH$1,$A34),MIN(AH$1,$A34)))</f>
        <v>1</v>
      </c>
      <c r="AI34">
        <f>IF(AI$1=$A34,1,INDEX(Correlations!$F$3:$DA$102,MAX(AI$1,$A34),MIN(AI$1,$A34)))</f>
        <v>0.19</v>
      </c>
      <c r="AJ34">
        <f>IF(AJ$1=$A34,1,INDEX(Correlations!$F$3:$DA$102,MAX(AJ$1,$A34),MIN(AJ$1,$A34)))</f>
        <v>0.40100000000000002</v>
      </c>
      <c r="AK34">
        <f>IF(AK$1=$A34,1,INDEX(Correlations!$F$3:$DA$102,MAX(AK$1,$A34),MIN(AK$1,$A34)))</f>
        <v>0.39800000000000002</v>
      </c>
      <c r="AL34">
        <f>IF(AL$1=$A34,1,INDEX(Correlations!$F$3:$DA$102,MAX(AL$1,$A34),MIN(AL$1,$A34)))</f>
        <v>0.2339</v>
      </c>
      <c r="AM34">
        <f>IF(AM$1=$A34,1,INDEX(Correlations!$F$3:$DA$102,MAX(AM$1,$A34),MIN(AM$1,$A34)))</f>
        <v>0.248</v>
      </c>
      <c r="AN34">
        <f>IF(AN$1=$A34,1,INDEX(Correlations!$F$3:$DA$102,MAX(AN$1,$A34),MIN(AN$1,$A34)))</f>
        <v>0.32579999999999998</v>
      </c>
      <c r="AO34">
        <f>IF(AO$1=$A34,1,INDEX(Correlations!$F$3:$DA$102,MAX(AO$1,$A34),MIN(AO$1,$A34)))</f>
        <v>0.2802</v>
      </c>
      <c r="AP34">
        <f>IF(AP$1=$A34,1,INDEX(Correlations!$F$3:$DA$102,MAX(AP$1,$A34),MIN(AP$1,$A34)))</f>
        <v>0.29930000000000001</v>
      </c>
      <c r="AQ34">
        <f>IF(AQ$1=$A34,1,INDEX(Correlations!$F$3:$DA$102,MAX(AQ$1,$A34),MIN(AQ$1,$A34)))</f>
        <v>0.48349999999999999</v>
      </c>
      <c r="AR34">
        <f>IF(AR$1=$A34,1,INDEX(Correlations!$F$3:$DA$102,MAX(AR$1,$A34),MIN(AR$1,$A34)))</f>
        <v>0.48</v>
      </c>
      <c r="AS34">
        <f>IF(AS$1=$A34,1,INDEX(Correlations!$F$3:$DA$102,MAX(AS$1,$A34),MIN(AS$1,$A34)))</f>
        <v>0.24</v>
      </c>
      <c r="AT34">
        <f>IF(AT$1=$A34,1,INDEX(Correlations!$F$3:$DA$102,MAX(AT$1,$A34),MIN(AT$1,$A34)))</f>
        <v>0.1439</v>
      </c>
      <c r="AU34">
        <f>IF(AU$1=$A34,1,INDEX(Correlations!$F$3:$DA$102,MAX(AU$1,$A34),MIN(AU$1,$A34)))</f>
        <v>0.17330000000000001</v>
      </c>
      <c r="AV34">
        <f>IF(AV$1=$A34,1,INDEX(Correlations!$F$3:$DA$102,MAX(AV$1,$A34),MIN(AV$1,$A34)))</f>
        <v>0</v>
      </c>
      <c r="AW34">
        <f>IF(AW$1=$A34,1,INDEX(Correlations!$F$3:$DA$102,MAX(AW$1,$A34),MIN(AW$1,$A34)))</f>
        <v>0.84</v>
      </c>
      <c r="AX34">
        <f>IF(AX$1=$A34,1,INDEX(Correlations!$F$3:$DA$102,MAX(AX$1,$A34),MIN(AX$1,$A34)))</f>
        <v>0.69</v>
      </c>
      <c r="AY34">
        <f>IF(AY$1=$A34,1,INDEX(Correlations!$F$3:$DA$102,MAX(AY$1,$A34),MIN(AY$1,$A34)))</f>
        <v>0.71</v>
      </c>
      <c r="AZ34">
        <f>IF(AZ$1=$A34,1,INDEX(Correlations!$F$3:$DA$102,MAX(AZ$1,$A34),MIN(AZ$1,$A34)))</f>
        <v>0</v>
      </c>
      <c r="BA34">
        <f>IF(BA$1=$A34,1,INDEX(Correlations!$F$3:$DA$102,MAX(BA$1,$A34),MIN(BA$1,$A34)))</f>
        <v>0</v>
      </c>
      <c r="BB34">
        <f>IF(BB$1=$A34,1,INDEX(Correlations!$F$3:$DA$102,MAX(BB$1,$A34),MIN(BB$1,$A34)))</f>
        <v>0</v>
      </c>
      <c r="BC34">
        <f>IF(BC$1=$A34,1,INDEX(Correlations!$F$3:$DA$102,MAX(BC$1,$A34),MIN(BC$1,$A34)))</f>
        <v>0</v>
      </c>
      <c r="BD34">
        <f>IF(BD$1=$A34,1,INDEX(Correlations!$F$3:$DA$102,MAX(BD$1,$A34),MIN(BD$1,$A34)))</f>
        <v>0</v>
      </c>
      <c r="BE34">
        <f>IF(BE$1=$A34,1,INDEX(Correlations!$F$3:$DA$102,MAX(BE$1,$A34),MIN(BE$1,$A34)))</f>
        <v>0</v>
      </c>
      <c r="BF34">
        <f>IF(BF$1=$A34,1,INDEX(Correlations!$F$3:$DA$102,MAX(BF$1,$A34),MIN(BF$1,$A34)))</f>
        <v>0</v>
      </c>
      <c r="BG34">
        <f>IF(BG$1=$A34,1,INDEX(Correlations!$F$3:$DA$102,MAX(BG$1,$A34),MIN(BG$1,$A34)))</f>
        <v>0</v>
      </c>
      <c r="BH34">
        <f>IF(BH$1=$A34,1,INDEX(Correlations!$F$3:$DA$102,MAX(BH$1,$A34),MIN(BH$1,$A34)))</f>
        <v>0</v>
      </c>
      <c r="BI34">
        <f>IF(BI$1=$A34,1,INDEX(Correlations!$F$3:$DA$102,MAX(BI$1,$A34),MIN(BI$1,$A34)))</f>
        <v>0</v>
      </c>
      <c r="BJ34">
        <f>IF(BJ$1=$A34,1,INDEX(Correlations!$F$3:$DA$102,MAX(BJ$1,$A34),MIN(BJ$1,$A34)))</f>
        <v>0.53300000000000003</v>
      </c>
      <c r="BK34">
        <f>IF(BK$1=$A34,1,INDEX(Correlations!$F$3:$DA$102,MAX(BK$1,$A34),MIN(BK$1,$A34)))</f>
        <v>0.441</v>
      </c>
      <c r="BL34">
        <f>IF(BL$1=$A34,1,INDEX(Correlations!$F$3:$DA$102,MAX(BL$1,$A34),MIN(BL$1,$A34)))</f>
        <v>0</v>
      </c>
      <c r="BM34">
        <f>IF(BM$1=$A34,1,INDEX(Correlations!$F$3:$DA$102,MAX(BM$1,$A34),MIN(BM$1,$A34)))</f>
        <v>0</v>
      </c>
      <c r="BN34">
        <f>IF(BN$1=$A34,1,INDEX(Correlations!$F$3:$DA$102,MAX(BN$1,$A34),MIN(BN$1,$A34)))</f>
        <v>0</v>
      </c>
      <c r="BO34">
        <f>IF(BO$1=$A34,1,INDEX(Correlations!$F$3:$DA$102,MAX(BO$1,$A34),MIN(BO$1,$A34)))</f>
        <v>0</v>
      </c>
      <c r="BP34">
        <f>IF(BP$1=$A34,1,INDEX(Correlations!$F$3:$DA$102,MAX(BP$1,$A34),MIN(BP$1,$A34)))</f>
        <v>0</v>
      </c>
      <c r="BQ34">
        <f>IF(BQ$1=$A34,1,INDEX(Correlations!$F$3:$DA$102,MAX(BQ$1,$A34),MIN(BQ$1,$A34)))</f>
        <v>0</v>
      </c>
      <c r="BR34">
        <f>IF(BR$1=$A34,1,INDEX(Correlations!$F$3:$DA$102,MAX(BR$1,$A34),MIN(BR$1,$A34)))</f>
        <v>0</v>
      </c>
      <c r="BS34">
        <f>IF(BS$1=$A34,1,INDEX(Correlations!$F$3:$DA$102,MAX(BS$1,$A34),MIN(BS$1,$A34)))</f>
        <v>0</v>
      </c>
      <c r="BT34">
        <f>IF(BT$1=$A34,1,INDEX(Correlations!$F$3:$DA$102,MAX(BT$1,$A34),MIN(BT$1,$A34)))</f>
        <v>0</v>
      </c>
      <c r="BU34">
        <f>IF(BU$1=$A34,1,INDEX(Correlations!$F$3:$DA$102,MAX(BU$1,$A34),MIN(BU$1,$A34)))</f>
        <v>0</v>
      </c>
      <c r="BV34">
        <f>IF(BV$1=$A34,1,INDEX(Correlations!$F$3:$DA$102,MAX(BV$1,$A34),MIN(BV$1,$A34)))</f>
        <v>0</v>
      </c>
      <c r="BW34">
        <f>IF(BW$1=$A34,1,INDEX(Correlations!$F$3:$DA$102,MAX(BW$1,$A34),MIN(BW$1,$A34)))</f>
        <v>0</v>
      </c>
      <c r="BX34">
        <f>IF(BX$1=$A34,1,INDEX(Correlations!$F$3:$DA$102,MAX(BX$1,$A34),MIN(BX$1,$A34)))</f>
        <v>0</v>
      </c>
      <c r="BY34">
        <f>IF(BY$1=$A34,1,INDEX(Correlations!$F$3:$DA$102,MAX(BY$1,$A34),MIN(BY$1,$A34)))</f>
        <v>0</v>
      </c>
      <c r="BZ34">
        <f>IF(BZ$1=$A34,1,INDEX(Correlations!$F$3:$DA$102,MAX(BZ$1,$A34),MIN(BZ$1,$A34)))</f>
        <v>0</v>
      </c>
      <c r="CA34">
        <f>IF(CA$1=$A34,1,INDEX(Correlations!$F$3:$DA$102,MAX(CA$1,$A34),MIN(CA$1,$A34)))</f>
        <v>0</v>
      </c>
      <c r="CB34">
        <f>IF(CB$1=$A34,1,INDEX(Correlations!$F$3:$DA$102,MAX(CB$1,$A34),MIN(CB$1,$A34)))</f>
        <v>0</v>
      </c>
      <c r="CC34">
        <f>IF(CC$1=$A34,1,INDEX(Correlations!$F$3:$DA$102,MAX(CC$1,$A34),MIN(CC$1,$A34)))</f>
        <v>0</v>
      </c>
      <c r="CD34">
        <f>IF(CD$1=$A34,1,INDEX(Correlations!$F$3:$DA$102,MAX(CD$1,$A34),MIN(CD$1,$A34)))</f>
        <v>0</v>
      </c>
      <c r="CE34">
        <f>IF(CE$1=$A34,1,INDEX(Correlations!$F$3:$DA$102,MAX(CE$1,$A34),MIN(CE$1,$A34)))</f>
        <v>0</v>
      </c>
      <c r="CF34">
        <f>IF(CF$1=$A34,1,INDEX(Correlations!$F$3:$DA$102,MAX(CF$1,$A34),MIN(CF$1,$A34)))</f>
        <v>0</v>
      </c>
      <c r="CG34">
        <f>IF(CG$1=$A34,1,INDEX(Correlations!$F$3:$DA$102,MAX(CG$1,$A34),MIN(CG$1,$A34)))</f>
        <v>0</v>
      </c>
      <c r="CH34">
        <f>IF(CH$1=$A34,1,INDEX(Correlations!$F$3:$DA$102,MAX(CH$1,$A34),MIN(CH$1,$A34)))</f>
        <v>0</v>
      </c>
      <c r="CI34">
        <f>IF(CI$1=$A34,1,INDEX(Correlations!$F$3:$DA$102,MAX(CI$1,$A34),MIN(CI$1,$A34)))</f>
        <v>0</v>
      </c>
      <c r="CJ34">
        <f>IF(CJ$1=$A34,1,INDEX(Correlations!$F$3:$DA$102,MAX(CJ$1,$A34),MIN(CJ$1,$A34)))</f>
        <v>0</v>
      </c>
      <c r="CK34">
        <f>IF(CK$1=$A34,1,INDEX(Correlations!$F$3:$DA$102,MAX(CK$1,$A34),MIN(CK$1,$A34)))</f>
        <v>0</v>
      </c>
      <c r="CL34">
        <f>IF(CL$1=$A34,1,INDEX(Correlations!$F$3:$DA$102,MAX(CL$1,$A34),MIN(CL$1,$A34)))</f>
        <v>0</v>
      </c>
      <c r="CM34">
        <f>IF(CM$1=$A34,1,INDEX(Correlations!$F$3:$DA$102,MAX(CM$1,$A34),MIN(CM$1,$A34)))</f>
        <v>0</v>
      </c>
      <c r="CN34">
        <f>IF(CN$1=$A34,1,INDEX(Correlations!$F$3:$DA$102,MAX(CN$1,$A34),MIN(CN$1,$A34)))</f>
        <v>0</v>
      </c>
      <c r="CO34">
        <f>IF(CO$1=$A34,1,INDEX(Correlations!$F$3:$DA$102,MAX(CO$1,$A34),MIN(CO$1,$A34)))</f>
        <v>0</v>
      </c>
      <c r="CP34">
        <f>IF(CP$1=$A34,1,INDEX(Correlations!$F$3:$DA$102,MAX(CP$1,$A34),MIN(CP$1,$A34)))</f>
        <v>0</v>
      </c>
      <c r="CQ34">
        <f>IF(CQ$1=$A34,1,INDEX(Correlations!$F$3:$DA$102,MAX(CQ$1,$A34),MIN(CQ$1,$A34)))</f>
        <v>0</v>
      </c>
      <c r="CR34">
        <f>IF(CR$1=$A34,1,INDEX(Correlations!$F$3:$DA$102,MAX(CR$1,$A34),MIN(CR$1,$A34)))</f>
        <v>0</v>
      </c>
      <c r="CS34">
        <f>IF(CS$1=$A34,1,INDEX(Correlations!$F$3:$DA$102,MAX(CS$1,$A34),MIN(CS$1,$A34)))</f>
        <v>0</v>
      </c>
      <c r="CT34">
        <f>IF(CT$1=$A34,1,INDEX(Correlations!$F$3:$DA$102,MAX(CT$1,$A34),MIN(CT$1,$A34)))</f>
        <v>0</v>
      </c>
      <c r="CU34">
        <f>IF(CU$1=$A34,1,INDEX(Correlations!$F$3:$DA$102,MAX(CU$1,$A34),MIN(CU$1,$A34)))</f>
        <v>0</v>
      </c>
      <c r="CV34">
        <f>IF(CV$1=$A34,1,INDEX(Correlations!$F$3:$DA$102,MAX(CV$1,$A34),MIN(CV$1,$A34)))</f>
        <v>0</v>
      </c>
      <c r="CW34">
        <f>IF(CW$1=$A34,1,INDEX(Correlations!$F$3:$DA$102,MAX(CW$1,$A34),MIN(CW$1,$A34)))</f>
        <v>0</v>
      </c>
    </row>
    <row r="35" spans="1:101" x14ac:dyDescent="0.15">
      <c r="A35">
        <v>34</v>
      </c>
      <c r="B35">
        <f>IF(B$1=$A35,1,INDEX(Correlations!$F$3:$DA$102,MAX(B$1,$A35),MIN(B$1,$A35)))</f>
        <v>0.161</v>
      </c>
      <c r="C35">
        <f>IF(C$1=$A35,1,INDEX(Correlations!$F$3:$DA$102,MAX(C$1,$A35),MIN(C$1,$A35)))</f>
        <v>0</v>
      </c>
      <c r="D35">
        <f>IF(D$1=$A35,1,INDEX(Correlations!$F$3:$DA$102,MAX(D$1,$A35),MIN(D$1,$A35)))</f>
        <v>0</v>
      </c>
      <c r="E35">
        <f>IF(E$1=$A35,1,INDEX(Correlations!$F$3:$DA$102,MAX(E$1,$A35),MIN(E$1,$A35)))</f>
        <v>0</v>
      </c>
      <c r="F35">
        <f>IF(F$1=$A35,1,INDEX(Correlations!$F$3:$DA$102,MAX(F$1,$A35),MIN(F$1,$A35)))</f>
        <v>0</v>
      </c>
      <c r="G35">
        <f>IF(G$1=$A35,1,INDEX(Correlations!$F$3:$DA$102,MAX(G$1,$A35),MIN(G$1,$A35)))</f>
        <v>0.214</v>
      </c>
      <c r="H35">
        <f>IF(H$1=$A35,1,INDEX(Correlations!$F$3:$DA$102,MAX(H$1,$A35),MIN(H$1,$A35)))</f>
        <v>0</v>
      </c>
      <c r="I35">
        <f>IF(I$1=$A35,1,INDEX(Correlations!$F$3:$DA$102,MAX(I$1,$A35),MIN(I$1,$A35)))</f>
        <v>0</v>
      </c>
      <c r="J35">
        <f>IF(J$1=$A35,1,INDEX(Correlations!$F$3:$DA$102,MAX(J$1,$A35),MIN(J$1,$A35)))</f>
        <v>0</v>
      </c>
      <c r="K35">
        <f>IF(K$1=$A35,1,INDEX(Correlations!$F$3:$DA$102,MAX(K$1,$A35),MIN(K$1,$A35)))</f>
        <v>0.35499999999999998</v>
      </c>
      <c r="L35">
        <f>IF(L$1=$A35,1,INDEX(Correlations!$F$3:$DA$102,MAX(L$1,$A35),MIN(L$1,$A35)))</f>
        <v>0</v>
      </c>
      <c r="M35">
        <f>IF(M$1=$A35,1,INDEX(Correlations!$F$3:$DA$102,MAX(M$1,$A35),MIN(M$1,$A35)))</f>
        <v>0</v>
      </c>
      <c r="N35">
        <f>IF(N$1=$A35,1,INDEX(Correlations!$F$3:$DA$102,MAX(N$1,$A35),MIN(N$1,$A35)))</f>
        <v>0</v>
      </c>
      <c r="O35">
        <f>IF(O$1=$A35,1,INDEX(Correlations!$F$3:$DA$102,MAX(O$1,$A35),MIN(O$1,$A35)))</f>
        <v>0</v>
      </c>
      <c r="P35">
        <f>IF(P$1=$A35,1,INDEX(Correlations!$F$3:$DA$102,MAX(P$1,$A35),MIN(P$1,$A35)))</f>
        <v>0.19</v>
      </c>
      <c r="Q35">
        <f>IF(Q$1=$A35,1,INDEX(Correlations!$F$3:$DA$102,MAX(Q$1,$A35),MIN(Q$1,$A35)))</f>
        <v>0.49</v>
      </c>
      <c r="R35">
        <f>IF(R$1=$A35,1,INDEX(Correlations!$F$3:$DA$102,MAX(R$1,$A35),MIN(R$1,$A35)))</f>
        <v>0.33</v>
      </c>
      <c r="S35">
        <f>IF(S$1=$A35,1,INDEX(Correlations!$F$3:$DA$102,MAX(S$1,$A35),MIN(S$1,$A35)))</f>
        <v>0.36</v>
      </c>
      <c r="T35">
        <f>IF(T$1=$A35,1,INDEX(Correlations!$F$3:$DA$102,MAX(T$1,$A35),MIN(T$1,$A35)))</f>
        <v>0.42</v>
      </c>
      <c r="U35">
        <f>IF(U$1=$A35,1,INDEX(Correlations!$F$3:$DA$102,MAX(U$1,$A35),MIN(U$1,$A35)))</f>
        <v>0.33</v>
      </c>
      <c r="V35">
        <f>IF(V$1=$A35,1,INDEX(Correlations!$F$3:$DA$102,MAX(V$1,$A35),MIN(V$1,$A35)))</f>
        <v>0.17</v>
      </c>
      <c r="W35">
        <f>IF(W$1=$A35,1,INDEX(Correlations!$F$3:$DA$102,MAX(W$1,$A35),MIN(W$1,$A35)))</f>
        <v>0.13</v>
      </c>
      <c r="X35">
        <f>IF(X$1=$A35,1,INDEX(Correlations!$F$3:$DA$102,MAX(X$1,$A35),MIN(X$1,$A35)))</f>
        <v>0.24</v>
      </c>
      <c r="Y35">
        <f>IF(Y$1=$A35,1,INDEX(Correlations!$F$3:$DA$102,MAX(Y$1,$A35),MIN(Y$1,$A35)))</f>
        <v>0.02</v>
      </c>
      <c r="Z35">
        <f>IF(Z$1=$A35,1,INDEX(Correlations!$F$3:$DA$102,MAX(Z$1,$A35),MIN(Z$1,$A35)))</f>
        <v>-0.13</v>
      </c>
      <c r="AA35">
        <f>IF(AA$1=$A35,1,INDEX(Correlations!$F$3:$DA$102,MAX(AA$1,$A35),MIN(AA$1,$A35)))</f>
        <v>-0.13</v>
      </c>
      <c r="AB35">
        <f>IF(AB$1=$A35,1,INDEX(Correlations!$F$3:$DA$102,MAX(AB$1,$A35),MIN(AB$1,$A35)))</f>
        <v>0.28999999999999998</v>
      </c>
      <c r="AC35">
        <f>IF(AC$1=$A35,1,INDEX(Correlations!$F$3:$DA$102,MAX(AC$1,$A35),MIN(AC$1,$A35)))</f>
        <v>0.33</v>
      </c>
      <c r="AD35">
        <f>IF(AD$1=$A35,1,INDEX(Correlations!$F$3:$DA$102,MAX(AD$1,$A35),MIN(AD$1,$A35)))</f>
        <v>0.41</v>
      </c>
      <c r="AE35">
        <f>IF(AE$1=$A35,1,INDEX(Correlations!$F$3:$DA$102,MAX(AE$1,$A35),MIN(AE$1,$A35)))</f>
        <v>0.12</v>
      </c>
      <c r="AF35">
        <f>IF(AF$1=$A35,1,INDEX(Correlations!$F$3:$DA$102,MAX(AF$1,$A35),MIN(AF$1,$A35)))</f>
        <v>0.186</v>
      </c>
      <c r="AG35">
        <f>IF(AG$1=$A35,1,INDEX(Correlations!$F$3:$DA$102,MAX(AG$1,$A35),MIN(AG$1,$A35)))</f>
        <v>0.28399999999999997</v>
      </c>
      <c r="AH35">
        <f>IF(AH$1=$A35,1,INDEX(Correlations!$F$3:$DA$102,MAX(AH$1,$A35),MIN(AH$1,$A35)))</f>
        <v>0.19</v>
      </c>
      <c r="AI35">
        <f>IF(AI$1=$A35,1,INDEX(Correlations!$F$3:$DA$102,MAX(AI$1,$A35),MIN(AI$1,$A35)))</f>
        <v>1</v>
      </c>
      <c r="AJ35">
        <f>IF(AJ$1=$A35,1,INDEX(Correlations!$F$3:$DA$102,MAX(AJ$1,$A35),MIN(AJ$1,$A35)))</f>
        <v>0.51500000000000001</v>
      </c>
      <c r="AK35">
        <f>IF(AK$1=$A35,1,INDEX(Correlations!$F$3:$DA$102,MAX(AK$1,$A35),MIN(AK$1,$A35)))</f>
        <v>0</v>
      </c>
      <c r="AL35">
        <f>IF(AL$1=$A35,1,INDEX(Correlations!$F$3:$DA$102,MAX(AL$1,$A35),MIN(AL$1,$A35)))</f>
        <v>0</v>
      </c>
      <c r="AM35">
        <f>IF(AM$1=$A35,1,INDEX(Correlations!$F$3:$DA$102,MAX(AM$1,$A35),MIN(AM$1,$A35)))</f>
        <v>0</v>
      </c>
      <c r="AN35">
        <f>IF(AN$1=$A35,1,INDEX(Correlations!$F$3:$DA$102,MAX(AN$1,$A35),MIN(AN$1,$A35)))</f>
        <v>0.17899999999999999</v>
      </c>
      <c r="AO35">
        <f>IF(AO$1=$A35,1,INDEX(Correlations!$F$3:$DA$102,MAX(AO$1,$A35),MIN(AO$1,$A35)))</f>
        <v>0</v>
      </c>
      <c r="AP35">
        <f>IF(AP$1=$A35,1,INDEX(Correlations!$F$3:$DA$102,MAX(AP$1,$A35),MIN(AP$1,$A35)))</f>
        <v>0</v>
      </c>
      <c r="AQ35">
        <f>IF(AQ$1=$A35,1,INDEX(Correlations!$F$3:$DA$102,MAX(AQ$1,$A35),MIN(AQ$1,$A35)))</f>
        <v>0</v>
      </c>
      <c r="AR35">
        <f>IF(AR$1=$A35,1,INDEX(Correlations!$F$3:$DA$102,MAX(AR$1,$A35),MIN(AR$1,$A35)))</f>
        <v>0.26600000000000001</v>
      </c>
      <c r="AS35">
        <f>IF(AS$1=$A35,1,INDEX(Correlations!$F$3:$DA$102,MAX(AS$1,$A35),MIN(AS$1,$A35)))</f>
        <v>0</v>
      </c>
      <c r="AT35">
        <f>IF(AT$1=$A35,1,INDEX(Correlations!$F$3:$DA$102,MAX(AT$1,$A35),MIN(AT$1,$A35)))</f>
        <v>0</v>
      </c>
      <c r="AU35">
        <f>IF(AU$1=$A35,1,INDEX(Correlations!$F$3:$DA$102,MAX(AU$1,$A35),MIN(AU$1,$A35)))</f>
        <v>0</v>
      </c>
      <c r="AV35">
        <f>IF(AV$1=$A35,1,INDEX(Correlations!$F$3:$DA$102,MAX(AV$1,$A35),MIN(AV$1,$A35)))</f>
        <v>0</v>
      </c>
      <c r="AW35">
        <f>IF(AW$1=$A35,1,INDEX(Correlations!$F$3:$DA$102,MAX(AW$1,$A35),MIN(AW$1,$A35)))</f>
        <v>0</v>
      </c>
      <c r="AX35">
        <f>IF(AX$1=$A35,1,INDEX(Correlations!$F$3:$DA$102,MAX(AX$1,$A35),MIN(AX$1,$A35)))</f>
        <v>0</v>
      </c>
      <c r="AY35">
        <f>IF(AY$1=$A35,1,INDEX(Correlations!$F$3:$DA$102,MAX(AY$1,$A35),MIN(AY$1,$A35)))</f>
        <v>0</v>
      </c>
      <c r="AZ35">
        <f>IF(AZ$1=$A35,1,INDEX(Correlations!$F$3:$DA$102,MAX(AZ$1,$A35),MIN(AZ$1,$A35)))</f>
        <v>0.32</v>
      </c>
      <c r="BA35">
        <f>IF(BA$1=$A35,1,INDEX(Correlations!$F$3:$DA$102,MAX(BA$1,$A35),MIN(BA$1,$A35)))</f>
        <v>0</v>
      </c>
      <c r="BB35">
        <f>IF(BB$1=$A35,1,INDEX(Correlations!$F$3:$DA$102,MAX(BB$1,$A35),MIN(BB$1,$A35)))</f>
        <v>0</v>
      </c>
      <c r="BC35">
        <f>IF(BC$1=$A35,1,INDEX(Correlations!$F$3:$DA$102,MAX(BC$1,$A35),MIN(BC$1,$A35)))</f>
        <v>0</v>
      </c>
      <c r="BD35">
        <f>IF(BD$1=$A35,1,INDEX(Correlations!$F$3:$DA$102,MAX(BD$1,$A35),MIN(BD$1,$A35)))</f>
        <v>0</v>
      </c>
      <c r="BE35">
        <f>IF(BE$1=$A35,1,INDEX(Correlations!$F$3:$DA$102,MAX(BE$1,$A35),MIN(BE$1,$A35)))</f>
        <v>0</v>
      </c>
      <c r="BF35">
        <f>IF(BF$1=$A35,1,INDEX(Correlations!$F$3:$DA$102,MAX(BF$1,$A35),MIN(BF$1,$A35)))</f>
        <v>0</v>
      </c>
      <c r="BG35">
        <f>IF(BG$1=$A35,1,INDEX(Correlations!$F$3:$DA$102,MAX(BG$1,$A35),MIN(BG$1,$A35)))</f>
        <v>0</v>
      </c>
      <c r="BH35">
        <f>IF(BH$1=$A35,1,INDEX(Correlations!$F$3:$DA$102,MAX(BH$1,$A35),MIN(BH$1,$A35)))</f>
        <v>0</v>
      </c>
      <c r="BI35">
        <f>IF(BI$1=$A35,1,INDEX(Correlations!$F$3:$DA$102,MAX(BI$1,$A35),MIN(BI$1,$A35)))</f>
        <v>0</v>
      </c>
      <c r="BJ35">
        <f>IF(BJ$1=$A35,1,INDEX(Correlations!$F$3:$DA$102,MAX(BJ$1,$A35),MIN(BJ$1,$A35)))</f>
        <v>0</v>
      </c>
      <c r="BK35">
        <f>IF(BK$1=$A35,1,INDEX(Correlations!$F$3:$DA$102,MAX(BK$1,$A35),MIN(BK$1,$A35)))</f>
        <v>0</v>
      </c>
      <c r="BL35">
        <f>IF(BL$1=$A35,1,INDEX(Correlations!$F$3:$DA$102,MAX(BL$1,$A35),MIN(BL$1,$A35)))</f>
        <v>0</v>
      </c>
      <c r="BM35">
        <f>IF(BM$1=$A35,1,INDEX(Correlations!$F$3:$DA$102,MAX(BM$1,$A35),MIN(BM$1,$A35)))</f>
        <v>0</v>
      </c>
      <c r="BN35">
        <f>IF(BN$1=$A35,1,INDEX(Correlations!$F$3:$DA$102,MAX(BN$1,$A35),MIN(BN$1,$A35)))</f>
        <v>0</v>
      </c>
      <c r="BO35">
        <f>IF(BO$1=$A35,1,INDEX(Correlations!$F$3:$DA$102,MAX(BO$1,$A35),MIN(BO$1,$A35)))</f>
        <v>0</v>
      </c>
      <c r="BP35">
        <f>IF(BP$1=$A35,1,INDEX(Correlations!$F$3:$DA$102,MAX(BP$1,$A35),MIN(BP$1,$A35)))</f>
        <v>0</v>
      </c>
      <c r="BQ35">
        <f>IF(BQ$1=$A35,1,INDEX(Correlations!$F$3:$DA$102,MAX(BQ$1,$A35),MIN(BQ$1,$A35)))</f>
        <v>0</v>
      </c>
      <c r="BR35">
        <f>IF(BR$1=$A35,1,INDEX(Correlations!$F$3:$DA$102,MAX(BR$1,$A35),MIN(BR$1,$A35)))</f>
        <v>0</v>
      </c>
      <c r="BS35">
        <f>IF(BS$1=$A35,1,INDEX(Correlations!$F$3:$DA$102,MAX(BS$1,$A35),MIN(BS$1,$A35)))</f>
        <v>0</v>
      </c>
      <c r="BT35">
        <f>IF(BT$1=$A35,1,INDEX(Correlations!$F$3:$DA$102,MAX(BT$1,$A35),MIN(BT$1,$A35)))</f>
        <v>0</v>
      </c>
      <c r="BU35">
        <f>IF(BU$1=$A35,1,INDEX(Correlations!$F$3:$DA$102,MAX(BU$1,$A35),MIN(BU$1,$A35)))</f>
        <v>0</v>
      </c>
      <c r="BV35">
        <f>IF(BV$1=$A35,1,INDEX(Correlations!$F$3:$DA$102,MAX(BV$1,$A35),MIN(BV$1,$A35)))</f>
        <v>0</v>
      </c>
      <c r="BW35">
        <f>IF(BW$1=$A35,1,INDEX(Correlations!$F$3:$DA$102,MAX(BW$1,$A35),MIN(BW$1,$A35)))</f>
        <v>0</v>
      </c>
      <c r="BX35">
        <f>IF(BX$1=$A35,1,INDEX(Correlations!$F$3:$DA$102,MAX(BX$1,$A35),MIN(BX$1,$A35)))</f>
        <v>0</v>
      </c>
      <c r="BY35">
        <f>IF(BY$1=$A35,1,INDEX(Correlations!$F$3:$DA$102,MAX(BY$1,$A35),MIN(BY$1,$A35)))</f>
        <v>0</v>
      </c>
      <c r="BZ35">
        <f>IF(BZ$1=$A35,1,INDEX(Correlations!$F$3:$DA$102,MAX(BZ$1,$A35),MIN(BZ$1,$A35)))</f>
        <v>0</v>
      </c>
      <c r="CA35">
        <f>IF(CA$1=$A35,1,INDEX(Correlations!$F$3:$DA$102,MAX(CA$1,$A35),MIN(CA$1,$A35)))</f>
        <v>0</v>
      </c>
      <c r="CB35">
        <f>IF(CB$1=$A35,1,INDEX(Correlations!$F$3:$DA$102,MAX(CB$1,$A35),MIN(CB$1,$A35)))</f>
        <v>0</v>
      </c>
      <c r="CC35">
        <f>IF(CC$1=$A35,1,INDEX(Correlations!$F$3:$DA$102,MAX(CC$1,$A35),MIN(CC$1,$A35)))</f>
        <v>0</v>
      </c>
      <c r="CD35">
        <f>IF(CD$1=$A35,1,INDEX(Correlations!$F$3:$DA$102,MAX(CD$1,$A35),MIN(CD$1,$A35)))</f>
        <v>0</v>
      </c>
      <c r="CE35">
        <f>IF(CE$1=$A35,1,INDEX(Correlations!$F$3:$DA$102,MAX(CE$1,$A35),MIN(CE$1,$A35)))</f>
        <v>0</v>
      </c>
      <c r="CF35">
        <f>IF(CF$1=$A35,1,INDEX(Correlations!$F$3:$DA$102,MAX(CF$1,$A35),MIN(CF$1,$A35)))</f>
        <v>0</v>
      </c>
      <c r="CG35">
        <f>IF(CG$1=$A35,1,INDEX(Correlations!$F$3:$DA$102,MAX(CG$1,$A35),MIN(CG$1,$A35)))</f>
        <v>0</v>
      </c>
      <c r="CH35">
        <f>IF(CH$1=$A35,1,INDEX(Correlations!$F$3:$DA$102,MAX(CH$1,$A35),MIN(CH$1,$A35)))</f>
        <v>0</v>
      </c>
      <c r="CI35">
        <f>IF(CI$1=$A35,1,INDEX(Correlations!$F$3:$DA$102,MAX(CI$1,$A35),MIN(CI$1,$A35)))</f>
        <v>0</v>
      </c>
      <c r="CJ35">
        <f>IF(CJ$1=$A35,1,INDEX(Correlations!$F$3:$DA$102,MAX(CJ$1,$A35),MIN(CJ$1,$A35)))</f>
        <v>0</v>
      </c>
      <c r="CK35">
        <f>IF(CK$1=$A35,1,INDEX(Correlations!$F$3:$DA$102,MAX(CK$1,$A35),MIN(CK$1,$A35)))</f>
        <v>0</v>
      </c>
      <c r="CL35">
        <f>IF(CL$1=$A35,1,INDEX(Correlations!$F$3:$DA$102,MAX(CL$1,$A35),MIN(CL$1,$A35)))</f>
        <v>0</v>
      </c>
      <c r="CM35">
        <f>IF(CM$1=$A35,1,INDEX(Correlations!$F$3:$DA$102,MAX(CM$1,$A35),MIN(CM$1,$A35)))</f>
        <v>0</v>
      </c>
      <c r="CN35">
        <f>IF(CN$1=$A35,1,INDEX(Correlations!$F$3:$DA$102,MAX(CN$1,$A35),MIN(CN$1,$A35)))</f>
        <v>0</v>
      </c>
      <c r="CO35">
        <f>IF(CO$1=$A35,1,INDEX(Correlations!$F$3:$DA$102,MAX(CO$1,$A35),MIN(CO$1,$A35)))</f>
        <v>0</v>
      </c>
      <c r="CP35">
        <f>IF(CP$1=$A35,1,INDEX(Correlations!$F$3:$DA$102,MAX(CP$1,$A35),MIN(CP$1,$A35)))</f>
        <v>0</v>
      </c>
      <c r="CQ35">
        <f>IF(CQ$1=$A35,1,INDEX(Correlations!$F$3:$DA$102,MAX(CQ$1,$A35),MIN(CQ$1,$A35)))</f>
        <v>0</v>
      </c>
      <c r="CR35">
        <f>IF(CR$1=$A35,1,INDEX(Correlations!$F$3:$DA$102,MAX(CR$1,$A35),MIN(CR$1,$A35)))</f>
        <v>0</v>
      </c>
      <c r="CS35">
        <f>IF(CS$1=$A35,1,INDEX(Correlations!$F$3:$DA$102,MAX(CS$1,$A35),MIN(CS$1,$A35)))</f>
        <v>0</v>
      </c>
      <c r="CT35">
        <f>IF(CT$1=$A35,1,INDEX(Correlations!$F$3:$DA$102,MAX(CT$1,$A35),MIN(CT$1,$A35)))</f>
        <v>0</v>
      </c>
      <c r="CU35">
        <f>IF(CU$1=$A35,1,INDEX(Correlations!$F$3:$DA$102,MAX(CU$1,$A35),MIN(CU$1,$A35)))</f>
        <v>0</v>
      </c>
      <c r="CV35">
        <f>IF(CV$1=$A35,1,INDEX(Correlations!$F$3:$DA$102,MAX(CV$1,$A35),MIN(CV$1,$A35)))</f>
        <v>0</v>
      </c>
      <c r="CW35">
        <f>IF(CW$1=$A35,1,INDEX(Correlations!$F$3:$DA$102,MAX(CW$1,$A35),MIN(CW$1,$A35)))</f>
        <v>0</v>
      </c>
    </row>
    <row r="36" spans="1:101" x14ac:dyDescent="0.15">
      <c r="A36">
        <v>35</v>
      </c>
      <c r="B36">
        <f>IF(B$1=$A36,1,INDEX(Correlations!$F$3:$DA$102,MAX(B$1,$A36),MIN(B$1,$A36)))</f>
        <v>0.22500000000000001</v>
      </c>
      <c r="C36">
        <f>IF(C$1=$A36,1,INDEX(Correlations!$F$3:$DA$102,MAX(C$1,$A36),MIN(C$1,$A36)))</f>
        <v>0</v>
      </c>
      <c r="D36">
        <f>IF(D$1=$A36,1,INDEX(Correlations!$F$3:$DA$102,MAX(D$1,$A36),MIN(D$1,$A36)))</f>
        <v>0</v>
      </c>
      <c r="E36">
        <f>IF(E$1=$A36,1,INDEX(Correlations!$F$3:$DA$102,MAX(E$1,$A36),MIN(E$1,$A36)))</f>
        <v>0</v>
      </c>
      <c r="F36">
        <f>IF(F$1=$A36,1,INDEX(Correlations!$F$3:$DA$102,MAX(F$1,$A36),MIN(F$1,$A36)))</f>
        <v>0</v>
      </c>
      <c r="G36">
        <f>IF(G$1=$A36,1,INDEX(Correlations!$F$3:$DA$102,MAX(G$1,$A36),MIN(G$1,$A36)))</f>
        <v>0.42299999999999999</v>
      </c>
      <c r="H36">
        <f>IF(H$1=$A36,1,INDEX(Correlations!$F$3:$DA$102,MAX(H$1,$A36),MIN(H$1,$A36)))</f>
        <v>0</v>
      </c>
      <c r="I36">
        <f>IF(I$1=$A36,1,INDEX(Correlations!$F$3:$DA$102,MAX(I$1,$A36),MIN(I$1,$A36)))</f>
        <v>0</v>
      </c>
      <c r="J36">
        <f>IF(J$1=$A36,1,INDEX(Correlations!$F$3:$DA$102,MAX(J$1,$A36),MIN(J$1,$A36)))</f>
        <v>0</v>
      </c>
      <c r="K36">
        <f>IF(K$1=$A36,1,INDEX(Correlations!$F$3:$DA$102,MAX(K$1,$A36),MIN(K$1,$A36)))</f>
        <v>0.433</v>
      </c>
      <c r="L36">
        <f>IF(L$1=$A36,1,INDEX(Correlations!$F$3:$DA$102,MAX(L$1,$A36),MIN(L$1,$A36)))</f>
        <v>0.35</v>
      </c>
      <c r="M36">
        <f>IF(M$1=$A36,1,INDEX(Correlations!$F$3:$DA$102,MAX(M$1,$A36),MIN(M$1,$A36)))</f>
        <v>0.3</v>
      </c>
      <c r="N36">
        <f>IF(N$1=$A36,1,INDEX(Correlations!$F$3:$DA$102,MAX(N$1,$A36),MIN(N$1,$A36)))</f>
        <v>0.36</v>
      </c>
      <c r="O36">
        <f>IF(O$1=$A36,1,INDEX(Correlations!$F$3:$DA$102,MAX(O$1,$A36),MIN(O$1,$A36)))</f>
        <v>0.43</v>
      </c>
      <c r="P36">
        <f>IF(P$1=$A36,1,INDEX(Correlations!$F$3:$DA$102,MAX(P$1,$A36),MIN(P$1,$A36)))</f>
        <v>0.49</v>
      </c>
      <c r="Q36">
        <f>IF(Q$1=$A36,1,INDEX(Correlations!$F$3:$DA$102,MAX(Q$1,$A36),MIN(Q$1,$A36)))</f>
        <v>0.56000000000000005</v>
      </c>
      <c r="R36">
        <f>IF(R$1=$A36,1,INDEX(Correlations!$F$3:$DA$102,MAX(R$1,$A36),MIN(R$1,$A36)))</f>
        <v>0.3</v>
      </c>
      <c r="S36">
        <f>IF(S$1=$A36,1,INDEX(Correlations!$F$3:$DA$102,MAX(S$1,$A36),MIN(S$1,$A36)))</f>
        <v>0.41</v>
      </c>
      <c r="T36">
        <f>IF(T$1=$A36,1,INDEX(Correlations!$F$3:$DA$102,MAX(T$1,$A36),MIN(T$1,$A36)))</f>
        <v>0.37</v>
      </c>
      <c r="U36">
        <f>IF(U$1=$A36,1,INDEX(Correlations!$F$3:$DA$102,MAX(U$1,$A36),MIN(U$1,$A36)))</f>
        <v>0.43</v>
      </c>
      <c r="V36">
        <f>IF(V$1=$A36,1,INDEX(Correlations!$F$3:$DA$102,MAX(V$1,$A36),MIN(V$1,$A36)))</f>
        <v>0.18</v>
      </c>
      <c r="W36">
        <f>IF(W$1=$A36,1,INDEX(Correlations!$F$3:$DA$102,MAX(W$1,$A36),MIN(W$1,$A36)))</f>
        <v>0.12</v>
      </c>
      <c r="X36">
        <f>IF(X$1=$A36,1,INDEX(Correlations!$F$3:$DA$102,MAX(X$1,$A36),MIN(X$1,$A36)))</f>
        <v>0.19</v>
      </c>
      <c r="Y36">
        <f>IF(Y$1=$A36,1,INDEX(Correlations!$F$3:$DA$102,MAX(Y$1,$A36),MIN(Y$1,$A36)))</f>
        <v>-0.04</v>
      </c>
      <c r="Z36">
        <f>IF(Z$1=$A36,1,INDEX(Correlations!$F$3:$DA$102,MAX(Z$1,$A36),MIN(Z$1,$A36)))</f>
        <v>0.3</v>
      </c>
      <c r="AA36">
        <f>IF(AA$1=$A36,1,INDEX(Correlations!$F$3:$DA$102,MAX(AA$1,$A36),MIN(AA$1,$A36)))</f>
        <v>0.25</v>
      </c>
      <c r="AB36">
        <f>IF(AB$1=$A36,1,INDEX(Correlations!$F$3:$DA$102,MAX(AB$1,$A36),MIN(AB$1,$A36)))</f>
        <v>0.3</v>
      </c>
      <c r="AC36">
        <f>IF(AC$1=$A36,1,INDEX(Correlations!$F$3:$DA$102,MAX(AC$1,$A36),MIN(AC$1,$A36)))</f>
        <v>0.45</v>
      </c>
      <c r="AD36">
        <f>IF(AD$1=$A36,1,INDEX(Correlations!$F$3:$DA$102,MAX(AD$1,$A36),MIN(AD$1,$A36)))</f>
        <v>0.43</v>
      </c>
      <c r="AE36">
        <f>IF(AE$1=$A36,1,INDEX(Correlations!$F$3:$DA$102,MAX(AE$1,$A36),MIN(AE$1,$A36)))</f>
        <v>0.41</v>
      </c>
      <c r="AF36">
        <f>IF(AF$1=$A36,1,INDEX(Correlations!$F$3:$DA$102,MAX(AF$1,$A36),MIN(AF$1,$A36)))</f>
        <v>0.23599999999999999</v>
      </c>
      <c r="AG36">
        <f>IF(AG$1=$A36,1,INDEX(Correlations!$F$3:$DA$102,MAX(AG$1,$A36),MIN(AG$1,$A36)))</f>
        <v>0.318</v>
      </c>
      <c r="AH36">
        <f>IF(AH$1=$A36,1,INDEX(Correlations!$F$3:$DA$102,MAX(AH$1,$A36),MIN(AH$1,$A36)))</f>
        <v>0.40100000000000002</v>
      </c>
      <c r="AI36">
        <f>IF(AI$1=$A36,1,INDEX(Correlations!$F$3:$DA$102,MAX(AI$1,$A36),MIN(AI$1,$A36)))</f>
        <v>0.51500000000000001</v>
      </c>
      <c r="AJ36">
        <f>IF(AJ$1=$A36,1,INDEX(Correlations!$F$3:$DA$102,MAX(AJ$1,$A36),MIN(AJ$1,$A36)))</f>
        <v>1</v>
      </c>
      <c r="AK36">
        <f>IF(AK$1=$A36,1,INDEX(Correlations!$F$3:$DA$102,MAX(AK$1,$A36),MIN(AK$1,$A36)))</f>
        <v>0</v>
      </c>
      <c r="AL36">
        <f>IF(AL$1=$A36,1,INDEX(Correlations!$F$3:$DA$102,MAX(AL$1,$A36),MIN(AL$1,$A36)))</f>
        <v>0</v>
      </c>
      <c r="AM36">
        <f>IF(AM$1=$A36,1,INDEX(Correlations!$F$3:$DA$102,MAX(AM$1,$A36),MIN(AM$1,$A36)))</f>
        <v>0</v>
      </c>
      <c r="AN36">
        <f>IF(AN$1=$A36,1,INDEX(Correlations!$F$3:$DA$102,MAX(AN$1,$A36),MIN(AN$1,$A36)))</f>
        <v>0.34599999999999997</v>
      </c>
      <c r="AO36">
        <f>IF(AO$1=$A36,1,INDEX(Correlations!$F$3:$DA$102,MAX(AO$1,$A36),MIN(AO$1,$A36)))</f>
        <v>0</v>
      </c>
      <c r="AP36">
        <f>IF(AP$1=$A36,1,INDEX(Correlations!$F$3:$DA$102,MAX(AP$1,$A36),MIN(AP$1,$A36)))</f>
        <v>0</v>
      </c>
      <c r="AQ36">
        <f>IF(AQ$1=$A36,1,INDEX(Correlations!$F$3:$DA$102,MAX(AQ$1,$A36),MIN(AQ$1,$A36)))</f>
        <v>0</v>
      </c>
      <c r="AR36">
        <f>IF(AR$1=$A36,1,INDEX(Correlations!$F$3:$DA$102,MAX(AR$1,$A36),MIN(AR$1,$A36)))</f>
        <v>0.43099999999999999</v>
      </c>
      <c r="AS36">
        <f>IF(AS$1=$A36,1,INDEX(Correlations!$F$3:$DA$102,MAX(AS$1,$A36),MIN(AS$1,$A36)))</f>
        <v>0</v>
      </c>
      <c r="AT36">
        <f>IF(AT$1=$A36,1,INDEX(Correlations!$F$3:$DA$102,MAX(AT$1,$A36),MIN(AT$1,$A36)))</f>
        <v>0</v>
      </c>
      <c r="AU36">
        <f>IF(AU$1=$A36,1,INDEX(Correlations!$F$3:$DA$102,MAX(AU$1,$A36),MIN(AU$1,$A36)))</f>
        <v>0</v>
      </c>
      <c r="AV36">
        <f>IF(AV$1=$A36,1,INDEX(Correlations!$F$3:$DA$102,MAX(AV$1,$A36),MIN(AV$1,$A36)))</f>
        <v>0</v>
      </c>
      <c r="AW36">
        <f>IF(AW$1=$A36,1,INDEX(Correlations!$F$3:$DA$102,MAX(AW$1,$A36),MIN(AW$1,$A36)))</f>
        <v>0</v>
      </c>
      <c r="AX36">
        <f>IF(AX$1=$A36,1,INDEX(Correlations!$F$3:$DA$102,MAX(AX$1,$A36),MIN(AX$1,$A36)))</f>
        <v>0</v>
      </c>
      <c r="AY36">
        <f>IF(AY$1=$A36,1,INDEX(Correlations!$F$3:$DA$102,MAX(AY$1,$A36),MIN(AY$1,$A36)))</f>
        <v>0</v>
      </c>
      <c r="AZ36">
        <f>IF(AZ$1=$A36,1,INDEX(Correlations!$F$3:$DA$102,MAX(AZ$1,$A36),MIN(AZ$1,$A36)))</f>
        <v>0.41</v>
      </c>
      <c r="BA36">
        <f>IF(BA$1=$A36,1,INDEX(Correlations!$F$3:$DA$102,MAX(BA$1,$A36),MIN(BA$1,$A36)))</f>
        <v>0</v>
      </c>
      <c r="BB36">
        <f>IF(BB$1=$A36,1,INDEX(Correlations!$F$3:$DA$102,MAX(BB$1,$A36),MIN(BB$1,$A36)))</f>
        <v>0</v>
      </c>
      <c r="BC36">
        <f>IF(BC$1=$A36,1,INDEX(Correlations!$F$3:$DA$102,MAX(BC$1,$A36),MIN(BC$1,$A36)))</f>
        <v>0</v>
      </c>
      <c r="BD36">
        <f>IF(BD$1=$A36,1,INDEX(Correlations!$F$3:$DA$102,MAX(BD$1,$A36),MIN(BD$1,$A36)))</f>
        <v>0</v>
      </c>
      <c r="BE36">
        <f>IF(BE$1=$A36,1,INDEX(Correlations!$F$3:$DA$102,MAX(BE$1,$A36),MIN(BE$1,$A36)))</f>
        <v>0</v>
      </c>
      <c r="BF36">
        <f>IF(BF$1=$A36,1,INDEX(Correlations!$F$3:$DA$102,MAX(BF$1,$A36),MIN(BF$1,$A36)))</f>
        <v>0</v>
      </c>
      <c r="BG36">
        <f>IF(BG$1=$A36,1,INDEX(Correlations!$F$3:$DA$102,MAX(BG$1,$A36),MIN(BG$1,$A36)))</f>
        <v>0</v>
      </c>
      <c r="BH36">
        <f>IF(BH$1=$A36,1,INDEX(Correlations!$F$3:$DA$102,MAX(BH$1,$A36),MIN(BH$1,$A36)))</f>
        <v>0</v>
      </c>
      <c r="BI36">
        <f>IF(BI$1=$A36,1,INDEX(Correlations!$F$3:$DA$102,MAX(BI$1,$A36),MIN(BI$1,$A36)))</f>
        <v>0</v>
      </c>
      <c r="BJ36">
        <f>IF(BJ$1=$A36,1,INDEX(Correlations!$F$3:$DA$102,MAX(BJ$1,$A36),MIN(BJ$1,$A36)))</f>
        <v>0</v>
      </c>
      <c r="BK36">
        <f>IF(BK$1=$A36,1,INDEX(Correlations!$F$3:$DA$102,MAX(BK$1,$A36),MIN(BK$1,$A36)))</f>
        <v>0</v>
      </c>
      <c r="BL36">
        <f>IF(BL$1=$A36,1,INDEX(Correlations!$F$3:$DA$102,MAX(BL$1,$A36),MIN(BL$1,$A36)))</f>
        <v>0</v>
      </c>
      <c r="BM36">
        <f>IF(BM$1=$A36,1,INDEX(Correlations!$F$3:$DA$102,MAX(BM$1,$A36),MIN(BM$1,$A36)))</f>
        <v>0</v>
      </c>
      <c r="BN36">
        <f>IF(BN$1=$A36,1,INDEX(Correlations!$F$3:$DA$102,MAX(BN$1,$A36),MIN(BN$1,$A36)))</f>
        <v>0</v>
      </c>
      <c r="BO36">
        <f>IF(BO$1=$A36,1,INDEX(Correlations!$F$3:$DA$102,MAX(BO$1,$A36),MIN(BO$1,$A36)))</f>
        <v>0</v>
      </c>
      <c r="BP36">
        <f>IF(BP$1=$A36,1,INDEX(Correlations!$F$3:$DA$102,MAX(BP$1,$A36),MIN(BP$1,$A36)))</f>
        <v>0</v>
      </c>
      <c r="BQ36">
        <f>IF(BQ$1=$A36,1,INDEX(Correlations!$F$3:$DA$102,MAX(BQ$1,$A36),MIN(BQ$1,$A36)))</f>
        <v>0</v>
      </c>
      <c r="BR36">
        <f>IF(BR$1=$A36,1,INDEX(Correlations!$F$3:$DA$102,MAX(BR$1,$A36),MIN(BR$1,$A36)))</f>
        <v>0</v>
      </c>
      <c r="BS36">
        <f>IF(BS$1=$A36,1,INDEX(Correlations!$F$3:$DA$102,MAX(BS$1,$A36),MIN(BS$1,$A36)))</f>
        <v>0</v>
      </c>
      <c r="BT36">
        <f>IF(BT$1=$A36,1,INDEX(Correlations!$F$3:$DA$102,MAX(BT$1,$A36),MIN(BT$1,$A36)))</f>
        <v>0</v>
      </c>
      <c r="BU36">
        <f>IF(BU$1=$A36,1,INDEX(Correlations!$F$3:$DA$102,MAX(BU$1,$A36),MIN(BU$1,$A36)))</f>
        <v>0</v>
      </c>
      <c r="BV36">
        <f>IF(BV$1=$A36,1,INDEX(Correlations!$F$3:$DA$102,MAX(BV$1,$A36),MIN(BV$1,$A36)))</f>
        <v>0</v>
      </c>
      <c r="BW36">
        <f>IF(BW$1=$A36,1,INDEX(Correlations!$F$3:$DA$102,MAX(BW$1,$A36),MIN(BW$1,$A36)))</f>
        <v>0</v>
      </c>
      <c r="BX36">
        <f>IF(BX$1=$A36,1,INDEX(Correlations!$F$3:$DA$102,MAX(BX$1,$A36),MIN(BX$1,$A36)))</f>
        <v>0</v>
      </c>
      <c r="BY36">
        <f>IF(BY$1=$A36,1,INDEX(Correlations!$F$3:$DA$102,MAX(BY$1,$A36),MIN(BY$1,$A36)))</f>
        <v>0</v>
      </c>
      <c r="BZ36">
        <f>IF(BZ$1=$A36,1,INDEX(Correlations!$F$3:$DA$102,MAX(BZ$1,$A36),MIN(BZ$1,$A36)))</f>
        <v>0</v>
      </c>
      <c r="CA36">
        <f>IF(CA$1=$A36,1,INDEX(Correlations!$F$3:$DA$102,MAX(CA$1,$A36),MIN(CA$1,$A36)))</f>
        <v>0</v>
      </c>
      <c r="CB36">
        <f>IF(CB$1=$A36,1,INDEX(Correlations!$F$3:$DA$102,MAX(CB$1,$A36),MIN(CB$1,$A36)))</f>
        <v>0</v>
      </c>
      <c r="CC36">
        <f>IF(CC$1=$A36,1,INDEX(Correlations!$F$3:$DA$102,MAX(CC$1,$A36),MIN(CC$1,$A36)))</f>
        <v>0</v>
      </c>
      <c r="CD36">
        <f>IF(CD$1=$A36,1,INDEX(Correlations!$F$3:$DA$102,MAX(CD$1,$A36),MIN(CD$1,$A36)))</f>
        <v>0</v>
      </c>
      <c r="CE36">
        <f>IF(CE$1=$A36,1,INDEX(Correlations!$F$3:$DA$102,MAX(CE$1,$A36),MIN(CE$1,$A36)))</f>
        <v>0</v>
      </c>
      <c r="CF36">
        <f>IF(CF$1=$A36,1,INDEX(Correlations!$F$3:$DA$102,MAX(CF$1,$A36),MIN(CF$1,$A36)))</f>
        <v>0</v>
      </c>
      <c r="CG36">
        <f>IF(CG$1=$A36,1,INDEX(Correlations!$F$3:$DA$102,MAX(CG$1,$A36),MIN(CG$1,$A36)))</f>
        <v>0</v>
      </c>
      <c r="CH36">
        <f>IF(CH$1=$A36,1,INDEX(Correlations!$F$3:$DA$102,MAX(CH$1,$A36),MIN(CH$1,$A36)))</f>
        <v>0</v>
      </c>
      <c r="CI36">
        <f>IF(CI$1=$A36,1,INDEX(Correlations!$F$3:$DA$102,MAX(CI$1,$A36),MIN(CI$1,$A36)))</f>
        <v>0</v>
      </c>
      <c r="CJ36">
        <f>IF(CJ$1=$A36,1,INDEX(Correlations!$F$3:$DA$102,MAX(CJ$1,$A36),MIN(CJ$1,$A36)))</f>
        <v>0</v>
      </c>
      <c r="CK36">
        <f>IF(CK$1=$A36,1,INDEX(Correlations!$F$3:$DA$102,MAX(CK$1,$A36),MIN(CK$1,$A36)))</f>
        <v>0</v>
      </c>
      <c r="CL36">
        <f>IF(CL$1=$A36,1,INDEX(Correlations!$F$3:$DA$102,MAX(CL$1,$A36),MIN(CL$1,$A36)))</f>
        <v>0</v>
      </c>
      <c r="CM36">
        <f>IF(CM$1=$A36,1,INDEX(Correlations!$F$3:$DA$102,MAX(CM$1,$A36),MIN(CM$1,$A36)))</f>
        <v>0</v>
      </c>
      <c r="CN36">
        <f>IF(CN$1=$A36,1,INDEX(Correlations!$F$3:$DA$102,MAX(CN$1,$A36),MIN(CN$1,$A36)))</f>
        <v>0</v>
      </c>
      <c r="CO36">
        <f>IF(CO$1=$A36,1,INDEX(Correlations!$F$3:$DA$102,MAX(CO$1,$A36),MIN(CO$1,$A36)))</f>
        <v>0</v>
      </c>
      <c r="CP36">
        <f>IF(CP$1=$A36,1,INDEX(Correlations!$F$3:$DA$102,MAX(CP$1,$A36),MIN(CP$1,$A36)))</f>
        <v>0</v>
      </c>
      <c r="CQ36">
        <f>IF(CQ$1=$A36,1,INDEX(Correlations!$F$3:$DA$102,MAX(CQ$1,$A36),MIN(CQ$1,$A36)))</f>
        <v>0</v>
      </c>
      <c r="CR36">
        <f>IF(CR$1=$A36,1,INDEX(Correlations!$F$3:$DA$102,MAX(CR$1,$A36),MIN(CR$1,$A36)))</f>
        <v>0</v>
      </c>
      <c r="CS36">
        <f>IF(CS$1=$A36,1,INDEX(Correlations!$F$3:$DA$102,MAX(CS$1,$A36),MIN(CS$1,$A36)))</f>
        <v>0</v>
      </c>
      <c r="CT36">
        <f>IF(CT$1=$A36,1,INDEX(Correlations!$F$3:$DA$102,MAX(CT$1,$A36),MIN(CT$1,$A36)))</f>
        <v>0</v>
      </c>
      <c r="CU36">
        <f>IF(CU$1=$A36,1,INDEX(Correlations!$F$3:$DA$102,MAX(CU$1,$A36),MIN(CU$1,$A36)))</f>
        <v>0</v>
      </c>
      <c r="CV36">
        <f>IF(CV$1=$A36,1,INDEX(Correlations!$F$3:$DA$102,MAX(CV$1,$A36),MIN(CV$1,$A36)))</f>
        <v>0</v>
      </c>
      <c r="CW36">
        <f>IF(CW$1=$A36,1,INDEX(Correlations!$F$3:$DA$102,MAX(CW$1,$A36),MIN(CW$1,$A36)))</f>
        <v>0</v>
      </c>
    </row>
    <row r="37" spans="1:101" x14ac:dyDescent="0.15">
      <c r="A37">
        <v>36</v>
      </c>
      <c r="B37">
        <f>IF(B$1=$A37,1,INDEX(Correlations!$F$3:$DA$102,MAX(B$1,$A37),MIN(B$1,$A37)))</f>
        <v>0</v>
      </c>
      <c r="C37">
        <f>IF(C$1=$A37,1,INDEX(Correlations!$F$3:$DA$102,MAX(C$1,$A37),MIN(C$1,$A37)))</f>
        <v>0.36499999999999999</v>
      </c>
      <c r="D37">
        <f>IF(D$1=$A37,1,INDEX(Correlations!$F$3:$DA$102,MAX(D$1,$A37),MIN(D$1,$A37)))</f>
        <v>0</v>
      </c>
      <c r="E37">
        <f>IF(E$1=$A37,1,INDEX(Correlations!$F$3:$DA$102,MAX(E$1,$A37),MIN(E$1,$A37)))</f>
        <v>0.46</v>
      </c>
      <c r="F37">
        <f>IF(F$1=$A37,1,INDEX(Correlations!$F$3:$DA$102,MAX(F$1,$A37),MIN(F$1,$A37)))</f>
        <v>0</v>
      </c>
      <c r="G37">
        <f>IF(G$1=$A37,1,INDEX(Correlations!$F$3:$DA$102,MAX(G$1,$A37),MIN(G$1,$A37)))</f>
        <v>0</v>
      </c>
      <c r="H37">
        <f>IF(H$1=$A37,1,INDEX(Correlations!$F$3:$DA$102,MAX(H$1,$A37),MIN(H$1,$A37)))</f>
        <v>0</v>
      </c>
      <c r="I37">
        <f>IF(I$1=$A37,1,INDEX(Correlations!$F$3:$DA$102,MAX(I$1,$A37),MIN(I$1,$A37)))</f>
        <v>0</v>
      </c>
      <c r="J37">
        <f>IF(J$1=$A37,1,INDEX(Correlations!$F$3:$DA$102,MAX(J$1,$A37),MIN(J$1,$A37)))</f>
        <v>0</v>
      </c>
      <c r="K37">
        <f>IF(K$1=$A37,1,INDEX(Correlations!$F$3:$DA$102,MAX(K$1,$A37),MIN(K$1,$A37)))</f>
        <v>0.45700000000000002</v>
      </c>
      <c r="L37">
        <f>IF(L$1=$A37,1,INDEX(Correlations!$F$3:$DA$102,MAX(L$1,$A37),MIN(L$1,$A37)))</f>
        <v>0</v>
      </c>
      <c r="M37">
        <f>IF(M$1=$A37,1,INDEX(Correlations!$F$3:$DA$102,MAX(M$1,$A37),MIN(M$1,$A37)))</f>
        <v>0</v>
      </c>
      <c r="N37">
        <f>IF(N$1=$A37,1,INDEX(Correlations!$F$3:$DA$102,MAX(N$1,$A37),MIN(N$1,$A37)))</f>
        <v>0</v>
      </c>
      <c r="O37">
        <f>IF(O$1=$A37,1,INDEX(Correlations!$F$3:$DA$102,MAX(O$1,$A37),MIN(O$1,$A37)))</f>
        <v>0</v>
      </c>
      <c r="P37">
        <f>IF(P$1=$A37,1,INDEX(Correlations!$F$3:$DA$102,MAX(P$1,$A37),MIN(P$1,$A37)))</f>
        <v>0</v>
      </c>
      <c r="Q37">
        <f>IF(Q$1=$A37,1,INDEX(Correlations!$F$3:$DA$102,MAX(Q$1,$A37),MIN(Q$1,$A37)))</f>
        <v>0</v>
      </c>
      <c r="R37">
        <f>IF(R$1=$A37,1,INDEX(Correlations!$F$3:$DA$102,MAX(R$1,$A37),MIN(R$1,$A37)))</f>
        <v>0</v>
      </c>
      <c r="S37">
        <f>IF(S$1=$A37,1,INDEX(Correlations!$F$3:$DA$102,MAX(S$1,$A37),MIN(S$1,$A37)))</f>
        <v>0</v>
      </c>
      <c r="T37">
        <f>IF(T$1=$A37,1,INDEX(Correlations!$F$3:$DA$102,MAX(T$1,$A37),MIN(T$1,$A37)))</f>
        <v>0</v>
      </c>
      <c r="U37">
        <f>IF(U$1=$A37,1,INDEX(Correlations!$F$3:$DA$102,MAX(U$1,$A37),MIN(U$1,$A37)))</f>
        <v>0</v>
      </c>
      <c r="V37">
        <f>IF(V$1=$A37,1,INDEX(Correlations!$F$3:$DA$102,MAX(V$1,$A37),MIN(V$1,$A37)))</f>
        <v>0</v>
      </c>
      <c r="W37">
        <f>IF(W$1=$A37,1,INDEX(Correlations!$F$3:$DA$102,MAX(W$1,$A37),MIN(W$1,$A37)))</f>
        <v>0</v>
      </c>
      <c r="X37">
        <f>IF(X$1=$A37,1,INDEX(Correlations!$F$3:$DA$102,MAX(X$1,$A37),MIN(X$1,$A37)))</f>
        <v>0</v>
      </c>
      <c r="Y37">
        <f>IF(Y$1=$A37,1,INDEX(Correlations!$F$3:$DA$102,MAX(Y$1,$A37),MIN(Y$1,$A37)))</f>
        <v>0</v>
      </c>
      <c r="Z37">
        <f>IF(Z$1=$A37,1,INDEX(Correlations!$F$3:$DA$102,MAX(Z$1,$A37),MIN(Z$1,$A37)))</f>
        <v>0</v>
      </c>
      <c r="AA37">
        <f>IF(AA$1=$A37,1,INDEX(Correlations!$F$3:$DA$102,MAX(AA$1,$A37),MIN(AA$1,$A37)))</f>
        <v>0</v>
      </c>
      <c r="AB37">
        <f>IF(AB$1=$A37,1,INDEX(Correlations!$F$3:$DA$102,MAX(AB$1,$A37),MIN(AB$1,$A37)))</f>
        <v>0</v>
      </c>
      <c r="AC37">
        <f>IF(AC$1=$A37,1,INDEX(Correlations!$F$3:$DA$102,MAX(AC$1,$A37),MIN(AC$1,$A37)))</f>
        <v>0</v>
      </c>
      <c r="AD37">
        <f>IF(AD$1=$A37,1,INDEX(Correlations!$F$3:$DA$102,MAX(AD$1,$A37),MIN(AD$1,$A37)))</f>
        <v>0</v>
      </c>
      <c r="AE37">
        <f>IF(AE$1=$A37,1,INDEX(Correlations!$F$3:$DA$102,MAX(AE$1,$A37),MIN(AE$1,$A37)))</f>
        <v>0</v>
      </c>
      <c r="AF37">
        <f>IF(AF$1=$A37,1,INDEX(Correlations!$F$3:$DA$102,MAX(AF$1,$A37),MIN(AF$1,$A37)))</f>
        <v>0.27600000000000002</v>
      </c>
      <c r="AG37">
        <f>IF(AG$1=$A37,1,INDEX(Correlations!$F$3:$DA$102,MAX(AG$1,$A37),MIN(AG$1,$A37)))</f>
        <v>0.34300000000000003</v>
      </c>
      <c r="AH37">
        <f>IF(AH$1=$A37,1,INDEX(Correlations!$F$3:$DA$102,MAX(AH$1,$A37),MIN(AH$1,$A37)))</f>
        <v>0.39800000000000002</v>
      </c>
      <c r="AI37">
        <f>IF(AI$1=$A37,1,INDEX(Correlations!$F$3:$DA$102,MAX(AI$1,$A37),MIN(AI$1,$A37)))</f>
        <v>0</v>
      </c>
      <c r="AJ37">
        <f>IF(AJ$1=$A37,1,INDEX(Correlations!$F$3:$DA$102,MAX(AJ$1,$A37),MIN(AJ$1,$A37)))</f>
        <v>0</v>
      </c>
      <c r="AK37">
        <f>IF(AK$1=$A37,1,INDEX(Correlations!$F$3:$DA$102,MAX(AK$1,$A37),MIN(AK$1,$A37)))</f>
        <v>1</v>
      </c>
      <c r="AL37">
        <f>IF(AL$1=$A37,1,INDEX(Correlations!$F$3:$DA$102,MAX(AL$1,$A37),MIN(AL$1,$A37)))</f>
        <v>0</v>
      </c>
      <c r="AM37">
        <f>IF(AM$1=$A37,1,INDEX(Correlations!$F$3:$DA$102,MAX(AM$1,$A37),MIN(AM$1,$A37)))</f>
        <v>0</v>
      </c>
      <c r="AN37">
        <f>IF(AN$1=$A37,1,INDEX(Correlations!$F$3:$DA$102,MAX(AN$1,$A37),MIN(AN$1,$A37)))</f>
        <v>0</v>
      </c>
      <c r="AO37">
        <f>IF(AO$1=$A37,1,INDEX(Correlations!$F$3:$DA$102,MAX(AO$1,$A37),MIN(AO$1,$A37)))</f>
        <v>0</v>
      </c>
      <c r="AP37">
        <f>IF(AP$1=$A37,1,INDEX(Correlations!$F$3:$DA$102,MAX(AP$1,$A37),MIN(AP$1,$A37)))</f>
        <v>0</v>
      </c>
      <c r="AQ37">
        <f>IF(AQ$1=$A37,1,INDEX(Correlations!$F$3:$DA$102,MAX(AQ$1,$A37),MIN(AQ$1,$A37)))</f>
        <v>0</v>
      </c>
      <c r="AR37">
        <f>IF(AR$1=$A37,1,INDEX(Correlations!$F$3:$DA$102,MAX(AR$1,$A37),MIN(AR$1,$A37)))</f>
        <v>0.25</v>
      </c>
      <c r="AS37">
        <f>IF(AS$1=$A37,1,INDEX(Correlations!$F$3:$DA$102,MAX(AS$1,$A37),MIN(AS$1,$A37)))</f>
        <v>0</v>
      </c>
      <c r="AT37">
        <f>IF(AT$1=$A37,1,INDEX(Correlations!$F$3:$DA$102,MAX(AT$1,$A37),MIN(AT$1,$A37)))</f>
        <v>0</v>
      </c>
      <c r="AU37">
        <f>IF(AU$1=$A37,1,INDEX(Correlations!$F$3:$DA$102,MAX(AU$1,$A37),MIN(AU$1,$A37)))</f>
        <v>0</v>
      </c>
      <c r="AV37">
        <f>IF(AV$1=$A37,1,INDEX(Correlations!$F$3:$DA$102,MAX(AV$1,$A37),MIN(AV$1,$A37)))</f>
        <v>0</v>
      </c>
      <c r="AW37">
        <f>IF(AW$1=$A37,1,INDEX(Correlations!$F$3:$DA$102,MAX(AW$1,$A37),MIN(AW$1,$A37)))</f>
        <v>0</v>
      </c>
      <c r="AX37">
        <f>IF(AX$1=$A37,1,INDEX(Correlations!$F$3:$DA$102,MAX(AX$1,$A37),MIN(AX$1,$A37)))</f>
        <v>0</v>
      </c>
      <c r="AY37">
        <f>IF(AY$1=$A37,1,INDEX(Correlations!$F$3:$DA$102,MAX(AY$1,$A37),MIN(AY$1,$A37)))</f>
        <v>0</v>
      </c>
      <c r="AZ37">
        <f>IF(AZ$1=$A37,1,INDEX(Correlations!$F$3:$DA$102,MAX(AZ$1,$A37),MIN(AZ$1,$A37)))</f>
        <v>0</v>
      </c>
      <c r="BA37">
        <f>IF(BA$1=$A37,1,INDEX(Correlations!$F$3:$DA$102,MAX(BA$1,$A37),MIN(BA$1,$A37)))</f>
        <v>0.39800000000000002</v>
      </c>
      <c r="BB37">
        <f>IF(BB$1=$A37,1,INDEX(Correlations!$F$3:$DA$102,MAX(BB$1,$A37),MIN(BB$1,$A37)))</f>
        <v>0</v>
      </c>
      <c r="BC37">
        <f>IF(BC$1=$A37,1,INDEX(Correlations!$F$3:$DA$102,MAX(BC$1,$A37),MIN(BC$1,$A37)))</f>
        <v>0</v>
      </c>
      <c r="BD37">
        <f>IF(BD$1=$A37,1,INDEX(Correlations!$F$3:$DA$102,MAX(BD$1,$A37),MIN(BD$1,$A37)))</f>
        <v>0</v>
      </c>
      <c r="BE37">
        <f>IF(BE$1=$A37,1,INDEX(Correlations!$F$3:$DA$102,MAX(BE$1,$A37),MIN(BE$1,$A37)))</f>
        <v>0</v>
      </c>
      <c r="BF37">
        <f>IF(BF$1=$A37,1,INDEX(Correlations!$F$3:$DA$102,MAX(BF$1,$A37),MIN(BF$1,$A37)))</f>
        <v>0</v>
      </c>
      <c r="BG37">
        <f>IF(BG$1=$A37,1,INDEX(Correlations!$F$3:$DA$102,MAX(BG$1,$A37),MIN(BG$1,$A37)))</f>
        <v>0</v>
      </c>
      <c r="BH37">
        <f>IF(BH$1=$A37,1,INDEX(Correlations!$F$3:$DA$102,MAX(BH$1,$A37),MIN(BH$1,$A37)))</f>
        <v>0</v>
      </c>
      <c r="BI37">
        <f>IF(BI$1=$A37,1,INDEX(Correlations!$F$3:$DA$102,MAX(BI$1,$A37),MIN(BI$1,$A37)))</f>
        <v>0</v>
      </c>
      <c r="BJ37">
        <f>IF(BJ$1=$A37,1,INDEX(Correlations!$F$3:$DA$102,MAX(BJ$1,$A37),MIN(BJ$1,$A37)))</f>
        <v>0.70899999999999996</v>
      </c>
      <c r="BK37">
        <f>IF(BK$1=$A37,1,INDEX(Correlations!$F$3:$DA$102,MAX(BK$1,$A37),MIN(BK$1,$A37)))</f>
        <v>0.64800000000000002</v>
      </c>
      <c r="BL37">
        <f>IF(BL$1=$A37,1,INDEX(Correlations!$F$3:$DA$102,MAX(BL$1,$A37),MIN(BL$1,$A37)))</f>
        <v>0</v>
      </c>
      <c r="BM37">
        <f>IF(BM$1=$A37,1,INDEX(Correlations!$F$3:$DA$102,MAX(BM$1,$A37),MIN(BM$1,$A37)))</f>
        <v>0</v>
      </c>
      <c r="BN37">
        <f>IF(BN$1=$A37,1,INDEX(Correlations!$F$3:$DA$102,MAX(BN$1,$A37),MIN(BN$1,$A37)))</f>
        <v>0</v>
      </c>
      <c r="BO37">
        <f>IF(BO$1=$A37,1,INDEX(Correlations!$F$3:$DA$102,MAX(BO$1,$A37),MIN(BO$1,$A37)))</f>
        <v>0</v>
      </c>
      <c r="BP37">
        <f>IF(BP$1=$A37,1,INDEX(Correlations!$F$3:$DA$102,MAX(BP$1,$A37),MIN(BP$1,$A37)))</f>
        <v>0</v>
      </c>
      <c r="BQ37">
        <f>IF(BQ$1=$A37,1,INDEX(Correlations!$F$3:$DA$102,MAX(BQ$1,$A37),MIN(BQ$1,$A37)))</f>
        <v>0</v>
      </c>
      <c r="BR37">
        <f>IF(BR$1=$A37,1,INDEX(Correlations!$F$3:$DA$102,MAX(BR$1,$A37),MIN(BR$1,$A37)))</f>
        <v>0</v>
      </c>
      <c r="BS37">
        <f>IF(BS$1=$A37,1,INDEX(Correlations!$F$3:$DA$102,MAX(BS$1,$A37),MIN(BS$1,$A37)))</f>
        <v>0</v>
      </c>
      <c r="BT37">
        <f>IF(BT$1=$A37,1,INDEX(Correlations!$F$3:$DA$102,MAX(BT$1,$A37),MIN(BT$1,$A37)))</f>
        <v>0</v>
      </c>
      <c r="BU37">
        <f>IF(BU$1=$A37,1,INDEX(Correlations!$F$3:$DA$102,MAX(BU$1,$A37),MIN(BU$1,$A37)))</f>
        <v>0</v>
      </c>
      <c r="BV37">
        <f>IF(BV$1=$A37,1,INDEX(Correlations!$F$3:$DA$102,MAX(BV$1,$A37),MIN(BV$1,$A37)))</f>
        <v>0</v>
      </c>
      <c r="BW37">
        <f>IF(BW$1=$A37,1,INDEX(Correlations!$F$3:$DA$102,MAX(BW$1,$A37),MIN(BW$1,$A37)))</f>
        <v>0</v>
      </c>
      <c r="BX37">
        <f>IF(BX$1=$A37,1,INDEX(Correlations!$F$3:$DA$102,MAX(BX$1,$A37),MIN(BX$1,$A37)))</f>
        <v>0</v>
      </c>
      <c r="BY37">
        <f>IF(BY$1=$A37,1,INDEX(Correlations!$F$3:$DA$102,MAX(BY$1,$A37),MIN(BY$1,$A37)))</f>
        <v>0</v>
      </c>
      <c r="BZ37">
        <f>IF(BZ$1=$A37,1,INDEX(Correlations!$F$3:$DA$102,MAX(BZ$1,$A37),MIN(BZ$1,$A37)))</f>
        <v>0</v>
      </c>
      <c r="CA37">
        <f>IF(CA$1=$A37,1,INDEX(Correlations!$F$3:$DA$102,MAX(CA$1,$A37),MIN(CA$1,$A37)))</f>
        <v>0</v>
      </c>
      <c r="CB37">
        <f>IF(CB$1=$A37,1,INDEX(Correlations!$F$3:$DA$102,MAX(CB$1,$A37),MIN(CB$1,$A37)))</f>
        <v>0</v>
      </c>
      <c r="CC37">
        <f>IF(CC$1=$A37,1,INDEX(Correlations!$F$3:$DA$102,MAX(CC$1,$A37),MIN(CC$1,$A37)))</f>
        <v>0</v>
      </c>
      <c r="CD37">
        <f>IF(CD$1=$A37,1,INDEX(Correlations!$F$3:$DA$102,MAX(CD$1,$A37),MIN(CD$1,$A37)))</f>
        <v>0</v>
      </c>
      <c r="CE37">
        <f>IF(CE$1=$A37,1,INDEX(Correlations!$F$3:$DA$102,MAX(CE$1,$A37),MIN(CE$1,$A37)))</f>
        <v>0</v>
      </c>
      <c r="CF37">
        <f>IF(CF$1=$A37,1,INDEX(Correlations!$F$3:$DA$102,MAX(CF$1,$A37),MIN(CF$1,$A37)))</f>
        <v>0</v>
      </c>
      <c r="CG37">
        <f>IF(CG$1=$A37,1,INDEX(Correlations!$F$3:$DA$102,MAX(CG$1,$A37),MIN(CG$1,$A37)))</f>
        <v>0</v>
      </c>
      <c r="CH37">
        <f>IF(CH$1=$A37,1,INDEX(Correlations!$F$3:$DA$102,MAX(CH$1,$A37),MIN(CH$1,$A37)))</f>
        <v>0</v>
      </c>
      <c r="CI37">
        <f>IF(CI$1=$A37,1,INDEX(Correlations!$F$3:$DA$102,MAX(CI$1,$A37),MIN(CI$1,$A37)))</f>
        <v>0</v>
      </c>
      <c r="CJ37">
        <f>IF(CJ$1=$A37,1,INDEX(Correlations!$F$3:$DA$102,MAX(CJ$1,$A37),MIN(CJ$1,$A37)))</f>
        <v>0</v>
      </c>
      <c r="CK37">
        <f>IF(CK$1=$A37,1,INDEX(Correlations!$F$3:$DA$102,MAX(CK$1,$A37),MIN(CK$1,$A37)))</f>
        <v>0</v>
      </c>
      <c r="CL37">
        <f>IF(CL$1=$A37,1,INDEX(Correlations!$F$3:$DA$102,MAX(CL$1,$A37),MIN(CL$1,$A37)))</f>
        <v>0</v>
      </c>
      <c r="CM37">
        <f>IF(CM$1=$A37,1,INDEX(Correlations!$F$3:$DA$102,MAX(CM$1,$A37),MIN(CM$1,$A37)))</f>
        <v>0</v>
      </c>
      <c r="CN37">
        <f>IF(CN$1=$A37,1,INDEX(Correlations!$F$3:$DA$102,MAX(CN$1,$A37),MIN(CN$1,$A37)))</f>
        <v>0</v>
      </c>
      <c r="CO37">
        <f>IF(CO$1=$A37,1,INDEX(Correlations!$F$3:$DA$102,MAX(CO$1,$A37),MIN(CO$1,$A37)))</f>
        <v>0</v>
      </c>
      <c r="CP37">
        <f>IF(CP$1=$A37,1,INDEX(Correlations!$F$3:$DA$102,MAX(CP$1,$A37),MIN(CP$1,$A37)))</f>
        <v>0</v>
      </c>
      <c r="CQ37">
        <f>IF(CQ$1=$A37,1,INDEX(Correlations!$F$3:$DA$102,MAX(CQ$1,$A37),MIN(CQ$1,$A37)))</f>
        <v>0</v>
      </c>
      <c r="CR37">
        <f>IF(CR$1=$A37,1,INDEX(Correlations!$F$3:$DA$102,MAX(CR$1,$A37),MIN(CR$1,$A37)))</f>
        <v>0</v>
      </c>
      <c r="CS37">
        <f>IF(CS$1=$A37,1,INDEX(Correlations!$F$3:$DA$102,MAX(CS$1,$A37),MIN(CS$1,$A37)))</f>
        <v>0</v>
      </c>
      <c r="CT37">
        <f>IF(CT$1=$A37,1,INDEX(Correlations!$F$3:$DA$102,MAX(CT$1,$A37),MIN(CT$1,$A37)))</f>
        <v>0</v>
      </c>
      <c r="CU37">
        <f>IF(CU$1=$A37,1,INDEX(Correlations!$F$3:$DA$102,MAX(CU$1,$A37),MIN(CU$1,$A37)))</f>
        <v>0</v>
      </c>
      <c r="CV37">
        <f>IF(CV$1=$A37,1,INDEX(Correlations!$F$3:$DA$102,MAX(CV$1,$A37),MIN(CV$1,$A37)))</f>
        <v>0</v>
      </c>
      <c r="CW37">
        <f>IF(CW$1=$A37,1,INDEX(Correlations!$F$3:$DA$102,MAX(CW$1,$A37),MIN(CW$1,$A37)))</f>
        <v>0</v>
      </c>
    </row>
    <row r="38" spans="1:101" x14ac:dyDescent="0.15">
      <c r="A38">
        <v>37</v>
      </c>
      <c r="B38">
        <f>IF(B$1=$A38,1,INDEX(Correlations!$F$3:$DA$102,MAX(B$1,$A38),MIN(B$1,$A38)))</f>
        <v>0.30599999999999999</v>
      </c>
      <c r="C38">
        <f>IF(C$1=$A38,1,INDEX(Correlations!$F$3:$DA$102,MAX(C$1,$A38),MIN(C$1,$A38)))</f>
        <v>0.28799999999999998</v>
      </c>
      <c r="D38">
        <f>IF(D$1=$A38,1,INDEX(Correlations!$F$3:$DA$102,MAX(D$1,$A38),MIN(D$1,$A38)))</f>
        <v>0</v>
      </c>
      <c r="E38">
        <f>IF(E$1=$A38,1,INDEX(Correlations!$F$3:$DA$102,MAX(E$1,$A38),MIN(E$1,$A38)))</f>
        <v>0.42399999999999999</v>
      </c>
      <c r="F38">
        <f>IF(F$1=$A38,1,INDEX(Correlations!$F$3:$DA$102,MAX(F$1,$A38),MIN(F$1,$A38)))</f>
        <v>0.23400000000000001</v>
      </c>
      <c r="G38">
        <f>IF(G$1=$A38,1,INDEX(Correlations!$F$3:$DA$102,MAX(G$1,$A38),MIN(G$1,$A38)))</f>
        <v>0</v>
      </c>
      <c r="H38">
        <f>IF(H$1=$A38,1,INDEX(Correlations!$F$3:$DA$102,MAX(H$1,$A38),MIN(H$1,$A38)))</f>
        <v>0.41399999999999998</v>
      </c>
      <c r="I38">
        <f>IF(I$1=$A38,1,INDEX(Correlations!$F$3:$DA$102,MAX(I$1,$A38),MIN(I$1,$A38)))</f>
        <v>0</v>
      </c>
      <c r="J38">
        <f>IF(J$1=$A38,1,INDEX(Correlations!$F$3:$DA$102,MAX(J$1,$A38),MIN(J$1,$A38)))</f>
        <v>0</v>
      </c>
      <c r="K38">
        <f>IF(K$1=$A38,1,INDEX(Correlations!$F$3:$DA$102,MAX(K$1,$A38),MIN(K$1,$A38)))</f>
        <v>0.31969999999999998</v>
      </c>
      <c r="L38">
        <f>IF(L$1=$A38,1,INDEX(Correlations!$F$3:$DA$102,MAX(L$1,$A38),MIN(L$1,$A38)))</f>
        <v>0</v>
      </c>
      <c r="M38">
        <f>IF(M$1=$A38,1,INDEX(Correlations!$F$3:$DA$102,MAX(M$1,$A38),MIN(M$1,$A38)))</f>
        <v>0</v>
      </c>
      <c r="N38">
        <f>IF(N$1=$A38,1,INDEX(Correlations!$F$3:$DA$102,MAX(N$1,$A38),MIN(N$1,$A38)))</f>
        <v>0</v>
      </c>
      <c r="O38">
        <f>IF(O$1=$A38,1,INDEX(Correlations!$F$3:$DA$102,MAX(O$1,$A38),MIN(O$1,$A38)))</f>
        <v>0</v>
      </c>
      <c r="P38">
        <f>IF(P$1=$A38,1,INDEX(Correlations!$F$3:$DA$102,MAX(P$1,$A38),MIN(P$1,$A38)))</f>
        <v>0.14072000000000001</v>
      </c>
      <c r="Q38">
        <f>IF(Q$1=$A38,1,INDEX(Correlations!$F$3:$DA$102,MAX(Q$1,$A38),MIN(Q$1,$A38)))</f>
        <v>0.23469999999999999</v>
      </c>
      <c r="R38">
        <f>IF(R$1=$A38,1,INDEX(Correlations!$F$3:$DA$102,MAX(R$1,$A38),MIN(R$1,$A38)))</f>
        <v>0</v>
      </c>
      <c r="S38">
        <f>IF(S$1=$A38,1,INDEX(Correlations!$F$3:$DA$102,MAX(S$1,$A38),MIN(S$1,$A38)))</f>
        <v>0</v>
      </c>
      <c r="T38">
        <f>IF(T$1=$A38,1,INDEX(Correlations!$F$3:$DA$102,MAX(T$1,$A38),MIN(T$1,$A38)))</f>
        <v>0</v>
      </c>
      <c r="U38">
        <f>IF(U$1=$A38,1,INDEX(Correlations!$F$3:$DA$102,MAX(U$1,$A38),MIN(U$1,$A38)))</f>
        <v>0</v>
      </c>
      <c r="V38">
        <f>IF(V$1=$A38,1,INDEX(Correlations!$F$3:$DA$102,MAX(V$1,$A38),MIN(V$1,$A38)))</f>
        <v>0</v>
      </c>
      <c r="W38">
        <f>IF(W$1=$A38,1,INDEX(Correlations!$F$3:$DA$102,MAX(W$1,$A38),MIN(W$1,$A38)))</f>
        <v>0</v>
      </c>
      <c r="X38">
        <f>IF(X$1=$A38,1,INDEX(Correlations!$F$3:$DA$102,MAX(X$1,$A38),MIN(X$1,$A38)))</f>
        <v>0</v>
      </c>
      <c r="Y38">
        <f>IF(Y$1=$A38,1,INDEX(Correlations!$F$3:$DA$102,MAX(Y$1,$A38),MIN(Y$1,$A38)))</f>
        <v>0</v>
      </c>
      <c r="Z38">
        <f>IF(Z$1=$A38,1,INDEX(Correlations!$F$3:$DA$102,MAX(Z$1,$A38),MIN(Z$1,$A38)))</f>
        <v>0.27139999999999997</v>
      </c>
      <c r="AA38">
        <f>IF(AA$1=$A38,1,INDEX(Correlations!$F$3:$DA$102,MAX(AA$1,$A38),MIN(AA$1,$A38)))</f>
        <v>0.27579999999999999</v>
      </c>
      <c r="AB38">
        <f>IF(AB$1=$A38,1,INDEX(Correlations!$F$3:$DA$102,MAX(AB$1,$A38),MIN(AB$1,$A38)))</f>
        <v>0</v>
      </c>
      <c r="AC38">
        <f>IF(AC$1=$A38,1,INDEX(Correlations!$F$3:$DA$102,MAX(AC$1,$A38),MIN(AC$1,$A38)))</f>
        <v>0</v>
      </c>
      <c r="AD38">
        <f>IF(AD$1=$A38,1,INDEX(Correlations!$F$3:$DA$102,MAX(AD$1,$A38),MIN(AD$1,$A38)))</f>
        <v>0</v>
      </c>
      <c r="AE38">
        <f>IF(AE$1=$A38,1,INDEX(Correlations!$F$3:$DA$102,MAX(AE$1,$A38),MIN(AE$1,$A38)))</f>
        <v>0</v>
      </c>
      <c r="AF38">
        <f>IF(AF$1=$A38,1,INDEX(Correlations!$F$3:$DA$102,MAX(AF$1,$A38),MIN(AF$1,$A38)))</f>
        <v>0.23449999999999999</v>
      </c>
      <c r="AG38">
        <f>IF(AG$1=$A38,1,INDEX(Correlations!$F$3:$DA$102,MAX(AG$1,$A38),MIN(AG$1,$A38)))</f>
        <v>0.223</v>
      </c>
      <c r="AH38">
        <f>IF(AH$1=$A38,1,INDEX(Correlations!$F$3:$DA$102,MAX(AH$1,$A38),MIN(AH$1,$A38)))</f>
        <v>0.2339</v>
      </c>
      <c r="AI38">
        <f>IF(AI$1=$A38,1,INDEX(Correlations!$F$3:$DA$102,MAX(AI$1,$A38),MIN(AI$1,$A38)))</f>
        <v>0</v>
      </c>
      <c r="AJ38">
        <f>IF(AJ$1=$A38,1,INDEX(Correlations!$F$3:$DA$102,MAX(AJ$1,$A38),MIN(AJ$1,$A38)))</f>
        <v>0</v>
      </c>
      <c r="AK38">
        <f>IF(AK$1=$A38,1,INDEX(Correlations!$F$3:$DA$102,MAX(AK$1,$A38),MIN(AK$1,$A38)))</f>
        <v>0</v>
      </c>
      <c r="AL38">
        <f>IF(AL$1=$A38,1,INDEX(Correlations!$F$3:$DA$102,MAX(AL$1,$A38),MIN(AL$1,$A38)))</f>
        <v>1</v>
      </c>
      <c r="AM38">
        <f>IF(AM$1=$A38,1,INDEX(Correlations!$F$3:$DA$102,MAX(AM$1,$A38),MIN(AM$1,$A38)))</f>
        <v>0.39589999999999997</v>
      </c>
      <c r="AN38">
        <f>IF(AN$1=$A38,1,INDEX(Correlations!$F$3:$DA$102,MAX(AN$1,$A38),MIN(AN$1,$A38)))</f>
        <v>0.2994</v>
      </c>
      <c r="AO38">
        <f>IF(AO$1=$A38,1,INDEX(Correlations!$F$3:$DA$102,MAX(AO$1,$A38),MIN(AO$1,$A38)))</f>
        <v>0.2782</v>
      </c>
      <c r="AP38">
        <f>IF(AP$1=$A38,1,INDEX(Correlations!$F$3:$DA$102,MAX(AP$1,$A38),MIN(AP$1,$A38)))</f>
        <v>0.28389999999999999</v>
      </c>
      <c r="AQ38">
        <f>IF(AQ$1=$A38,1,INDEX(Correlations!$F$3:$DA$102,MAX(AQ$1,$A38),MIN(AQ$1,$A38)))</f>
        <v>0</v>
      </c>
      <c r="AR38">
        <f>IF(AR$1=$A38,1,INDEX(Correlations!$F$3:$DA$102,MAX(AR$1,$A38),MIN(AR$1,$A38)))</f>
        <v>0.32290000000000002</v>
      </c>
      <c r="AS38">
        <f>IF(AS$1=$A38,1,INDEX(Correlations!$F$3:$DA$102,MAX(AS$1,$A38),MIN(AS$1,$A38)))</f>
        <v>0</v>
      </c>
      <c r="AT38">
        <f>IF(AT$1=$A38,1,INDEX(Correlations!$F$3:$DA$102,MAX(AT$1,$A38),MIN(AT$1,$A38)))</f>
        <v>0.40670000000000001</v>
      </c>
      <c r="AU38">
        <f>IF(AU$1=$A38,1,INDEX(Correlations!$F$3:$DA$102,MAX(AU$1,$A38),MIN(AU$1,$A38)))</f>
        <v>0.3589</v>
      </c>
      <c r="AV38">
        <f>IF(AV$1=$A38,1,INDEX(Correlations!$F$3:$DA$102,MAX(AV$1,$A38),MIN(AV$1,$A38)))</f>
        <v>0</v>
      </c>
      <c r="AW38">
        <f>IF(AW$1=$A38,1,INDEX(Correlations!$F$3:$DA$102,MAX(AW$1,$A38),MIN(AW$1,$A38)))</f>
        <v>0</v>
      </c>
      <c r="AX38">
        <f>IF(AX$1=$A38,1,INDEX(Correlations!$F$3:$DA$102,MAX(AX$1,$A38),MIN(AX$1,$A38)))</f>
        <v>0</v>
      </c>
      <c r="AY38">
        <f>IF(AY$1=$A38,1,INDEX(Correlations!$F$3:$DA$102,MAX(AY$1,$A38),MIN(AY$1,$A38)))</f>
        <v>0</v>
      </c>
      <c r="AZ38">
        <f>IF(AZ$1=$A38,1,INDEX(Correlations!$F$3:$DA$102,MAX(AZ$1,$A38),MIN(AZ$1,$A38)))</f>
        <v>0</v>
      </c>
      <c r="BA38">
        <f>IF(BA$1=$A38,1,INDEX(Correlations!$F$3:$DA$102,MAX(BA$1,$A38),MIN(BA$1,$A38)))</f>
        <v>0</v>
      </c>
      <c r="BB38">
        <f>IF(BB$1=$A38,1,INDEX(Correlations!$F$3:$DA$102,MAX(BB$1,$A38),MIN(BB$1,$A38)))</f>
        <v>0</v>
      </c>
      <c r="BC38">
        <f>IF(BC$1=$A38,1,INDEX(Correlations!$F$3:$DA$102,MAX(BC$1,$A38),MIN(BC$1,$A38)))</f>
        <v>0</v>
      </c>
      <c r="BD38">
        <f>IF(BD$1=$A38,1,INDEX(Correlations!$F$3:$DA$102,MAX(BD$1,$A38),MIN(BD$1,$A38)))</f>
        <v>0</v>
      </c>
      <c r="BE38">
        <f>IF(BE$1=$A38,1,INDEX(Correlations!$F$3:$DA$102,MAX(BE$1,$A38),MIN(BE$1,$A38)))</f>
        <v>0</v>
      </c>
      <c r="BF38">
        <f>IF(BF$1=$A38,1,INDEX(Correlations!$F$3:$DA$102,MAX(BF$1,$A38),MIN(BF$1,$A38)))</f>
        <v>0</v>
      </c>
      <c r="BG38">
        <f>IF(BG$1=$A38,1,INDEX(Correlations!$F$3:$DA$102,MAX(BG$1,$A38),MIN(BG$1,$A38)))</f>
        <v>0</v>
      </c>
      <c r="BH38">
        <f>IF(BH$1=$A38,1,INDEX(Correlations!$F$3:$DA$102,MAX(BH$1,$A38),MIN(BH$1,$A38)))</f>
        <v>0</v>
      </c>
      <c r="BI38">
        <f>IF(BI$1=$A38,1,INDEX(Correlations!$F$3:$DA$102,MAX(BI$1,$A38),MIN(BI$1,$A38)))</f>
        <v>0</v>
      </c>
      <c r="BJ38">
        <f>IF(BJ$1=$A38,1,INDEX(Correlations!$F$3:$DA$102,MAX(BJ$1,$A38),MIN(BJ$1,$A38)))</f>
        <v>0</v>
      </c>
      <c r="BK38">
        <f>IF(BK$1=$A38,1,INDEX(Correlations!$F$3:$DA$102,MAX(BK$1,$A38),MIN(BK$1,$A38)))</f>
        <v>0</v>
      </c>
      <c r="BL38">
        <f>IF(BL$1=$A38,1,INDEX(Correlations!$F$3:$DA$102,MAX(BL$1,$A38),MIN(BL$1,$A38)))</f>
        <v>0</v>
      </c>
      <c r="BM38">
        <f>IF(BM$1=$A38,1,INDEX(Correlations!$F$3:$DA$102,MAX(BM$1,$A38),MIN(BM$1,$A38)))</f>
        <v>0</v>
      </c>
      <c r="BN38">
        <f>IF(BN$1=$A38,1,INDEX(Correlations!$F$3:$DA$102,MAX(BN$1,$A38),MIN(BN$1,$A38)))</f>
        <v>0</v>
      </c>
      <c r="BO38">
        <f>IF(BO$1=$A38,1,INDEX(Correlations!$F$3:$DA$102,MAX(BO$1,$A38),MIN(BO$1,$A38)))</f>
        <v>0</v>
      </c>
      <c r="BP38">
        <f>IF(BP$1=$A38,1,INDEX(Correlations!$F$3:$DA$102,MAX(BP$1,$A38),MIN(BP$1,$A38)))</f>
        <v>0</v>
      </c>
      <c r="BQ38">
        <f>IF(BQ$1=$A38,1,INDEX(Correlations!$F$3:$DA$102,MAX(BQ$1,$A38),MIN(BQ$1,$A38)))</f>
        <v>0</v>
      </c>
      <c r="BR38">
        <f>IF(BR$1=$A38,1,INDEX(Correlations!$F$3:$DA$102,MAX(BR$1,$A38),MIN(BR$1,$A38)))</f>
        <v>0</v>
      </c>
      <c r="BS38">
        <f>IF(BS$1=$A38,1,INDEX(Correlations!$F$3:$DA$102,MAX(BS$1,$A38),MIN(BS$1,$A38)))</f>
        <v>0</v>
      </c>
      <c r="BT38">
        <f>IF(BT$1=$A38,1,INDEX(Correlations!$F$3:$DA$102,MAX(BT$1,$A38),MIN(BT$1,$A38)))</f>
        <v>0</v>
      </c>
      <c r="BU38">
        <f>IF(BU$1=$A38,1,INDEX(Correlations!$F$3:$DA$102,MAX(BU$1,$A38),MIN(BU$1,$A38)))</f>
        <v>0</v>
      </c>
      <c r="BV38">
        <f>IF(BV$1=$A38,1,INDEX(Correlations!$F$3:$DA$102,MAX(BV$1,$A38),MIN(BV$1,$A38)))</f>
        <v>0</v>
      </c>
      <c r="BW38">
        <f>IF(BW$1=$A38,1,INDEX(Correlations!$F$3:$DA$102,MAX(BW$1,$A38),MIN(BW$1,$A38)))</f>
        <v>0</v>
      </c>
      <c r="BX38">
        <f>IF(BX$1=$A38,1,INDEX(Correlations!$F$3:$DA$102,MAX(BX$1,$A38),MIN(BX$1,$A38)))</f>
        <v>0</v>
      </c>
      <c r="BY38">
        <f>IF(BY$1=$A38,1,INDEX(Correlations!$F$3:$DA$102,MAX(BY$1,$A38),MIN(BY$1,$A38)))</f>
        <v>0</v>
      </c>
      <c r="BZ38">
        <f>IF(BZ$1=$A38,1,INDEX(Correlations!$F$3:$DA$102,MAX(BZ$1,$A38),MIN(BZ$1,$A38)))</f>
        <v>0</v>
      </c>
      <c r="CA38">
        <f>IF(CA$1=$A38,1,INDEX(Correlations!$F$3:$DA$102,MAX(CA$1,$A38),MIN(CA$1,$A38)))</f>
        <v>0</v>
      </c>
      <c r="CB38">
        <f>IF(CB$1=$A38,1,INDEX(Correlations!$F$3:$DA$102,MAX(CB$1,$A38),MIN(CB$1,$A38)))</f>
        <v>0</v>
      </c>
      <c r="CC38">
        <f>IF(CC$1=$A38,1,INDEX(Correlations!$F$3:$DA$102,MAX(CC$1,$A38),MIN(CC$1,$A38)))</f>
        <v>0</v>
      </c>
      <c r="CD38">
        <f>IF(CD$1=$A38,1,INDEX(Correlations!$F$3:$DA$102,MAX(CD$1,$A38),MIN(CD$1,$A38)))</f>
        <v>0</v>
      </c>
      <c r="CE38">
        <f>IF(CE$1=$A38,1,INDEX(Correlations!$F$3:$DA$102,MAX(CE$1,$A38),MIN(CE$1,$A38)))</f>
        <v>0</v>
      </c>
      <c r="CF38">
        <f>IF(CF$1=$A38,1,INDEX(Correlations!$F$3:$DA$102,MAX(CF$1,$A38),MIN(CF$1,$A38)))</f>
        <v>0</v>
      </c>
      <c r="CG38">
        <f>IF(CG$1=$A38,1,INDEX(Correlations!$F$3:$DA$102,MAX(CG$1,$A38),MIN(CG$1,$A38)))</f>
        <v>0</v>
      </c>
      <c r="CH38">
        <f>IF(CH$1=$A38,1,INDEX(Correlations!$F$3:$DA$102,MAX(CH$1,$A38),MIN(CH$1,$A38)))</f>
        <v>0</v>
      </c>
      <c r="CI38">
        <f>IF(CI$1=$A38,1,INDEX(Correlations!$F$3:$DA$102,MAX(CI$1,$A38),MIN(CI$1,$A38)))</f>
        <v>0</v>
      </c>
      <c r="CJ38">
        <f>IF(CJ$1=$A38,1,INDEX(Correlations!$F$3:$DA$102,MAX(CJ$1,$A38),MIN(CJ$1,$A38)))</f>
        <v>0</v>
      </c>
      <c r="CK38">
        <f>IF(CK$1=$A38,1,INDEX(Correlations!$F$3:$DA$102,MAX(CK$1,$A38),MIN(CK$1,$A38)))</f>
        <v>0</v>
      </c>
      <c r="CL38">
        <f>IF(CL$1=$A38,1,INDEX(Correlations!$F$3:$DA$102,MAX(CL$1,$A38),MIN(CL$1,$A38)))</f>
        <v>0</v>
      </c>
      <c r="CM38">
        <f>IF(CM$1=$A38,1,INDEX(Correlations!$F$3:$DA$102,MAX(CM$1,$A38),MIN(CM$1,$A38)))</f>
        <v>0</v>
      </c>
      <c r="CN38">
        <f>IF(CN$1=$A38,1,INDEX(Correlations!$F$3:$DA$102,MAX(CN$1,$A38),MIN(CN$1,$A38)))</f>
        <v>0</v>
      </c>
      <c r="CO38">
        <f>IF(CO$1=$A38,1,INDEX(Correlations!$F$3:$DA$102,MAX(CO$1,$A38),MIN(CO$1,$A38)))</f>
        <v>0</v>
      </c>
      <c r="CP38">
        <f>IF(CP$1=$A38,1,INDEX(Correlations!$F$3:$DA$102,MAX(CP$1,$A38),MIN(CP$1,$A38)))</f>
        <v>0</v>
      </c>
      <c r="CQ38">
        <f>IF(CQ$1=$A38,1,INDEX(Correlations!$F$3:$DA$102,MAX(CQ$1,$A38),MIN(CQ$1,$A38)))</f>
        <v>0</v>
      </c>
      <c r="CR38">
        <f>IF(CR$1=$A38,1,INDEX(Correlations!$F$3:$DA$102,MAX(CR$1,$A38),MIN(CR$1,$A38)))</f>
        <v>0</v>
      </c>
      <c r="CS38">
        <f>IF(CS$1=$A38,1,INDEX(Correlations!$F$3:$DA$102,MAX(CS$1,$A38),MIN(CS$1,$A38)))</f>
        <v>0</v>
      </c>
      <c r="CT38">
        <f>IF(CT$1=$A38,1,INDEX(Correlations!$F$3:$DA$102,MAX(CT$1,$A38),MIN(CT$1,$A38)))</f>
        <v>0</v>
      </c>
      <c r="CU38">
        <f>IF(CU$1=$A38,1,INDEX(Correlations!$F$3:$DA$102,MAX(CU$1,$A38),MIN(CU$1,$A38)))</f>
        <v>0</v>
      </c>
      <c r="CV38">
        <f>IF(CV$1=$A38,1,INDEX(Correlations!$F$3:$DA$102,MAX(CV$1,$A38),MIN(CV$1,$A38)))</f>
        <v>0</v>
      </c>
      <c r="CW38">
        <f>IF(CW$1=$A38,1,INDEX(Correlations!$F$3:$DA$102,MAX(CW$1,$A38),MIN(CW$1,$A38)))</f>
        <v>0</v>
      </c>
    </row>
    <row r="39" spans="1:101" x14ac:dyDescent="0.15">
      <c r="A39">
        <v>38</v>
      </c>
      <c r="B39">
        <f>IF(B$1=$A39,1,INDEX(Correlations!$F$3:$DA$102,MAX(B$1,$A39),MIN(B$1,$A39)))</f>
        <v>0.34499999999999997</v>
      </c>
      <c r="C39">
        <f>IF(C$1=$A39,1,INDEX(Correlations!$F$3:$DA$102,MAX(C$1,$A39),MIN(C$1,$A39)))</f>
        <v>0.30399999999999999</v>
      </c>
      <c r="D39">
        <f>IF(D$1=$A39,1,INDEX(Correlations!$F$3:$DA$102,MAX(D$1,$A39),MIN(D$1,$A39)))</f>
        <v>0</v>
      </c>
      <c r="E39">
        <f>IF(E$1=$A39,1,INDEX(Correlations!$F$3:$DA$102,MAX(E$1,$A39),MIN(E$1,$A39)))</f>
        <v>0.42099999999999999</v>
      </c>
      <c r="F39">
        <f>IF(F$1=$A39,1,INDEX(Correlations!$F$3:$DA$102,MAX(F$1,$A39),MIN(F$1,$A39)))</f>
        <v>0.25800000000000001</v>
      </c>
      <c r="G39">
        <f>IF(G$1=$A39,1,INDEX(Correlations!$F$3:$DA$102,MAX(G$1,$A39),MIN(G$1,$A39)))</f>
        <v>0</v>
      </c>
      <c r="H39">
        <f>IF(H$1=$A39,1,INDEX(Correlations!$F$3:$DA$102,MAX(H$1,$A39),MIN(H$1,$A39)))</f>
        <v>0.45700000000000002</v>
      </c>
      <c r="I39">
        <f>IF(I$1=$A39,1,INDEX(Correlations!$F$3:$DA$102,MAX(I$1,$A39),MIN(I$1,$A39)))</f>
        <v>0</v>
      </c>
      <c r="J39">
        <f>IF(J$1=$A39,1,INDEX(Correlations!$F$3:$DA$102,MAX(J$1,$A39),MIN(J$1,$A39)))</f>
        <v>0</v>
      </c>
      <c r="K39">
        <f>IF(K$1=$A39,1,INDEX(Correlations!$F$3:$DA$102,MAX(K$1,$A39),MIN(K$1,$A39)))</f>
        <v>0.39660000000000001</v>
      </c>
      <c r="L39">
        <f>IF(L$1=$A39,1,INDEX(Correlations!$F$3:$DA$102,MAX(L$1,$A39),MIN(L$1,$A39)))</f>
        <v>0</v>
      </c>
      <c r="M39">
        <f>IF(M$1=$A39,1,INDEX(Correlations!$F$3:$DA$102,MAX(M$1,$A39),MIN(M$1,$A39)))</f>
        <v>0</v>
      </c>
      <c r="N39">
        <f>IF(N$1=$A39,1,INDEX(Correlations!$F$3:$DA$102,MAX(N$1,$A39),MIN(N$1,$A39)))</f>
        <v>0</v>
      </c>
      <c r="O39">
        <f>IF(O$1=$A39,1,INDEX(Correlations!$F$3:$DA$102,MAX(O$1,$A39),MIN(O$1,$A39)))</f>
        <v>0</v>
      </c>
      <c r="P39">
        <f>IF(P$1=$A39,1,INDEX(Correlations!$F$3:$DA$102,MAX(P$1,$A39),MIN(P$1,$A39)))</f>
        <v>0.16012000000000001</v>
      </c>
      <c r="Q39">
        <f>IF(Q$1=$A39,1,INDEX(Correlations!$F$3:$DA$102,MAX(Q$1,$A39),MIN(Q$1,$A39)))</f>
        <v>0.27210000000000001</v>
      </c>
      <c r="R39">
        <f>IF(R$1=$A39,1,INDEX(Correlations!$F$3:$DA$102,MAX(R$1,$A39),MIN(R$1,$A39)))</f>
        <v>0</v>
      </c>
      <c r="S39">
        <f>IF(S$1=$A39,1,INDEX(Correlations!$F$3:$DA$102,MAX(S$1,$A39),MIN(S$1,$A39)))</f>
        <v>0</v>
      </c>
      <c r="T39">
        <f>IF(T$1=$A39,1,INDEX(Correlations!$F$3:$DA$102,MAX(T$1,$A39),MIN(T$1,$A39)))</f>
        <v>0</v>
      </c>
      <c r="U39">
        <f>IF(U$1=$A39,1,INDEX(Correlations!$F$3:$DA$102,MAX(U$1,$A39),MIN(U$1,$A39)))</f>
        <v>0</v>
      </c>
      <c r="V39">
        <f>IF(V$1=$A39,1,INDEX(Correlations!$F$3:$DA$102,MAX(V$1,$A39),MIN(V$1,$A39)))</f>
        <v>0</v>
      </c>
      <c r="W39">
        <f>IF(W$1=$A39,1,INDEX(Correlations!$F$3:$DA$102,MAX(W$1,$A39),MIN(W$1,$A39)))</f>
        <v>0</v>
      </c>
      <c r="X39">
        <f>IF(X$1=$A39,1,INDEX(Correlations!$F$3:$DA$102,MAX(X$1,$A39),MIN(X$1,$A39)))</f>
        <v>0</v>
      </c>
      <c r="Y39">
        <f>IF(Y$1=$A39,1,INDEX(Correlations!$F$3:$DA$102,MAX(Y$1,$A39),MIN(Y$1,$A39)))</f>
        <v>0</v>
      </c>
      <c r="Z39">
        <f>IF(Z$1=$A39,1,INDEX(Correlations!$F$3:$DA$102,MAX(Z$1,$A39),MIN(Z$1,$A39)))</f>
        <v>0.35099999999999998</v>
      </c>
      <c r="AA39">
        <f>IF(AA$1=$A39,1,INDEX(Correlations!$F$3:$DA$102,MAX(AA$1,$A39),MIN(AA$1,$A39)))</f>
        <v>0.37059999999999998</v>
      </c>
      <c r="AB39">
        <f>IF(AB$1=$A39,1,INDEX(Correlations!$F$3:$DA$102,MAX(AB$1,$A39),MIN(AB$1,$A39)))</f>
        <v>0</v>
      </c>
      <c r="AC39">
        <f>IF(AC$1=$A39,1,INDEX(Correlations!$F$3:$DA$102,MAX(AC$1,$A39),MIN(AC$1,$A39)))</f>
        <v>0</v>
      </c>
      <c r="AD39">
        <f>IF(AD$1=$A39,1,INDEX(Correlations!$F$3:$DA$102,MAX(AD$1,$A39),MIN(AD$1,$A39)))</f>
        <v>0</v>
      </c>
      <c r="AE39">
        <f>IF(AE$1=$A39,1,INDEX(Correlations!$F$3:$DA$102,MAX(AE$1,$A39),MIN(AE$1,$A39)))</f>
        <v>0</v>
      </c>
      <c r="AF39">
        <f>IF(AF$1=$A39,1,INDEX(Correlations!$F$3:$DA$102,MAX(AF$1,$A39),MIN(AF$1,$A39)))</f>
        <v>0.254</v>
      </c>
      <c r="AG39">
        <f>IF(AG$1=$A39,1,INDEX(Correlations!$F$3:$DA$102,MAX(AG$1,$A39),MIN(AG$1,$A39)))</f>
        <v>0.30499999999999999</v>
      </c>
      <c r="AH39">
        <f>IF(AH$1=$A39,1,INDEX(Correlations!$F$3:$DA$102,MAX(AH$1,$A39),MIN(AH$1,$A39)))</f>
        <v>0.248</v>
      </c>
      <c r="AI39">
        <f>IF(AI$1=$A39,1,INDEX(Correlations!$F$3:$DA$102,MAX(AI$1,$A39),MIN(AI$1,$A39)))</f>
        <v>0</v>
      </c>
      <c r="AJ39">
        <f>IF(AJ$1=$A39,1,INDEX(Correlations!$F$3:$DA$102,MAX(AJ$1,$A39),MIN(AJ$1,$A39)))</f>
        <v>0</v>
      </c>
      <c r="AK39">
        <f>IF(AK$1=$A39,1,INDEX(Correlations!$F$3:$DA$102,MAX(AK$1,$A39),MIN(AK$1,$A39)))</f>
        <v>0</v>
      </c>
      <c r="AL39">
        <f>IF(AL$1=$A39,1,INDEX(Correlations!$F$3:$DA$102,MAX(AL$1,$A39),MIN(AL$1,$A39)))</f>
        <v>0.39589999999999997</v>
      </c>
      <c r="AM39">
        <f>IF(AM$1=$A39,1,INDEX(Correlations!$F$3:$DA$102,MAX(AM$1,$A39),MIN(AM$1,$A39)))</f>
        <v>1</v>
      </c>
      <c r="AN39">
        <f>IF(AN$1=$A39,1,INDEX(Correlations!$F$3:$DA$102,MAX(AN$1,$A39),MIN(AN$1,$A39)))</f>
        <v>0.40710000000000002</v>
      </c>
      <c r="AO39">
        <f>IF(AO$1=$A39,1,INDEX(Correlations!$F$3:$DA$102,MAX(AO$1,$A39),MIN(AO$1,$A39)))</f>
        <v>0.39739999999999998</v>
      </c>
      <c r="AP39">
        <f>IF(AP$1=$A39,1,INDEX(Correlations!$F$3:$DA$102,MAX(AP$1,$A39),MIN(AP$1,$A39)))</f>
        <v>0.40560000000000002</v>
      </c>
      <c r="AQ39">
        <f>IF(AQ$1=$A39,1,INDEX(Correlations!$F$3:$DA$102,MAX(AQ$1,$A39),MIN(AQ$1,$A39)))</f>
        <v>0</v>
      </c>
      <c r="AR39">
        <f>IF(AR$1=$A39,1,INDEX(Correlations!$F$3:$DA$102,MAX(AR$1,$A39),MIN(AR$1,$A39)))</f>
        <v>0.37359999999999999</v>
      </c>
      <c r="AS39">
        <f>IF(AS$1=$A39,1,INDEX(Correlations!$F$3:$DA$102,MAX(AS$1,$A39),MIN(AS$1,$A39)))</f>
        <v>0</v>
      </c>
      <c r="AT39">
        <f>IF(AT$1=$A39,1,INDEX(Correlations!$F$3:$DA$102,MAX(AT$1,$A39),MIN(AT$1,$A39)))</f>
        <v>0.38800000000000001</v>
      </c>
      <c r="AU39">
        <f>IF(AU$1=$A39,1,INDEX(Correlations!$F$3:$DA$102,MAX(AU$1,$A39),MIN(AU$1,$A39)))</f>
        <v>0.34889999999999999</v>
      </c>
      <c r="AV39">
        <f>IF(AV$1=$A39,1,INDEX(Correlations!$F$3:$DA$102,MAX(AV$1,$A39),MIN(AV$1,$A39)))</f>
        <v>0</v>
      </c>
      <c r="AW39">
        <f>IF(AW$1=$A39,1,INDEX(Correlations!$F$3:$DA$102,MAX(AW$1,$A39),MIN(AW$1,$A39)))</f>
        <v>0</v>
      </c>
      <c r="AX39">
        <f>IF(AX$1=$A39,1,INDEX(Correlations!$F$3:$DA$102,MAX(AX$1,$A39),MIN(AX$1,$A39)))</f>
        <v>0</v>
      </c>
      <c r="AY39">
        <f>IF(AY$1=$A39,1,INDEX(Correlations!$F$3:$DA$102,MAX(AY$1,$A39),MIN(AY$1,$A39)))</f>
        <v>0</v>
      </c>
      <c r="AZ39">
        <f>IF(AZ$1=$A39,1,INDEX(Correlations!$F$3:$DA$102,MAX(AZ$1,$A39),MIN(AZ$1,$A39)))</f>
        <v>0</v>
      </c>
      <c r="BA39">
        <f>IF(BA$1=$A39,1,INDEX(Correlations!$F$3:$DA$102,MAX(BA$1,$A39),MIN(BA$1,$A39)))</f>
        <v>0</v>
      </c>
      <c r="BB39">
        <f>IF(BB$1=$A39,1,INDEX(Correlations!$F$3:$DA$102,MAX(BB$1,$A39),MIN(BB$1,$A39)))</f>
        <v>0</v>
      </c>
      <c r="BC39">
        <f>IF(BC$1=$A39,1,INDEX(Correlations!$F$3:$DA$102,MAX(BC$1,$A39),MIN(BC$1,$A39)))</f>
        <v>0</v>
      </c>
      <c r="BD39">
        <f>IF(BD$1=$A39,1,INDEX(Correlations!$F$3:$DA$102,MAX(BD$1,$A39),MIN(BD$1,$A39)))</f>
        <v>0</v>
      </c>
      <c r="BE39">
        <f>IF(BE$1=$A39,1,INDEX(Correlations!$F$3:$DA$102,MAX(BE$1,$A39),MIN(BE$1,$A39)))</f>
        <v>0</v>
      </c>
      <c r="BF39">
        <f>IF(BF$1=$A39,1,INDEX(Correlations!$F$3:$DA$102,MAX(BF$1,$A39),MIN(BF$1,$A39)))</f>
        <v>0</v>
      </c>
      <c r="BG39">
        <f>IF(BG$1=$A39,1,INDEX(Correlations!$F$3:$DA$102,MAX(BG$1,$A39),MIN(BG$1,$A39)))</f>
        <v>0</v>
      </c>
      <c r="BH39">
        <f>IF(BH$1=$A39,1,INDEX(Correlations!$F$3:$DA$102,MAX(BH$1,$A39),MIN(BH$1,$A39)))</f>
        <v>0</v>
      </c>
      <c r="BI39">
        <f>IF(BI$1=$A39,1,INDEX(Correlations!$F$3:$DA$102,MAX(BI$1,$A39),MIN(BI$1,$A39)))</f>
        <v>0</v>
      </c>
      <c r="BJ39">
        <f>IF(BJ$1=$A39,1,INDEX(Correlations!$F$3:$DA$102,MAX(BJ$1,$A39),MIN(BJ$1,$A39)))</f>
        <v>0</v>
      </c>
      <c r="BK39">
        <f>IF(BK$1=$A39,1,INDEX(Correlations!$F$3:$DA$102,MAX(BK$1,$A39),MIN(BK$1,$A39)))</f>
        <v>0</v>
      </c>
      <c r="BL39">
        <f>IF(BL$1=$A39,1,INDEX(Correlations!$F$3:$DA$102,MAX(BL$1,$A39),MIN(BL$1,$A39)))</f>
        <v>0</v>
      </c>
      <c r="BM39">
        <f>IF(BM$1=$A39,1,INDEX(Correlations!$F$3:$DA$102,MAX(BM$1,$A39),MIN(BM$1,$A39)))</f>
        <v>0</v>
      </c>
      <c r="BN39">
        <f>IF(BN$1=$A39,1,INDEX(Correlations!$F$3:$DA$102,MAX(BN$1,$A39),MIN(BN$1,$A39)))</f>
        <v>0</v>
      </c>
      <c r="BO39">
        <f>IF(BO$1=$A39,1,INDEX(Correlations!$F$3:$DA$102,MAX(BO$1,$A39),MIN(BO$1,$A39)))</f>
        <v>0</v>
      </c>
      <c r="BP39">
        <f>IF(BP$1=$A39,1,INDEX(Correlations!$F$3:$DA$102,MAX(BP$1,$A39),MIN(BP$1,$A39)))</f>
        <v>0</v>
      </c>
      <c r="BQ39">
        <f>IF(BQ$1=$A39,1,INDEX(Correlations!$F$3:$DA$102,MAX(BQ$1,$A39),MIN(BQ$1,$A39)))</f>
        <v>0</v>
      </c>
      <c r="BR39">
        <f>IF(BR$1=$A39,1,INDEX(Correlations!$F$3:$DA$102,MAX(BR$1,$A39),MIN(BR$1,$A39)))</f>
        <v>0</v>
      </c>
      <c r="BS39">
        <f>IF(BS$1=$A39,1,INDEX(Correlations!$F$3:$DA$102,MAX(BS$1,$A39),MIN(BS$1,$A39)))</f>
        <v>0</v>
      </c>
      <c r="BT39">
        <f>IF(BT$1=$A39,1,INDEX(Correlations!$F$3:$DA$102,MAX(BT$1,$A39),MIN(BT$1,$A39)))</f>
        <v>0</v>
      </c>
      <c r="BU39">
        <f>IF(BU$1=$A39,1,INDEX(Correlations!$F$3:$DA$102,MAX(BU$1,$A39),MIN(BU$1,$A39)))</f>
        <v>0</v>
      </c>
      <c r="BV39">
        <f>IF(BV$1=$A39,1,INDEX(Correlations!$F$3:$DA$102,MAX(BV$1,$A39),MIN(BV$1,$A39)))</f>
        <v>0</v>
      </c>
      <c r="BW39">
        <f>IF(BW$1=$A39,1,INDEX(Correlations!$F$3:$DA$102,MAX(BW$1,$A39),MIN(BW$1,$A39)))</f>
        <v>0</v>
      </c>
      <c r="BX39">
        <f>IF(BX$1=$A39,1,INDEX(Correlations!$F$3:$DA$102,MAX(BX$1,$A39),MIN(BX$1,$A39)))</f>
        <v>0</v>
      </c>
      <c r="BY39">
        <f>IF(BY$1=$A39,1,INDEX(Correlations!$F$3:$DA$102,MAX(BY$1,$A39),MIN(BY$1,$A39)))</f>
        <v>0</v>
      </c>
      <c r="BZ39">
        <f>IF(BZ$1=$A39,1,INDEX(Correlations!$F$3:$DA$102,MAX(BZ$1,$A39),MIN(BZ$1,$A39)))</f>
        <v>0</v>
      </c>
      <c r="CA39">
        <f>IF(CA$1=$A39,1,INDEX(Correlations!$F$3:$DA$102,MAX(CA$1,$A39),MIN(CA$1,$A39)))</f>
        <v>0</v>
      </c>
      <c r="CB39">
        <f>IF(CB$1=$A39,1,INDEX(Correlations!$F$3:$DA$102,MAX(CB$1,$A39),MIN(CB$1,$A39)))</f>
        <v>0</v>
      </c>
      <c r="CC39">
        <f>IF(CC$1=$A39,1,INDEX(Correlations!$F$3:$DA$102,MAX(CC$1,$A39),MIN(CC$1,$A39)))</f>
        <v>0</v>
      </c>
      <c r="CD39">
        <f>IF(CD$1=$A39,1,INDEX(Correlations!$F$3:$DA$102,MAX(CD$1,$A39),MIN(CD$1,$A39)))</f>
        <v>0</v>
      </c>
      <c r="CE39">
        <f>IF(CE$1=$A39,1,INDEX(Correlations!$F$3:$DA$102,MAX(CE$1,$A39),MIN(CE$1,$A39)))</f>
        <v>0</v>
      </c>
      <c r="CF39">
        <f>IF(CF$1=$A39,1,INDEX(Correlations!$F$3:$DA$102,MAX(CF$1,$A39),MIN(CF$1,$A39)))</f>
        <v>0</v>
      </c>
      <c r="CG39">
        <f>IF(CG$1=$A39,1,INDEX(Correlations!$F$3:$DA$102,MAX(CG$1,$A39),MIN(CG$1,$A39)))</f>
        <v>0</v>
      </c>
      <c r="CH39">
        <f>IF(CH$1=$A39,1,INDEX(Correlations!$F$3:$DA$102,MAX(CH$1,$A39),MIN(CH$1,$A39)))</f>
        <v>0</v>
      </c>
      <c r="CI39">
        <f>IF(CI$1=$A39,1,INDEX(Correlations!$F$3:$DA$102,MAX(CI$1,$A39),MIN(CI$1,$A39)))</f>
        <v>0</v>
      </c>
      <c r="CJ39">
        <f>IF(CJ$1=$A39,1,INDEX(Correlations!$F$3:$DA$102,MAX(CJ$1,$A39),MIN(CJ$1,$A39)))</f>
        <v>0</v>
      </c>
      <c r="CK39">
        <f>IF(CK$1=$A39,1,INDEX(Correlations!$F$3:$DA$102,MAX(CK$1,$A39),MIN(CK$1,$A39)))</f>
        <v>0</v>
      </c>
      <c r="CL39">
        <f>IF(CL$1=$A39,1,INDEX(Correlations!$F$3:$DA$102,MAX(CL$1,$A39),MIN(CL$1,$A39)))</f>
        <v>0</v>
      </c>
      <c r="CM39">
        <f>IF(CM$1=$A39,1,INDEX(Correlations!$F$3:$DA$102,MAX(CM$1,$A39),MIN(CM$1,$A39)))</f>
        <v>0</v>
      </c>
      <c r="CN39">
        <f>IF(CN$1=$A39,1,INDEX(Correlations!$F$3:$DA$102,MAX(CN$1,$A39),MIN(CN$1,$A39)))</f>
        <v>0</v>
      </c>
      <c r="CO39">
        <f>IF(CO$1=$A39,1,INDEX(Correlations!$F$3:$DA$102,MAX(CO$1,$A39),MIN(CO$1,$A39)))</f>
        <v>0</v>
      </c>
      <c r="CP39">
        <f>IF(CP$1=$A39,1,INDEX(Correlations!$F$3:$DA$102,MAX(CP$1,$A39),MIN(CP$1,$A39)))</f>
        <v>0</v>
      </c>
      <c r="CQ39">
        <f>IF(CQ$1=$A39,1,INDEX(Correlations!$F$3:$DA$102,MAX(CQ$1,$A39),MIN(CQ$1,$A39)))</f>
        <v>0</v>
      </c>
      <c r="CR39">
        <f>IF(CR$1=$A39,1,INDEX(Correlations!$F$3:$DA$102,MAX(CR$1,$A39),MIN(CR$1,$A39)))</f>
        <v>0</v>
      </c>
      <c r="CS39">
        <f>IF(CS$1=$A39,1,INDEX(Correlations!$F$3:$DA$102,MAX(CS$1,$A39),MIN(CS$1,$A39)))</f>
        <v>0</v>
      </c>
      <c r="CT39">
        <f>IF(CT$1=$A39,1,INDEX(Correlations!$F$3:$DA$102,MAX(CT$1,$A39),MIN(CT$1,$A39)))</f>
        <v>0</v>
      </c>
      <c r="CU39">
        <f>IF(CU$1=$A39,1,INDEX(Correlations!$F$3:$DA$102,MAX(CU$1,$A39),MIN(CU$1,$A39)))</f>
        <v>0</v>
      </c>
      <c r="CV39">
        <f>IF(CV$1=$A39,1,INDEX(Correlations!$F$3:$DA$102,MAX(CV$1,$A39),MIN(CV$1,$A39)))</f>
        <v>0</v>
      </c>
      <c r="CW39">
        <f>IF(CW$1=$A39,1,INDEX(Correlations!$F$3:$DA$102,MAX(CW$1,$A39),MIN(CW$1,$A39)))</f>
        <v>0</v>
      </c>
    </row>
    <row r="40" spans="1:101" x14ac:dyDescent="0.15">
      <c r="A40">
        <v>39</v>
      </c>
      <c r="B40">
        <f>IF(B$1=$A40,1,INDEX(Correlations!$F$3:$DA$102,MAX(B$1,$A40),MIN(B$1,$A40)))</f>
        <v>0.42099999999999999</v>
      </c>
      <c r="C40">
        <f>IF(C$1=$A40,1,INDEX(Correlations!$F$3:$DA$102,MAX(C$1,$A40),MIN(C$1,$A40)))</f>
        <v>0.46100000000000002</v>
      </c>
      <c r="D40">
        <f>IF(D$1=$A40,1,INDEX(Correlations!$F$3:$DA$102,MAX(D$1,$A40),MIN(D$1,$A40)))</f>
        <v>0</v>
      </c>
      <c r="E40">
        <f>IF(E$1=$A40,1,INDEX(Correlations!$F$3:$DA$102,MAX(E$1,$A40),MIN(E$1,$A40)))</f>
        <v>0.38900000000000001</v>
      </c>
      <c r="F40">
        <f>IF(F$1=$A40,1,INDEX(Correlations!$F$3:$DA$102,MAX(F$1,$A40),MIN(F$1,$A40)))</f>
        <v>0.315</v>
      </c>
      <c r="G40">
        <f>IF(G$1=$A40,1,INDEX(Correlations!$F$3:$DA$102,MAX(G$1,$A40),MIN(G$1,$A40)))</f>
        <v>0.26500000000000001</v>
      </c>
      <c r="H40">
        <f>IF(H$1=$A40,1,INDEX(Correlations!$F$3:$DA$102,MAX(H$1,$A40),MIN(H$1,$A40)))</f>
        <v>0.224</v>
      </c>
      <c r="I40">
        <f>IF(I$1=$A40,1,INDEX(Correlations!$F$3:$DA$102,MAX(I$1,$A40),MIN(I$1,$A40)))</f>
        <v>0</v>
      </c>
      <c r="J40">
        <f>IF(J$1=$A40,1,INDEX(Correlations!$F$3:$DA$102,MAX(J$1,$A40),MIN(J$1,$A40)))</f>
        <v>0</v>
      </c>
      <c r="K40">
        <f>IF(K$1=$A40,1,INDEX(Correlations!$F$3:$DA$102,MAX(K$1,$A40),MIN(K$1,$A40)))</f>
        <v>0.36399999999999999</v>
      </c>
      <c r="L40">
        <f>IF(L$1=$A40,1,INDEX(Correlations!$F$3:$DA$102,MAX(L$1,$A40),MIN(L$1,$A40)))</f>
        <v>0</v>
      </c>
      <c r="M40">
        <f>IF(M$1=$A40,1,INDEX(Correlations!$F$3:$DA$102,MAX(M$1,$A40),MIN(M$1,$A40)))</f>
        <v>0</v>
      </c>
      <c r="N40">
        <f>IF(N$1=$A40,1,INDEX(Correlations!$F$3:$DA$102,MAX(N$1,$A40),MIN(N$1,$A40)))</f>
        <v>0</v>
      </c>
      <c r="O40">
        <f>IF(O$1=$A40,1,INDEX(Correlations!$F$3:$DA$102,MAX(O$1,$A40),MIN(O$1,$A40)))</f>
        <v>0</v>
      </c>
      <c r="P40">
        <f>IF(P$1=$A40,1,INDEX(Correlations!$F$3:$DA$102,MAX(P$1,$A40),MIN(P$1,$A40)))</f>
        <v>0.36</v>
      </c>
      <c r="Q40">
        <f>IF(Q$1=$A40,1,INDEX(Correlations!$F$3:$DA$102,MAX(Q$1,$A40),MIN(Q$1,$A40)))</f>
        <v>0.26</v>
      </c>
      <c r="R40">
        <f>IF(R$1=$A40,1,INDEX(Correlations!$F$3:$DA$102,MAX(R$1,$A40),MIN(R$1,$A40)))</f>
        <v>0.28000000000000003</v>
      </c>
      <c r="S40">
        <f>IF(S$1=$A40,1,INDEX(Correlations!$F$3:$DA$102,MAX(S$1,$A40),MIN(S$1,$A40)))</f>
        <v>-0.01</v>
      </c>
      <c r="T40">
        <f>IF(T$1=$A40,1,INDEX(Correlations!$F$3:$DA$102,MAX(T$1,$A40),MIN(T$1,$A40)))</f>
        <v>0.25</v>
      </c>
      <c r="U40">
        <f>IF(U$1=$A40,1,INDEX(Correlations!$F$3:$DA$102,MAX(U$1,$A40),MIN(U$1,$A40)))</f>
        <v>0.33</v>
      </c>
      <c r="V40">
        <f>IF(V$1=$A40,1,INDEX(Correlations!$F$3:$DA$102,MAX(V$1,$A40),MIN(V$1,$A40)))</f>
        <v>0.28999999999999998</v>
      </c>
      <c r="W40">
        <f>IF(W$1=$A40,1,INDEX(Correlations!$F$3:$DA$102,MAX(W$1,$A40),MIN(W$1,$A40)))</f>
        <v>0.48</v>
      </c>
      <c r="X40">
        <f>IF(X$1=$A40,1,INDEX(Correlations!$F$3:$DA$102,MAX(X$1,$A40),MIN(X$1,$A40)))</f>
        <v>0.49</v>
      </c>
      <c r="Y40">
        <f>IF(Y$1=$A40,1,INDEX(Correlations!$F$3:$DA$102,MAX(Y$1,$A40),MIN(Y$1,$A40)))</f>
        <v>0.18</v>
      </c>
      <c r="Z40">
        <f>IF(Z$1=$A40,1,INDEX(Correlations!$F$3:$DA$102,MAX(Z$1,$A40),MIN(Z$1,$A40)))</f>
        <v>0.31</v>
      </c>
      <c r="AA40">
        <f>IF(AA$1=$A40,1,INDEX(Correlations!$F$3:$DA$102,MAX(AA$1,$A40),MIN(AA$1,$A40)))</f>
        <v>0.38</v>
      </c>
      <c r="AB40">
        <f>IF(AB$1=$A40,1,INDEX(Correlations!$F$3:$DA$102,MAX(AB$1,$A40),MIN(AB$1,$A40)))</f>
        <v>0.18</v>
      </c>
      <c r="AC40">
        <f>IF(AC$1=$A40,1,INDEX(Correlations!$F$3:$DA$102,MAX(AC$1,$A40),MIN(AC$1,$A40)))</f>
        <v>0.24</v>
      </c>
      <c r="AD40">
        <f>IF(AD$1=$A40,1,INDEX(Correlations!$F$3:$DA$102,MAX(AD$1,$A40),MIN(AD$1,$A40)))</f>
        <v>0.26</v>
      </c>
      <c r="AE40">
        <f>IF(AE$1=$A40,1,INDEX(Correlations!$F$3:$DA$102,MAX(AE$1,$A40),MIN(AE$1,$A40)))</f>
        <v>0.41</v>
      </c>
      <c r="AF40">
        <f>IF(AF$1=$A40,1,INDEX(Correlations!$F$3:$DA$102,MAX(AF$1,$A40),MIN(AF$1,$A40)))</f>
        <v>0.184</v>
      </c>
      <c r="AG40">
        <f>IF(AG$1=$A40,1,INDEX(Correlations!$F$3:$DA$102,MAX(AG$1,$A40),MIN(AG$1,$A40)))</f>
        <v>0.36299999999999999</v>
      </c>
      <c r="AH40">
        <f>IF(AH$1=$A40,1,INDEX(Correlations!$F$3:$DA$102,MAX(AH$1,$A40),MIN(AH$1,$A40)))</f>
        <v>0.32579999999999998</v>
      </c>
      <c r="AI40">
        <f>IF(AI$1=$A40,1,INDEX(Correlations!$F$3:$DA$102,MAX(AI$1,$A40),MIN(AI$1,$A40)))</f>
        <v>0.17899999999999999</v>
      </c>
      <c r="AJ40">
        <f>IF(AJ$1=$A40,1,INDEX(Correlations!$F$3:$DA$102,MAX(AJ$1,$A40),MIN(AJ$1,$A40)))</f>
        <v>0.34599999999999997</v>
      </c>
      <c r="AK40">
        <f>IF(AK$1=$A40,1,INDEX(Correlations!$F$3:$DA$102,MAX(AK$1,$A40),MIN(AK$1,$A40)))</f>
        <v>0</v>
      </c>
      <c r="AL40">
        <f>IF(AL$1=$A40,1,INDEX(Correlations!$F$3:$DA$102,MAX(AL$1,$A40),MIN(AL$1,$A40)))</f>
        <v>0.2994</v>
      </c>
      <c r="AM40">
        <f>IF(AM$1=$A40,1,INDEX(Correlations!$F$3:$DA$102,MAX(AM$1,$A40),MIN(AM$1,$A40)))</f>
        <v>0.40710000000000002</v>
      </c>
      <c r="AN40">
        <f>IF(AN$1=$A40,1,INDEX(Correlations!$F$3:$DA$102,MAX(AN$1,$A40),MIN(AN$1,$A40)))</f>
        <v>1</v>
      </c>
      <c r="AO40">
        <f>IF(AO$1=$A40,1,INDEX(Correlations!$F$3:$DA$102,MAX(AO$1,$A40),MIN(AO$1,$A40)))</f>
        <v>0.84670000000000001</v>
      </c>
      <c r="AP40">
        <f>IF(AP$1=$A40,1,INDEX(Correlations!$F$3:$DA$102,MAX(AP$1,$A40),MIN(AP$1,$A40)))</f>
        <v>0.85609999999999997</v>
      </c>
      <c r="AQ40">
        <f>IF(AQ$1=$A40,1,INDEX(Correlations!$F$3:$DA$102,MAX(AQ$1,$A40),MIN(AQ$1,$A40)))</f>
        <v>0</v>
      </c>
      <c r="AR40">
        <f>IF(AR$1=$A40,1,INDEX(Correlations!$F$3:$DA$102,MAX(AR$1,$A40),MIN(AR$1,$A40)))</f>
        <v>0.4098</v>
      </c>
      <c r="AS40">
        <f>IF(AS$1=$A40,1,INDEX(Correlations!$F$3:$DA$102,MAX(AS$1,$A40),MIN(AS$1,$A40)))</f>
        <v>0</v>
      </c>
      <c r="AT40">
        <f>IF(AT$1=$A40,1,INDEX(Correlations!$F$3:$DA$102,MAX(AT$1,$A40),MIN(AT$1,$A40)))</f>
        <v>0.33429999999999999</v>
      </c>
      <c r="AU40">
        <f>IF(AU$1=$A40,1,INDEX(Correlations!$F$3:$DA$102,MAX(AU$1,$A40),MIN(AU$1,$A40)))</f>
        <v>0.30669999999999997</v>
      </c>
      <c r="AV40">
        <f>IF(AV$1=$A40,1,INDEX(Correlations!$F$3:$DA$102,MAX(AV$1,$A40),MIN(AV$1,$A40)))</f>
        <v>0</v>
      </c>
      <c r="AW40">
        <f>IF(AW$1=$A40,1,INDEX(Correlations!$F$3:$DA$102,MAX(AW$1,$A40),MIN(AW$1,$A40)))</f>
        <v>0</v>
      </c>
      <c r="AX40">
        <f>IF(AX$1=$A40,1,INDEX(Correlations!$F$3:$DA$102,MAX(AX$1,$A40),MIN(AX$1,$A40)))</f>
        <v>0</v>
      </c>
      <c r="AY40">
        <f>IF(AY$1=$A40,1,INDEX(Correlations!$F$3:$DA$102,MAX(AY$1,$A40),MIN(AY$1,$A40)))</f>
        <v>0</v>
      </c>
      <c r="AZ40">
        <f>IF(AZ$1=$A40,1,INDEX(Correlations!$F$3:$DA$102,MAX(AZ$1,$A40),MIN(AZ$1,$A40)))</f>
        <v>0</v>
      </c>
      <c r="BA40">
        <f>IF(BA$1=$A40,1,INDEX(Correlations!$F$3:$DA$102,MAX(BA$1,$A40),MIN(BA$1,$A40)))</f>
        <v>0</v>
      </c>
      <c r="BB40">
        <f>IF(BB$1=$A40,1,INDEX(Correlations!$F$3:$DA$102,MAX(BB$1,$A40),MIN(BB$1,$A40)))</f>
        <v>0</v>
      </c>
      <c r="BC40">
        <f>IF(BC$1=$A40,1,INDEX(Correlations!$F$3:$DA$102,MAX(BC$1,$A40),MIN(BC$1,$A40)))</f>
        <v>0</v>
      </c>
      <c r="BD40">
        <f>IF(BD$1=$A40,1,INDEX(Correlations!$F$3:$DA$102,MAX(BD$1,$A40),MIN(BD$1,$A40)))</f>
        <v>0</v>
      </c>
      <c r="BE40">
        <f>IF(BE$1=$A40,1,INDEX(Correlations!$F$3:$DA$102,MAX(BE$1,$A40),MIN(BE$1,$A40)))</f>
        <v>0</v>
      </c>
      <c r="BF40">
        <f>IF(BF$1=$A40,1,INDEX(Correlations!$F$3:$DA$102,MAX(BF$1,$A40),MIN(BF$1,$A40)))</f>
        <v>0</v>
      </c>
      <c r="BG40">
        <f>IF(BG$1=$A40,1,INDEX(Correlations!$F$3:$DA$102,MAX(BG$1,$A40),MIN(BG$1,$A40)))</f>
        <v>0</v>
      </c>
      <c r="BH40">
        <f>IF(BH$1=$A40,1,INDEX(Correlations!$F$3:$DA$102,MAX(BH$1,$A40),MIN(BH$1,$A40)))</f>
        <v>0</v>
      </c>
      <c r="BI40">
        <f>IF(BI$1=$A40,1,INDEX(Correlations!$F$3:$DA$102,MAX(BI$1,$A40),MIN(BI$1,$A40)))</f>
        <v>0</v>
      </c>
      <c r="BJ40">
        <f>IF(BJ$1=$A40,1,INDEX(Correlations!$F$3:$DA$102,MAX(BJ$1,$A40),MIN(BJ$1,$A40)))</f>
        <v>0</v>
      </c>
      <c r="BK40">
        <f>IF(BK$1=$A40,1,INDEX(Correlations!$F$3:$DA$102,MAX(BK$1,$A40),MIN(BK$1,$A40)))</f>
        <v>0</v>
      </c>
      <c r="BL40">
        <f>IF(BL$1=$A40,1,INDEX(Correlations!$F$3:$DA$102,MAX(BL$1,$A40),MIN(BL$1,$A40)))</f>
        <v>0</v>
      </c>
      <c r="BM40">
        <f>IF(BM$1=$A40,1,INDEX(Correlations!$F$3:$DA$102,MAX(BM$1,$A40),MIN(BM$1,$A40)))</f>
        <v>0</v>
      </c>
      <c r="BN40">
        <f>IF(BN$1=$A40,1,INDEX(Correlations!$F$3:$DA$102,MAX(BN$1,$A40),MIN(BN$1,$A40)))</f>
        <v>0</v>
      </c>
      <c r="BO40">
        <f>IF(BO$1=$A40,1,INDEX(Correlations!$F$3:$DA$102,MAX(BO$1,$A40),MIN(BO$1,$A40)))</f>
        <v>0</v>
      </c>
      <c r="BP40">
        <f>IF(BP$1=$A40,1,INDEX(Correlations!$F$3:$DA$102,MAX(BP$1,$A40),MIN(BP$1,$A40)))</f>
        <v>0</v>
      </c>
      <c r="BQ40">
        <f>IF(BQ$1=$A40,1,INDEX(Correlations!$F$3:$DA$102,MAX(BQ$1,$A40),MIN(BQ$1,$A40)))</f>
        <v>0</v>
      </c>
      <c r="BR40">
        <f>IF(BR$1=$A40,1,INDEX(Correlations!$F$3:$DA$102,MAX(BR$1,$A40),MIN(BR$1,$A40)))</f>
        <v>0</v>
      </c>
      <c r="BS40">
        <f>IF(BS$1=$A40,1,INDEX(Correlations!$F$3:$DA$102,MAX(BS$1,$A40),MIN(BS$1,$A40)))</f>
        <v>0</v>
      </c>
      <c r="BT40">
        <f>IF(BT$1=$A40,1,INDEX(Correlations!$F$3:$DA$102,MAX(BT$1,$A40),MIN(BT$1,$A40)))</f>
        <v>0</v>
      </c>
      <c r="BU40">
        <f>IF(BU$1=$A40,1,INDEX(Correlations!$F$3:$DA$102,MAX(BU$1,$A40),MIN(BU$1,$A40)))</f>
        <v>0</v>
      </c>
      <c r="BV40">
        <f>IF(BV$1=$A40,1,INDEX(Correlations!$F$3:$DA$102,MAX(BV$1,$A40),MIN(BV$1,$A40)))</f>
        <v>0</v>
      </c>
      <c r="BW40">
        <f>IF(BW$1=$A40,1,INDEX(Correlations!$F$3:$DA$102,MAX(BW$1,$A40),MIN(BW$1,$A40)))</f>
        <v>0</v>
      </c>
      <c r="BX40">
        <f>IF(BX$1=$A40,1,INDEX(Correlations!$F$3:$DA$102,MAX(BX$1,$A40),MIN(BX$1,$A40)))</f>
        <v>0</v>
      </c>
      <c r="BY40">
        <f>IF(BY$1=$A40,1,INDEX(Correlations!$F$3:$DA$102,MAX(BY$1,$A40),MIN(BY$1,$A40)))</f>
        <v>0</v>
      </c>
      <c r="BZ40">
        <f>IF(BZ$1=$A40,1,INDEX(Correlations!$F$3:$DA$102,MAX(BZ$1,$A40),MIN(BZ$1,$A40)))</f>
        <v>0</v>
      </c>
      <c r="CA40">
        <f>IF(CA$1=$A40,1,INDEX(Correlations!$F$3:$DA$102,MAX(CA$1,$A40),MIN(CA$1,$A40)))</f>
        <v>0</v>
      </c>
      <c r="CB40">
        <f>IF(CB$1=$A40,1,INDEX(Correlations!$F$3:$DA$102,MAX(CB$1,$A40),MIN(CB$1,$A40)))</f>
        <v>0</v>
      </c>
      <c r="CC40">
        <f>IF(CC$1=$A40,1,INDEX(Correlations!$F$3:$DA$102,MAX(CC$1,$A40),MIN(CC$1,$A40)))</f>
        <v>0</v>
      </c>
      <c r="CD40">
        <f>IF(CD$1=$A40,1,INDEX(Correlations!$F$3:$DA$102,MAX(CD$1,$A40),MIN(CD$1,$A40)))</f>
        <v>0</v>
      </c>
      <c r="CE40">
        <f>IF(CE$1=$A40,1,INDEX(Correlations!$F$3:$DA$102,MAX(CE$1,$A40),MIN(CE$1,$A40)))</f>
        <v>0</v>
      </c>
      <c r="CF40">
        <f>IF(CF$1=$A40,1,INDEX(Correlations!$F$3:$DA$102,MAX(CF$1,$A40),MIN(CF$1,$A40)))</f>
        <v>0</v>
      </c>
      <c r="CG40">
        <f>IF(CG$1=$A40,1,INDEX(Correlations!$F$3:$DA$102,MAX(CG$1,$A40),MIN(CG$1,$A40)))</f>
        <v>0</v>
      </c>
      <c r="CH40">
        <f>IF(CH$1=$A40,1,INDEX(Correlations!$F$3:$DA$102,MAX(CH$1,$A40),MIN(CH$1,$A40)))</f>
        <v>0</v>
      </c>
      <c r="CI40">
        <f>IF(CI$1=$A40,1,INDEX(Correlations!$F$3:$DA$102,MAX(CI$1,$A40),MIN(CI$1,$A40)))</f>
        <v>0</v>
      </c>
      <c r="CJ40">
        <f>IF(CJ$1=$A40,1,INDEX(Correlations!$F$3:$DA$102,MAX(CJ$1,$A40),MIN(CJ$1,$A40)))</f>
        <v>0</v>
      </c>
      <c r="CK40">
        <f>IF(CK$1=$A40,1,INDEX(Correlations!$F$3:$DA$102,MAX(CK$1,$A40),MIN(CK$1,$A40)))</f>
        <v>0</v>
      </c>
      <c r="CL40">
        <f>IF(CL$1=$A40,1,INDEX(Correlations!$F$3:$DA$102,MAX(CL$1,$A40),MIN(CL$1,$A40)))</f>
        <v>0</v>
      </c>
      <c r="CM40">
        <f>IF(CM$1=$A40,1,INDEX(Correlations!$F$3:$DA$102,MAX(CM$1,$A40),MIN(CM$1,$A40)))</f>
        <v>0</v>
      </c>
      <c r="CN40">
        <f>IF(CN$1=$A40,1,INDEX(Correlations!$F$3:$DA$102,MAX(CN$1,$A40),MIN(CN$1,$A40)))</f>
        <v>0</v>
      </c>
      <c r="CO40">
        <f>IF(CO$1=$A40,1,INDEX(Correlations!$F$3:$DA$102,MAX(CO$1,$A40),MIN(CO$1,$A40)))</f>
        <v>0</v>
      </c>
      <c r="CP40">
        <f>IF(CP$1=$A40,1,INDEX(Correlations!$F$3:$DA$102,MAX(CP$1,$A40),MIN(CP$1,$A40)))</f>
        <v>0</v>
      </c>
      <c r="CQ40">
        <f>IF(CQ$1=$A40,1,INDEX(Correlations!$F$3:$DA$102,MAX(CQ$1,$A40),MIN(CQ$1,$A40)))</f>
        <v>0</v>
      </c>
      <c r="CR40">
        <f>IF(CR$1=$A40,1,INDEX(Correlations!$F$3:$DA$102,MAX(CR$1,$A40),MIN(CR$1,$A40)))</f>
        <v>0</v>
      </c>
      <c r="CS40">
        <f>IF(CS$1=$A40,1,INDEX(Correlations!$F$3:$DA$102,MAX(CS$1,$A40),MIN(CS$1,$A40)))</f>
        <v>0</v>
      </c>
      <c r="CT40">
        <f>IF(CT$1=$A40,1,INDEX(Correlations!$F$3:$DA$102,MAX(CT$1,$A40),MIN(CT$1,$A40)))</f>
        <v>0</v>
      </c>
      <c r="CU40">
        <f>IF(CU$1=$A40,1,INDEX(Correlations!$F$3:$DA$102,MAX(CU$1,$A40),MIN(CU$1,$A40)))</f>
        <v>0</v>
      </c>
      <c r="CV40">
        <f>IF(CV$1=$A40,1,INDEX(Correlations!$F$3:$DA$102,MAX(CV$1,$A40),MIN(CV$1,$A40)))</f>
        <v>0</v>
      </c>
      <c r="CW40">
        <f>IF(CW$1=$A40,1,INDEX(Correlations!$F$3:$DA$102,MAX(CW$1,$A40),MIN(CW$1,$A40)))</f>
        <v>0</v>
      </c>
    </row>
    <row r="41" spans="1:101" x14ac:dyDescent="0.15">
      <c r="A41">
        <v>40</v>
      </c>
      <c r="B41">
        <f>IF(B$1=$A41,1,INDEX(Correlations!$F$3:$DA$102,MAX(B$1,$A41),MIN(B$1,$A41)))</f>
        <v>0.40500000000000003</v>
      </c>
      <c r="C41">
        <f>IF(C$1=$A41,1,INDEX(Correlations!$F$3:$DA$102,MAX(C$1,$A41),MIN(C$1,$A41)))</f>
        <v>0.432</v>
      </c>
      <c r="D41">
        <f>IF(D$1=$A41,1,INDEX(Correlations!$F$3:$DA$102,MAX(D$1,$A41),MIN(D$1,$A41)))</f>
        <v>0</v>
      </c>
      <c r="E41">
        <f>IF(E$1=$A41,1,INDEX(Correlations!$F$3:$DA$102,MAX(E$1,$A41),MIN(E$1,$A41)))</f>
        <v>0.38400000000000001</v>
      </c>
      <c r="F41">
        <f>IF(F$1=$A41,1,INDEX(Correlations!$F$3:$DA$102,MAX(F$1,$A41),MIN(F$1,$A41)))</f>
        <v>0.27600000000000002</v>
      </c>
      <c r="G41">
        <f>IF(G$1=$A41,1,INDEX(Correlations!$F$3:$DA$102,MAX(G$1,$A41),MIN(G$1,$A41)))</f>
        <v>0</v>
      </c>
      <c r="H41">
        <f>IF(H$1=$A41,1,INDEX(Correlations!$F$3:$DA$102,MAX(H$1,$A41),MIN(H$1,$A41)))</f>
        <v>0.24199999999999999</v>
      </c>
      <c r="I41">
        <f>IF(I$1=$A41,1,INDEX(Correlations!$F$3:$DA$102,MAX(I$1,$A41),MIN(I$1,$A41)))</f>
        <v>0</v>
      </c>
      <c r="J41">
        <f>IF(J$1=$A41,1,INDEX(Correlations!$F$3:$DA$102,MAX(J$1,$A41),MIN(J$1,$A41)))</f>
        <v>0</v>
      </c>
      <c r="K41">
        <f>IF(K$1=$A41,1,INDEX(Correlations!$F$3:$DA$102,MAX(K$1,$A41),MIN(K$1,$A41)))</f>
        <v>0.312</v>
      </c>
      <c r="L41">
        <f>IF(L$1=$A41,1,INDEX(Correlations!$F$3:$DA$102,MAX(L$1,$A41),MIN(L$1,$A41)))</f>
        <v>0</v>
      </c>
      <c r="M41">
        <f>IF(M$1=$A41,1,INDEX(Correlations!$F$3:$DA$102,MAX(M$1,$A41),MIN(M$1,$A41)))</f>
        <v>0</v>
      </c>
      <c r="N41">
        <f>IF(N$1=$A41,1,INDEX(Correlations!$F$3:$DA$102,MAX(N$1,$A41),MIN(N$1,$A41)))</f>
        <v>0</v>
      </c>
      <c r="O41">
        <f>IF(O$1=$A41,1,INDEX(Correlations!$F$3:$DA$102,MAX(O$1,$A41),MIN(O$1,$A41)))</f>
        <v>0</v>
      </c>
      <c r="P41">
        <f>IF(P$1=$A41,1,INDEX(Correlations!$F$3:$DA$102,MAX(P$1,$A41),MIN(P$1,$A41)))</f>
        <v>0.38</v>
      </c>
      <c r="Q41">
        <f>IF(Q$1=$A41,1,INDEX(Correlations!$F$3:$DA$102,MAX(Q$1,$A41),MIN(Q$1,$A41)))</f>
        <v>0.14000000000000001</v>
      </c>
      <c r="R41">
        <f>IF(R$1=$A41,1,INDEX(Correlations!$F$3:$DA$102,MAX(R$1,$A41),MIN(R$1,$A41)))</f>
        <v>0.38</v>
      </c>
      <c r="S41">
        <f>IF(S$1=$A41,1,INDEX(Correlations!$F$3:$DA$102,MAX(S$1,$A41),MIN(S$1,$A41)))</f>
        <v>-0.03</v>
      </c>
      <c r="T41">
        <f>IF(T$1=$A41,1,INDEX(Correlations!$F$3:$DA$102,MAX(T$1,$A41),MIN(T$1,$A41)))</f>
        <v>0.36</v>
      </c>
      <c r="U41">
        <f>IF(U$1=$A41,1,INDEX(Correlations!$F$3:$DA$102,MAX(U$1,$A41),MIN(U$1,$A41)))</f>
        <v>0.39</v>
      </c>
      <c r="V41">
        <f>IF(V$1=$A41,1,INDEX(Correlations!$F$3:$DA$102,MAX(V$1,$A41),MIN(V$1,$A41)))</f>
        <v>0.31</v>
      </c>
      <c r="W41">
        <f>IF(W$1=$A41,1,INDEX(Correlations!$F$3:$DA$102,MAX(W$1,$A41),MIN(W$1,$A41)))</f>
        <v>0.42</v>
      </c>
      <c r="X41">
        <f>IF(X$1=$A41,1,INDEX(Correlations!$F$3:$DA$102,MAX(X$1,$A41),MIN(X$1,$A41)))</f>
        <v>0.32</v>
      </c>
      <c r="Y41">
        <f>IF(Y$1=$A41,1,INDEX(Correlations!$F$3:$DA$102,MAX(Y$1,$A41),MIN(Y$1,$A41)))</f>
        <v>0.13</v>
      </c>
      <c r="Z41">
        <f>IF(Z$1=$A41,1,INDEX(Correlations!$F$3:$DA$102,MAX(Z$1,$A41),MIN(Z$1,$A41)))</f>
        <v>0.1</v>
      </c>
      <c r="AA41">
        <f>IF(AA$1=$A41,1,INDEX(Correlations!$F$3:$DA$102,MAX(AA$1,$A41),MIN(AA$1,$A41)))</f>
        <v>0.26</v>
      </c>
      <c r="AB41">
        <f>IF(AB$1=$A41,1,INDEX(Correlations!$F$3:$DA$102,MAX(AB$1,$A41),MIN(AB$1,$A41)))</f>
        <v>0.18</v>
      </c>
      <c r="AC41">
        <f>IF(AC$1=$A41,1,INDEX(Correlations!$F$3:$DA$102,MAX(AC$1,$A41),MIN(AC$1,$A41)))</f>
        <v>0.26</v>
      </c>
      <c r="AD41">
        <f>IF(AD$1=$A41,1,INDEX(Correlations!$F$3:$DA$102,MAX(AD$1,$A41),MIN(AD$1,$A41)))</f>
        <v>0.26</v>
      </c>
      <c r="AE41">
        <f>IF(AE$1=$A41,1,INDEX(Correlations!$F$3:$DA$102,MAX(AE$1,$A41),MIN(AE$1,$A41)))</f>
        <v>0.4</v>
      </c>
      <c r="AF41">
        <f>IF(AF$1=$A41,1,INDEX(Correlations!$F$3:$DA$102,MAX(AF$1,$A41),MIN(AF$1,$A41)))</f>
        <v>0.38150000000000001</v>
      </c>
      <c r="AG41">
        <f>IF(AG$1=$A41,1,INDEX(Correlations!$F$3:$DA$102,MAX(AG$1,$A41),MIN(AG$1,$A41)))</f>
        <v>0.40988999999999998</v>
      </c>
      <c r="AH41">
        <f>IF(AH$1=$A41,1,INDEX(Correlations!$F$3:$DA$102,MAX(AH$1,$A41),MIN(AH$1,$A41)))</f>
        <v>0.2802</v>
      </c>
      <c r="AI41">
        <f>IF(AI$1=$A41,1,INDEX(Correlations!$F$3:$DA$102,MAX(AI$1,$A41),MIN(AI$1,$A41)))</f>
        <v>0</v>
      </c>
      <c r="AJ41">
        <f>IF(AJ$1=$A41,1,INDEX(Correlations!$F$3:$DA$102,MAX(AJ$1,$A41),MIN(AJ$1,$A41)))</f>
        <v>0</v>
      </c>
      <c r="AK41">
        <f>IF(AK$1=$A41,1,INDEX(Correlations!$F$3:$DA$102,MAX(AK$1,$A41),MIN(AK$1,$A41)))</f>
        <v>0</v>
      </c>
      <c r="AL41">
        <f>IF(AL$1=$A41,1,INDEX(Correlations!$F$3:$DA$102,MAX(AL$1,$A41),MIN(AL$1,$A41)))</f>
        <v>0.2782</v>
      </c>
      <c r="AM41">
        <f>IF(AM$1=$A41,1,INDEX(Correlations!$F$3:$DA$102,MAX(AM$1,$A41),MIN(AM$1,$A41)))</f>
        <v>0.39739999999999998</v>
      </c>
      <c r="AN41">
        <f>IF(AN$1=$A41,1,INDEX(Correlations!$F$3:$DA$102,MAX(AN$1,$A41),MIN(AN$1,$A41)))</f>
        <v>0.84670000000000001</v>
      </c>
      <c r="AO41">
        <f>IF(AO$1=$A41,1,INDEX(Correlations!$F$3:$DA$102,MAX(AO$1,$A41),MIN(AO$1,$A41)))</f>
        <v>1</v>
      </c>
      <c r="AP41">
        <f>IF(AP$1=$A41,1,INDEX(Correlations!$F$3:$DA$102,MAX(AP$1,$A41),MIN(AP$1,$A41)))</f>
        <v>0.89929999999999999</v>
      </c>
      <c r="AQ41">
        <f>IF(AQ$1=$A41,1,INDEX(Correlations!$F$3:$DA$102,MAX(AQ$1,$A41),MIN(AQ$1,$A41)))</f>
        <v>0</v>
      </c>
      <c r="AR41">
        <f>IF(AR$1=$A41,1,INDEX(Correlations!$F$3:$DA$102,MAX(AR$1,$A41),MIN(AR$1,$A41)))</f>
        <v>0.38240000000000002</v>
      </c>
      <c r="AS41">
        <f>IF(AS$1=$A41,1,INDEX(Correlations!$F$3:$DA$102,MAX(AS$1,$A41),MIN(AS$1,$A41)))</f>
        <v>0</v>
      </c>
      <c r="AT41">
        <f>IF(AT$1=$A41,1,INDEX(Correlations!$F$3:$DA$102,MAX(AT$1,$A41),MIN(AT$1,$A41)))</f>
        <v>0.30320000000000003</v>
      </c>
      <c r="AU41">
        <f>IF(AU$1=$A41,1,INDEX(Correlations!$F$3:$DA$102,MAX(AU$1,$A41),MIN(AU$1,$A41)))</f>
        <v>0.27729999999999999</v>
      </c>
      <c r="AV41">
        <f>IF(AV$1=$A41,1,INDEX(Correlations!$F$3:$DA$102,MAX(AV$1,$A41),MIN(AV$1,$A41)))</f>
        <v>0</v>
      </c>
      <c r="AW41">
        <f>IF(AW$1=$A41,1,INDEX(Correlations!$F$3:$DA$102,MAX(AW$1,$A41),MIN(AW$1,$A41)))</f>
        <v>0</v>
      </c>
      <c r="AX41">
        <f>IF(AX$1=$A41,1,INDEX(Correlations!$F$3:$DA$102,MAX(AX$1,$A41),MIN(AX$1,$A41)))</f>
        <v>0</v>
      </c>
      <c r="AY41">
        <f>IF(AY$1=$A41,1,INDEX(Correlations!$F$3:$DA$102,MAX(AY$1,$A41),MIN(AY$1,$A41)))</f>
        <v>0</v>
      </c>
      <c r="AZ41">
        <f>IF(AZ$1=$A41,1,INDEX(Correlations!$F$3:$DA$102,MAX(AZ$1,$A41),MIN(AZ$1,$A41)))</f>
        <v>0</v>
      </c>
      <c r="BA41">
        <f>IF(BA$1=$A41,1,INDEX(Correlations!$F$3:$DA$102,MAX(BA$1,$A41),MIN(BA$1,$A41)))</f>
        <v>0</v>
      </c>
      <c r="BB41">
        <f>IF(BB$1=$A41,1,INDEX(Correlations!$F$3:$DA$102,MAX(BB$1,$A41),MIN(BB$1,$A41)))</f>
        <v>0</v>
      </c>
      <c r="BC41">
        <f>IF(BC$1=$A41,1,INDEX(Correlations!$F$3:$DA$102,MAX(BC$1,$A41),MIN(BC$1,$A41)))</f>
        <v>0</v>
      </c>
      <c r="BD41">
        <f>IF(BD$1=$A41,1,INDEX(Correlations!$F$3:$DA$102,MAX(BD$1,$A41),MIN(BD$1,$A41)))</f>
        <v>0</v>
      </c>
      <c r="BE41">
        <f>IF(BE$1=$A41,1,INDEX(Correlations!$F$3:$DA$102,MAX(BE$1,$A41),MIN(BE$1,$A41)))</f>
        <v>0</v>
      </c>
      <c r="BF41">
        <f>IF(BF$1=$A41,1,INDEX(Correlations!$F$3:$DA$102,MAX(BF$1,$A41),MIN(BF$1,$A41)))</f>
        <v>0</v>
      </c>
      <c r="BG41">
        <f>IF(BG$1=$A41,1,INDEX(Correlations!$F$3:$DA$102,MAX(BG$1,$A41),MIN(BG$1,$A41)))</f>
        <v>0</v>
      </c>
      <c r="BH41">
        <f>IF(BH$1=$A41,1,INDEX(Correlations!$F$3:$DA$102,MAX(BH$1,$A41),MIN(BH$1,$A41)))</f>
        <v>0</v>
      </c>
      <c r="BI41">
        <f>IF(BI$1=$A41,1,INDEX(Correlations!$F$3:$DA$102,MAX(BI$1,$A41),MIN(BI$1,$A41)))</f>
        <v>0</v>
      </c>
      <c r="BJ41">
        <f>IF(BJ$1=$A41,1,INDEX(Correlations!$F$3:$DA$102,MAX(BJ$1,$A41),MIN(BJ$1,$A41)))</f>
        <v>0</v>
      </c>
      <c r="BK41">
        <f>IF(BK$1=$A41,1,INDEX(Correlations!$F$3:$DA$102,MAX(BK$1,$A41),MIN(BK$1,$A41)))</f>
        <v>0</v>
      </c>
      <c r="BL41">
        <f>IF(BL$1=$A41,1,INDEX(Correlations!$F$3:$DA$102,MAX(BL$1,$A41),MIN(BL$1,$A41)))</f>
        <v>0</v>
      </c>
      <c r="BM41">
        <f>IF(BM$1=$A41,1,INDEX(Correlations!$F$3:$DA$102,MAX(BM$1,$A41),MIN(BM$1,$A41)))</f>
        <v>0</v>
      </c>
      <c r="BN41">
        <f>IF(BN$1=$A41,1,INDEX(Correlations!$F$3:$DA$102,MAX(BN$1,$A41),MIN(BN$1,$A41)))</f>
        <v>0</v>
      </c>
      <c r="BO41">
        <f>IF(BO$1=$A41,1,INDEX(Correlations!$F$3:$DA$102,MAX(BO$1,$A41),MIN(BO$1,$A41)))</f>
        <v>0</v>
      </c>
      <c r="BP41">
        <f>IF(BP$1=$A41,1,INDEX(Correlations!$F$3:$DA$102,MAX(BP$1,$A41),MIN(BP$1,$A41)))</f>
        <v>0</v>
      </c>
      <c r="BQ41">
        <f>IF(BQ$1=$A41,1,INDEX(Correlations!$F$3:$DA$102,MAX(BQ$1,$A41),MIN(BQ$1,$A41)))</f>
        <v>0</v>
      </c>
      <c r="BR41">
        <f>IF(BR$1=$A41,1,INDEX(Correlations!$F$3:$DA$102,MAX(BR$1,$A41),MIN(BR$1,$A41)))</f>
        <v>0</v>
      </c>
      <c r="BS41">
        <f>IF(BS$1=$A41,1,INDEX(Correlations!$F$3:$DA$102,MAX(BS$1,$A41),MIN(BS$1,$A41)))</f>
        <v>0</v>
      </c>
      <c r="BT41">
        <f>IF(BT$1=$A41,1,INDEX(Correlations!$F$3:$DA$102,MAX(BT$1,$A41),MIN(BT$1,$A41)))</f>
        <v>0</v>
      </c>
      <c r="BU41">
        <f>IF(BU$1=$A41,1,INDEX(Correlations!$F$3:$DA$102,MAX(BU$1,$A41),MIN(BU$1,$A41)))</f>
        <v>0</v>
      </c>
      <c r="BV41">
        <f>IF(BV$1=$A41,1,INDEX(Correlations!$F$3:$DA$102,MAX(BV$1,$A41),MIN(BV$1,$A41)))</f>
        <v>0</v>
      </c>
      <c r="BW41">
        <f>IF(BW$1=$A41,1,INDEX(Correlations!$F$3:$DA$102,MAX(BW$1,$A41),MIN(BW$1,$A41)))</f>
        <v>0</v>
      </c>
      <c r="BX41">
        <f>IF(BX$1=$A41,1,INDEX(Correlations!$F$3:$DA$102,MAX(BX$1,$A41),MIN(BX$1,$A41)))</f>
        <v>0</v>
      </c>
      <c r="BY41">
        <f>IF(BY$1=$A41,1,INDEX(Correlations!$F$3:$DA$102,MAX(BY$1,$A41),MIN(BY$1,$A41)))</f>
        <v>0</v>
      </c>
      <c r="BZ41">
        <f>IF(BZ$1=$A41,1,INDEX(Correlations!$F$3:$DA$102,MAX(BZ$1,$A41),MIN(BZ$1,$A41)))</f>
        <v>0</v>
      </c>
      <c r="CA41">
        <f>IF(CA$1=$A41,1,INDEX(Correlations!$F$3:$DA$102,MAX(CA$1,$A41),MIN(CA$1,$A41)))</f>
        <v>0</v>
      </c>
      <c r="CB41">
        <f>IF(CB$1=$A41,1,INDEX(Correlations!$F$3:$DA$102,MAX(CB$1,$A41),MIN(CB$1,$A41)))</f>
        <v>0</v>
      </c>
      <c r="CC41">
        <f>IF(CC$1=$A41,1,INDEX(Correlations!$F$3:$DA$102,MAX(CC$1,$A41),MIN(CC$1,$A41)))</f>
        <v>0</v>
      </c>
      <c r="CD41">
        <f>IF(CD$1=$A41,1,INDEX(Correlations!$F$3:$DA$102,MAX(CD$1,$A41),MIN(CD$1,$A41)))</f>
        <v>0</v>
      </c>
      <c r="CE41">
        <f>IF(CE$1=$A41,1,INDEX(Correlations!$F$3:$DA$102,MAX(CE$1,$A41),MIN(CE$1,$A41)))</f>
        <v>0</v>
      </c>
      <c r="CF41">
        <f>IF(CF$1=$A41,1,INDEX(Correlations!$F$3:$DA$102,MAX(CF$1,$A41),MIN(CF$1,$A41)))</f>
        <v>0</v>
      </c>
      <c r="CG41">
        <f>IF(CG$1=$A41,1,INDEX(Correlations!$F$3:$DA$102,MAX(CG$1,$A41),MIN(CG$1,$A41)))</f>
        <v>0</v>
      </c>
      <c r="CH41">
        <f>IF(CH$1=$A41,1,INDEX(Correlations!$F$3:$DA$102,MAX(CH$1,$A41),MIN(CH$1,$A41)))</f>
        <v>0</v>
      </c>
      <c r="CI41">
        <f>IF(CI$1=$A41,1,INDEX(Correlations!$F$3:$DA$102,MAX(CI$1,$A41),MIN(CI$1,$A41)))</f>
        <v>0</v>
      </c>
      <c r="CJ41">
        <f>IF(CJ$1=$A41,1,INDEX(Correlations!$F$3:$DA$102,MAX(CJ$1,$A41),MIN(CJ$1,$A41)))</f>
        <v>0</v>
      </c>
      <c r="CK41">
        <f>IF(CK$1=$A41,1,INDEX(Correlations!$F$3:$DA$102,MAX(CK$1,$A41),MIN(CK$1,$A41)))</f>
        <v>0</v>
      </c>
      <c r="CL41">
        <f>IF(CL$1=$A41,1,INDEX(Correlations!$F$3:$DA$102,MAX(CL$1,$A41),MIN(CL$1,$A41)))</f>
        <v>0</v>
      </c>
      <c r="CM41">
        <f>IF(CM$1=$A41,1,INDEX(Correlations!$F$3:$DA$102,MAX(CM$1,$A41),MIN(CM$1,$A41)))</f>
        <v>0</v>
      </c>
      <c r="CN41">
        <f>IF(CN$1=$A41,1,INDEX(Correlations!$F$3:$DA$102,MAX(CN$1,$A41),MIN(CN$1,$A41)))</f>
        <v>0</v>
      </c>
      <c r="CO41">
        <f>IF(CO$1=$A41,1,INDEX(Correlations!$F$3:$DA$102,MAX(CO$1,$A41),MIN(CO$1,$A41)))</f>
        <v>0</v>
      </c>
      <c r="CP41">
        <f>IF(CP$1=$A41,1,INDEX(Correlations!$F$3:$DA$102,MAX(CP$1,$A41),MIN(CP$1,$A41)))</f>
        <v>0</v>
      </c>
      <c r="CQ41">
        <f>IF(CQ$1=$A41,1,INDEX(Correlations!$F$3:$DA$102,MAX(CQ$1,$A41),MIN(CQ$1,$A41)))</f>
        <v>0</v>
      </c>
      <c r="CR41">
        <f>IF(CR$1=$A41,1,INDEX(Correlations!$F$3:$DA$102,MAX(CR$1,$A41),MIN(CR$1,$A41)))</f>
        <v>0</v>
      </c>
      <c r="CS41">
        <f>IF(CS$1=$A41,1,INDEX(Correlations!$F$3:$DA$102,MAX(CS$1,$A41),MIN(CS$1,$A41)))</f>
        <v>0</v>
      </c>
      <c r="CT41">
        <f>IF(CT$1=$A41,1,INDEX(Correlations!$F$3:$DA$102,MAX(CT$1,$A41),MIN(CT$1,$A41)))</f>
        <v>0</v>
      </c>
      <c r="CU41">
        <f>IF(CU$1=$A41,1,INDEX(Correlations!$F$3:$DA$102,MAX(CU$1,$A41),MIN(CU$1,$A41)))</f>
        <v>0</v>
      </c>
      <c r="CV41">
        <f>IF(CV$1=$A41,1,INDEX(Correlations!$F$3:$DA$102,MAX(CV$1,$A41),MIN(CV$1,$A41)))</f>
        <v>0</v>
      </c>
      <c r="CW41">
        <f>IF(CW$1=$A41,1,INDEX(Correlations!$F$3:$DA$102,MAX(CW$1,$A41),MIN(CW$1,$A41)))</f>
        <v>0</v>
      </c>
    </row>
    <row r="42" spans="1:101" x14ac:dyDescent="0.15">
      <c r="A42">
        <v>41</v>
      </c>
      <c r="B42">
        <f>IF(B$1=$A42,1,INDEX(Correlations!$F$3:$DA$102,MAX(B$1,$A42),MIN(B$1,$A42)))</f>
        <v>0.38800000000000001</v>
      </c>
      <c r="C42">
        <f>IF(C$1=$A42,1,INDEX(Correlations!$F$3:$DA$102,MAX(C$1,$A42),MIN(C$1,$A42)))</f>
        <v>0.42699999999999999</v>
      </c>
      <c r="D42">
        <f>IF(D$1=$A42,1,INDEX(Correlations!$F$3:$DA$102,MAX(D$1,$A42),MIN(D$1,$A42)))</f>
        <v>0</v>
      </c>
      <c r="E42">
        <f>IF(E$1=$A42,1,INDEX(Correlations!$F$3:$DA$102,MAX(E$1,$A42),MIN(E$1,$A42)))</f>
        <v>0.35299999999999998</v>
      </c>
      <c r="F42">
        <f>IF(F$1=$A42,1,INDEX(Correlations!$F$3:$DA$102,MAX(F$1,$A42),MIN(F$1,$A42)))</f>
        <v>0.26300000000000001</v>
      </c>
      <c r="G42">
        <f>IF(G$1=$A42,1,INDEX(Correlations!$F$3:$DA$102,MAX(G$1,$A42),MIN(G$1,$A42)))</f>
        <v>0</v>
      </c>
      <c r="H42">
        <f>IF(H$1=$A42,1,INDEX(Correlations!$F$3:$DA$102,MAX(H$1,$A42),MIN(H$1,$A42)))</f>
        <v>0.20200000000000001</v>
      </c>
      <c r="I42">
        <f>IF(I$1=$A42,1,INDEX(Correlations!$F$3:$DA$102,MAX(I$1,$A42),MIN(I$1,$A42)))</f>
        <v>0</v>
      </c>
      <c r="J42">
        <f>IF(J$1=$A42,1,INDEX(Correlations!$F$3:$DA$102,MAX(J$1,$A42),MIN(J$1,$A42)))</f>
        <v>0</v>
      </c>
      <c r="K42">
        <f>IF(K$1=$A42,1,INDEX(Correlations!$F$3:$DA$102,MAX(K$1,$A42),MIN(K$1,$A42)))</f>
        <v>0.313</v>
      </c>
      <c r="L42">
        <f>IF(L$1=$A42,1,INDEX(Correlations!$F$3:$DA$102,MAX(L$1,$A42),MIN(L$1,$A42)))</f>
        <v>0</v>
      </c>
      <c r="M42">
        <f>IF(M$1=$A42,1,INDEX(Correlations!$F$3:$DA$102,MAX(M$1,$A42),MIN(M$1,$A42)))</f>
        <v>0</v>
      </c>
      <c r="N42">
        <f>IF(N$1=$A42,1,INDEX(Correlations!$F$3:$DA$102,MAX(N$1,$A42),MIN(N$1,$A42)))</f>
        <v>0</v>
      </c>
      <c r="O42">
        <f>IF(O$1=$A42,1,INDEX(Correlations!$F$3:$DA$102,MAX(O$1,$A42),MIN(O$1,$A42)))</f>
        <v>0</v>
      </c>
      <c r="P42">
        <f>IF(P$1=$A42,1,INDEX(Correlations!$F$3:$DA$102,MAX(P$1,$A42),MIN(P$1,$A42)))</f>
        <v>0.4</v>
      </c>
      <c r="Q42">
        <f>IF(Q$1=$A42,1,INDEX(Correlations!$F$3:$DA$102,MAX(Q$1,$A42),MIN(Q$1,$A42)))</f>
        <v>0.31</v>
      </c>
      <c r="R42">
        <f>IF(R$1=$A42,1,INDEX(Correlations!$F$3:$DA$102,MAX(R$1,$A42),MIN(R$1,$A42)))</f>
        <v>0.34</v>
      </c>
      <c r="S42">
        <f>IF(S$1=$A42,1,INDEX(Correlations!$F$3:$DA$102,MAX(S$1,$A42),MIN(S$1,$A42)))</f>
        <v>0.1</v>
      </c>
      <c r="T42">
        <f>IF(T$1=$A42,1,INDEX(Correlations!$F$3:$DA$102,MAX(T$1,$A42),MIN(T$1,$A42)))</f>
        <v>0.36</v>
      </c>
      <c r="U42">
        <f>IF(U$1=$A42,1,INDEX(Correlations!$F$3:$DA$102,MAX(U$1,$A42),MIN(U$1,$A42)))</f>
        <v>0.35</v>
      </c>
      <c r="V42">
        <f>IF(V$1=$A42,1,INDEX(Correlations!$F$3:$DA$102,MAX(V$1,$A42),MIN(V$1,$A42)))</f>
        <v>0.22</v>
      </c>
      <c r="W42">
        <f>IF(W$1=$A42,1,INDEX(Correlations!$F$3:$DA$102,MAX(W$1,$A42),MIN(W$1,$A42)))</f>
        <v>0.4</v>
      </c>
      <c r="X42">
        <f>IF(X$1=$A42,1,INDEX(Correlations!$F$3:$DA$102,MAX(X$1,$A42),MIN(X$1,$A42)))</f>
        <v>0.46</v>
      </c>
      <c r="Y42">
        <f>IF(Y$1=$A42,1,INDEX(Correlations!$F$3:$DA$102,MAX(Y$1,$A42),MIN(Y$1,$A42)))</f>
        <v>0.25</v>
      </c>
      <c r="Z42">
        <f>IF(Z$1=$A42,1,INDEX(Correlations!$F$3:$DA$102,MAX(Z$1,$A42),MIN(Z$1,$A42)))</f>
        <v>0.17</v>
      </c>
      <c r="AA42">
        <f>IF(AA$1=$A42,1,INDEX(Correlations!$F$3:$DA$102,MAX(AA$1,$A42),MIN(AA$1,$A42)))</f>
        <v>0.24</v>
      </c>
      <c r="AB42">
        <f>IF(AB$1=$A42,1,INDEX(Correlations!$F$3:$DA$102,MAX(AB$1,$A42),MIN(AB$1,$A42)))</f>
        <v>0.21</v>
      </c>
      <c r="AC42">
        <f>IF(AC$1=$A42,1,INDEX(Correlations!$F$3:$DA$102,MAX(AC$1,$A42),MIN(AC$1,$A42)))</f>
        <v>0.27</v>
      </c>
      <c r="AD42">
        <f>IF(AD$1=$A42,1,INDEX(Correlations!$F$3:$DA$102,MAX(AD$1,$A42),MIN(AD$1,$A42)))</f>
        <v>0.33</v>
      </c>
      <c r="AE42">
        <f>IF(AE$1=$A42,1,INDEX(Correlations!$F$3:$DA$102,MAX(AE$1,$A42),MIN(AE$1,$A42)))</f>
        <v>0.33</v>
      </c>
      <c r="AF42">
        <f>IF(AF$1=$A42,1,INDEX(Correlations!$F$3:$DA$102,MAX(AF$1,$A42),MIN(AF$1,$A42)))</f>
        <v>0.38619999999999999</v>
      </c>
      <c r="AG42">
        <f>IF(AG$1=$A42,1,INDEX(Correlations!$F$3:$DA$102,MAX(AG$1,$A42),MIN(AG$1,$A42)))</f>
        <v>0.41883999999999999</v>
      </c>
      <c r="AH42">
        <f>IF(AH$1=$A42,1,INDEX(Correlations!$F$3:$DA$102,MAX(AH$1,$A42),MIN(AH$1,$A42)))</f>
        <v>0.29930000000000001</v>
      </c>
      <c r="AI42">
        <f>IF(AI$1=$A42,1,INDEX(Correlations!$F$3:$DA$102,MAX(AI$1,$A42),MIN(AI$1,$A42)))</f>
        <v>0</v>
      </c>
      <c r="AJ42">
        <f>IF(AJ$1=$A42,1,INDEX(Correlations!$F$3:$DA$102,MAX(AJ$1,$A42),MIN(AJ$1,$A42)))</f>
        <v>0</v>
      </c>
      <c r="AK42">
        <f>IF(AK$1=$A42,1,INDEX(Correlations!$F$3:$DA$102,MAX(AK$1,$A42),MIN(AK$1,$A42)))</f>
        <v>0</v>
      </c>
      <c r="AL42">
        <f>IF(AL$1=$A42,1,INDEX(Correlations!$F$3:$DA$102,MAX(AL$1,$A42),MIN(AL$1,$A42)))</f>
        <v>0.28389999999999999</v>
      </c>
      <c r="AM42">
        <f>IF(AM$1=$A42,1,INDEX(Correlations!$F$3:$DA$102,MAX(AM$1,$A42),MIN(AM$1,$A42)))</f>
        <v>0.40560000000000002</v>
      </c>
      <c r="AN42">
        <f>IF(AN$1=$A42,1,INDEX(Correlations!$F$3:$DA$102,MAX(AN$1,$A42),MIN(AN$1,$A42)))</f>
        <v>0.85609999999999997</v>
      </c>
      <c r="AO42">
        <f>IF(AO$1=$A42,1,INDEX(Correlations!$F$3:$DA$102,MAX(AO$1,$A42),MIN(AO$1,$A42)))</f>
        <v>0.89929999999999999</v>
      </c>
      <c r="AP42">
        <f>IF(AP$1=$A42,1,INDEX(Correlations!$F$3:$DA$102,MAX(AP$1,$A42),MIN(AP$1,$A42)))</f>
        <v>1</v>
      </c>
      <c r="AQ42">
        <f>IF(AQ$1=$A42,1,INDEX(Correlations!$F$3:$DA$102,MAX(AQ$1,$A42),MIN(AQ$1,$A42)))</f>
        <v>0</v>
      </c>
      <c r="AR42">
        <f>IF(AR$1=$A42,1,INDEX(Correlations!$F$3:$DA$102,MAX(AR$1,$A42),MIN(AR$1,$A42)))</f>
        <v>0.3836</v>
      </c>
      <c r="AS42">
        <f>IF(AS$1=$A42,1,INDEX(Correlations!$F$3:$DA$102,MAX(AS$1,$A42),MIN(AS$1,$A42)))</f>
        <v>0</v>
      </c>
      <c r="AT42">
        <f>IF(AT$1=$A42,1,INDEX(Correlations!$F$3:$DA$102,MAX(AT$1,$A42),MIN(AT$1,$A42)))</f>
        <v>0.32269999999999999</v>
      </c>
      <c r="AU42">
        <f>IF(AU$1=$A42,1,INDEX(Correlations!$F$3:$DA$102,MAX(AU$1,$A42),MIN(AU$1,$A42)))</f>
        <v>0.29299999999999998</v>
      </c>
      <c r="AV42">
        <f>IF(AV$1=$A42,1,INDEX(Correlations!$F$3:$DA$102,MAX(AV$1,$A42),MIN(AV$1,$A42)))</f>
        <v>0</v>
      </c>
      <c r="AW42">
        <f>IF(AW$1=$A42,1,INDEX(Correlations!$F$3:$DA$102,MAX(AW$1,$A42),MIN(AW$1,$A42)))</f>
        <v>0</v>
      </c>
      <c r="AX42">
        <f>IF(AX$1=$A42,1,INDEX(Correlations!$F$3:$DA$102,MAX(AX$1,$A42),MIN(AX$1,$A42)))</f>
        <v>0</v>
      </c>
      <c r="AY42">
        <f>IF(AY$1=$A42,1,INDEX(Correlations!$F$3:$DA$102,MAX(AY$1,$A42),MIN(AY$1,$A42)))</f>
        <v>0</v>
      </c>
      <c r="AZ42">
        <f>IF(AZ$1=$A42,1,INDEX(Correlations!$F$3:$DA$102,MAX(AZ$1,$A42),MIN(AZ$1,$A42)))</f>
        <v>0</v>
      </c>
      <c r="BA42">
        <f>IF(BA$1=$A42,1,INDEX(Correlations!$F$3:$DA$102,MAX(BA$1,$A42),MIN(BA$1,$A42)))</f>
        <v>0</v>
      </c>
      <c r="BB42">
        <f>IF(BB$1=$A42,1,INDEX(Correlations!$F$3:$DA$102,MAX(BB$1,$A42),MIN(BB$1,$A42)))</f>
        <v>0</v>
      </c>
      <c r="BC42">
        <f>IF(BC$1=$A42,1,INDEX(Correlations!$F$3:$DA$102,MAX(BC$1,$A42),MIN(BC$1,$A42)))</f>
        <v>0</v>
      </c>
      <c r="BD42">
        <f>IF(BD$1=$A42,1,INDEX(Correlations!$F$3:$DA$102,MAX(BD$1,$A42),MIN(BD$1,$A42)))</f>
        <v>0</v>
      </c>
      <c r="BE42">
        <f>IF(BE$1=$A42,1,INDEX(Correlations!$F$3:$DA$102,MAX(BE$1,$A42),MIN(BE$1,$A42)))</f>
        <v>0</v>
      </c>
      <c r="BF42">
        <f>IF(BF$1=$A42,1,INDEX(Correlations!$F$3:$DA$102,MAX(BF$1,$A42),MIN(BF$1,$A42)))</f>
        <v>0</v>
      </c>
      <c r="BG42">
        <f>IF(BG$1=$A42,1,INDEX(Correlations!$F$3:$DA$102,MAX(BG$1,$A42),MIN(BG$1,$A42)))</f>
        <v>0</v>
      </c>
      <c r="BH42">
        <f>IF(BH$1=$A42,1,INDEX(Correlations!$F$3:$DA$102,MAX(BH$1,$A42),MIN(BH$1,$A42)))</f>
        <v>0</v>
      </c>
      <c r="BI42">
        <f>IF(BI$1=$A42,1,INDEX(Correlations!$F$3:$DA$102,MAX(BI$1,$A42),MIN(BI$1,$A42)))</f>
        <v>0</v>
      </c>
      <c r="BJ42">
        <f>IF(BJ$1=$A42,1,INDEX(Correlations!$F$3:$DA$102,MAX(BJ$1,$A42),MIN(BJ$1,$A42)))</f>
        <v>0</v>
      </c>
      <c r="BK42">
        <f>IF(BK$1=$A42,1,INDEX(Correlations!$F$3:$DA$102,MAX(BK$1,$A42),MIN(BK$1,$A42)))</f>
        <v>0</v>
      </c>
      <c r="BL42">
        <f>IF(BL$1=$A42,1,INDEX(Correlations!$F$3:$DA$102,MAX(BL$1,$A42),MIN(BL$1,$A42)))</f>
        <v>0</v>
      </c>
      <c r="BM42">
        <f>IF(BM$1=$A42,1,INDEX(Correlations!$F$3:$DA$102,MAX(BM$1,$A42),MIN(BM$1,$A42)))</f>
        <v>0</v>
      </c>
      <c r="BN42">
        <f>IF(BN$1=$A42,1,INDEX(Correlations!$F$3:$DA$102,MAX(BN$1,$A42),MIN(BN$1,$A42)))</f>
        <v>0</v>
      </c>
      <c r="BO42">
        <f>IF(BO$1=$A42,1,INDEX(Correlations!$F$3:$DA$102,MAX(BO$1,$A42),MIN(BO$1,$A42)))</f>
        <v>0</v>
      </c>
      <c r="BP42">
        <f>IF(BP$1=$A42,1,INDEX(Correlations!$F$3:$DA$102,MAX(BP$1,$A42),MIN(BP$1,$A42)))</f>
        <v>0</v>
      </c>
      <c r="BQ42">
        <f>IF(BQ$1=$A42,1,INDEX(Correlations!$F$3:$DA$102,MAX(BQ$1,$A42),MIN(BQ$1,$A42)))</f>
        <v>0</v>
      </c>
      <c r="BR42">
        <f>IF(BR$1=$A42,1,INDEX(Correlations!$F$3:$DA$102,MAX(BR$1,$A42),MIN(BR$1,$A42)))</f>
        <v>0</v>
      </c>
      <c r="BS42">
        <f>IF(BS$1=$A42,1,INDEX(Correlations!$F$3:$DA$102,MAX(BS$1,$A42),MIN(BS$1,$A42)))</f>
        <v>0</v>
      </c>
      <c r="BT42">
        <f>IF(BT$1=$A42,1,INDEX(Correlations!$F$3:$DA$102,MAX(BT$1,$A42),MIN(BT$1,$A42)))</f>
        <v>0</v>
      </c>
      <c r="BU42">
        <f>IF(BU$1=$A42,1,INDEX(Correlations!$F$3:$DA$102,MAX(BU$1,$A42),MIN(BU$1,$A42)))</f>
        <v>0</v>
      </c>
      <c r="BV42">
        <f>IF(BV$1=$A42,1,INDEX(Correlations!$F$3:$DA$102,MAX(BV$1,$A42),MIN(BV$1,$A42)))</f>
        <v>0</v>
      </c>
      <c r="BW42">
        <f>IF(BW$1=$A42,1,INDEX(Correlations!$F$3:$DA$102,MAX(BW$1,$A42),MIN(BW$1,$A42)))</f>
        <v>0</v>
      </c>
      <c r="BX42">
        <f>IF(BX$1=$A42,1,INDEX(Correlations!$F$3:$DA$102,MAX(BX$1,$A42),MIN(BX$1,$A42)))</f>
        <v>0</v>
      </c>
      <c r="BY42">
        <f>IF(BY$1=$A42,1,INDEX(Correlations!$F$3:$DA$102,MAX(BY$1,$A42),MIN(BY$1,$A42)))</f>
        <v>0</v>
      </c>
      <c r="BZ42">
        <f>IF(BZ$1=$A42,1,INDEX(Correlations!$F$3:$DA$102,MAX(BZ$1,$A42),MIN(BZ$1,$A42)))</f>
        <v>0</v>
      </c>
      <c r="CA42">
        <f>IF(CA$1=$A42,1,INDEX(Correlations!$F$3:$DA$102,MAX(CA$1,$A42),MIN(CA$1,$A42)))</f>
        <v>0</v>
      </c>
      <c r="CB42">
        <f>IF(CB$1=$A42,1,INDEX(Correlations!$F$3:$DA$102,MAX(CB$1,$A42),MIN(CB$1,$A42)))</f>
        <v>0</v>
      </c>
      <c r="CC42">
        <f>IF(CC$1=$A42,1,INDEX(Correlations!$F$3:$DA$102,MAX(CC$1,$A42),MIN(CC$1,$A42)))</f>
        <v>0</v>
      </c>
      <c r="CD42">
        <f>IF(CD$1=$A42,1,INDEX(Correlations!$F$3:$DA$102,MAX(CD$1,$A42),MIN(CD$1,$A42)))</f>
        <v>0</v>
      </c>
      <c r="CE42">
        <f>IF(CE$1=$A42,1,INDEX(Correlations!$F$3:$DA$102,MAX(CE$1,$A42),MIN(CE$1,$A42)))</f>
        <v>0</v>
      </c>
      <c r="CF42">
        <f>IF(CF$1=$A42,1,INDEX(Correlations!$F$3:$DA$102,MAX(CF$1,$A42),MIN(CF$1,$A42)))</f>
        <v>0</v>
      </c>
      <c r="CG42">
        <f>IF(CG$1=$A42,1,INDEX(Correlations!$F$3:$DA$102,MAX(CG$1,$A42),MIN(CG$1,$A42)))</f>
        <v>0</v>
      </c>
      <c r="CH42">
        <f>IF(CH$1=$A42,1,INDEX(Correlations!$F$3:$DA$102,MAX(CH$1,$A42),MIN(CH$1,$A42)))</f>
        <v>0</v>
      </c>
      <c r="CI42">
        <f>IF(CI$1=$A42,1,INDEX(Correlations!$F$3:$DA$102,MAX(CI$1,$A42),MIN(CI$1,$A42)))</f>
        <v>0</v>
      </c>
      <c r="CJ42">
        <f>IF(CJ$1=$A42,1,INDEX(Correlations!$F$3:$DA$102,MAX(CJ$1,$A42),MIN(CJ$1,$A42)))</f>
        <v>0</v>
      </c>
      <c r="CK42">
        <f>IF(CK$1=$A42,1,INDEX(Correlations!$F$3:$DA$102,MAX(CK$1,$A42),MIN(CK$1,$A42)))</f>
        <v>0</v>
      </c>
      <c r="CL42">
        <f>IF(CL$1=$A42,1,INDEX(Correlations!$F$3:$DA$102,MAX(CL$1,$A42),MIN(CL$1,$A42)))</f>
        <v>0</v>
      </c>
      <c r="CM42">
        <f>IF(CM$1=$A42,1,INDEX(Correlations!$F$3:$DA$102,MAX(CM$1,$A42),MIN(CM$1,$A42)))</f>
        <v>0</v>
      </c>
      <c r="CN42">
        <f>IF(CN$1=$A42,1,INDEX(Correlations!$F$3:$DA$102,MAX(CN$1,$A42),MIN(CN$1,$A42)))</f>
        <v>0</v>
      </c>
      <c r="CO42">
        <f>IF(CO$1=$A42,1,INDEX(Correlations!$F$3:$DA$102,MAX(CO$1,$A42),MIN(CO$1,$A42)))</f>
        <v>0</v>
      </c>
      <c r="CP42">
        <f>IF(CP$1=$A42,1,INDEX(Correlations!$F$3:$DA$102,MAX(CP$1,$A42),MIN(CP$1,$A42)))</f>
        <v>0</v>
      </c>
      <c r="CQ42">
        <f>IF(CQ$1=$A42,1,INDEX(Correlations!$F$3:$DA$102,MAX(CQ$1,$A42),MIN(CQ$1,$A42)))</f>
        <v>0</v>
      </c>
      <c r="CR42">
        <f>IF(CR$1=$A42,1,INDEX(Correlations!$F$3:$DA$102,MAX(CR$1,$A42),MIN(CR$1,$A42)))</f>
        <v>0</v>
      </c>
      <c r="CS42">
        <f>IF(CS$1=$A42,1,INDEX(Correlations!$F$3:$DA$102,MAX(CS$1,$A42),MIN(CS$1,$A42)))</f>
        <v>0</v>
      </c>
      <c r="CT42">
        <f>IF(CT$1=$A42,1,INDEX(Correlations!$F$3:$DA$102,MAX(CT$1,$A42),MIN(CT$1,$A42)))</f>
        <v>0</v>
      </c>
      <c r="CU42">
        <f>IF(CU$1=$A42,1,INDEX(Correlations!$F$3:$DA$102,MAX(CU$1,$A42),MIN(CU$1,$A42)))</f>
        <v>0</v>
      </c>
      <c r="CV42">
        <f>IF(CV$1=$A42,1,INDEX(Correlations!$F$3:$DA$102,MAX(CV$1,$A42),MIN(CV$1,$A42)))</f>
        <v>0</v>
      </c>
      <c r="CW42">
        <f>IF(CW$1=$A42,1,INDEX(Correlations!$F$3:$DA$102,MAX(CW$1,$A42),MIN(CW$1,$A42)))</f>
        <v>0</v>
      </c>
    </row>
    <row r="43" spans="1:101" x14ac:dyDescent="0.15">
      <c r="A43">
        <v>42</v>
      </c>
      <c r="B43">
        <f>IF(B$1=$A43,1,INDEX(Correlations!$F$3:$DA$102,MAX(B$1,$A43),MIN(B$1,$A43)))</f>
        <v>0.53</v>
      </c>
      <c r="C43">
        <f>IF(C$1=$A43,1,INDEX(Correlations!$F$3:$DA$102,MAX(C$1,$A43),MIN(C$1,$A43)))</f>
        <v>0.53</v>
      </c>
      <c r="D43">
        <f>IF(D$1=$A43,1,INDEX(Correlations!$F$3:$DA$102,MAX(D$1,$A43),MIN(D$1,$A43)))</f>
        <v>0.51</v>
      </c>
      <c r="E43">
        <f>IF(E$1=$A43,1,INDEX(Correlations!$F$3:$DA$102,MAX(E$1,$A43),MIN(E$1,$A43)))</f>
        <v>0.56999999999999995</v>
      </c>
      <c r="F43">
        <f>IF(F$1=$A43,1,INDEX(Correlations!$F$3:$DA$102,MAX(F$1,$A43),MIN(F$1,$A43)))</f>
        <v>0.5</v>
      </c>
      <c r="G43">
        <f>IF(G$1=$A43,1,INDEX(Correlations!$F$3:$DA$102,MAX(G$1,$A43),MIN(G$1,$A43)))</f>
        <v>0.61</v>
      </c>
      <c r="H43">
        <f>IF(H$1=$A43,1,INDEX(Correlations!$F$3:$DA$102,MAX(H$1,$A43),MIN(H$1,$A43)))</f>
        <v>0.56000000000000005</v>
      </c>
      <c r="I43">
        <f>IF(I$1=$A43,1,INDEX(Correlations!$F$3:$DA$102,MAX(I$1,$A43),MIN(I$1,$A43)))</f>
        <v>0.57999999999999996</v>
      </c>
      <c r="J43">
        <f>IF(J$1=$A43,1,INDEX(Correlations!$F$3:$DA$102,MAX(J$1,$A43),MIN(J$1,$A43)))</f>
        <v>0.34</v>
      </c>
      <c r="K43">
        <f>IF(K$1=$A43,1,INDEX(Correlations!$F$3:$DA$102,MAX(K$1,$A43),MIN(K$1,$A43)))</f>
        <v>0.36</v>
      </c>
      <c r="L43">
        <f>IF(L$1=$A43,1,INDEX(Correlations!$F$3:$DA$102,MAX(L$1,$A43),MIN(L$1,$A43)))</f>
        <v>0</v>
      </c>
      <c r="M43">
        <f>IF(M$1=$A43,1,INDEX(Correlations!$F$3:$DA$102,MAX(M$1,$A43),MIN(M$1,$A43)))</f>
        <v>0</v>
      </c>
      <c r="N43">
        <f>IF(N$1=$A43,1,INDEX(Correlations!$F$3:$DA$102,MAX(N$1,$A43),MIN(N$1,$A43)))</f>
        <v>0</v>
      </c>
      <c r="O43">
        <f>IF(O$1=$A43,1,INDEX(Correlations!$F$3:$DA$102,MAX(O$1,$A43),MIN(O$1,$A43)))</f>
        <v>0</v>
      </c>
      <c r="P43">
        <f>IF(P$1=$A43,1,INDEX(Correlations!$F$3:$DA$102,MAX(P$1,$A43),MIN(P$1,$A43)))</f>
        <v>0.34</v>
      </c>
      <c r="Q43">
        <f>IF(Q$1=$A43,1,INDEX(Correlations!$F$3:$DA$102,MAX(Q$1,$A43),MIN(Q$1,$A43)))</f>
        <v>0.43</v>
      </c>
      <c r="R43">
        <f>IF(R$1=$A43,1,INDEX(Correlations!$F$3:$DA$102,MAX(R$1,$A43),MIN(R$1,$A43)))</f>
        <v>0</v>
      </c>
      <c r="S43">
        <f>IF(S$1=$A43,1,INDEX(Correlations!$F$3:$DA$102,MAX(S$1,$A43),MIN(S$1,$A43)))</f>
        <v>0</v>
      </c>
      <c r="T43">
        <f>IF(T$1=$A43,1,INDEX(Correlations!$F$3:$DA$102,MAX(T$1,$A43),MIN(T$1,$A43)))</f>
        <v>0</v>
      </c>
      <c r="U43">
        <f>IF(U$1=$A43,1,INDEX(Correlations!$F$3:$DA$102,MAX(U$1,$A43),MIN(U$1,$A43)))</f>
        <v>0</v>
      </c>
      <c r="V43">
        <f>IF(V$1=$A43,1,INDEX(Correlations!$F$3:$DA$102,MAX(V$1,$A43),MIN(V$1,$A43)))</f>
        <v>0</v>
      </c>
      <c r="W43">
        <f>IF(W$1=$A43,1,INDEX(Correlations!$F$3:$DA$102,MAX(W$1,$A43),MIN(W$1,$A43)))</f>
        <v>0</v>
      </c>
      <c r="X43">
        <f>IF(X$1=$A43,1,INDEX(Correlations!$F$3:$DA$102,MAX(X$1,$A43),MIN(X$1,$A43)))</f>
        <v>0</v>
      </c>
      <c r="Y43">
        <f>IF(Y$1=$A43,1,INDEX(Correlations!$F$3:$DA$102,MAX(Y$1,$A43),MIN(Y$1,$A43)))</f>
        <v>0</v>
      </c>
      <c r="Z43">
        <f>IF(Z$1=$A43,1,INDEX(Correlations!$F$3:$DA$102,MAX(Z$1,$A43),MIN(Z$1,$A43)))</f>
        <v>0</v>
      </c>
      <c r="AA43">
        <f>IF(AA$1=$A43,1,INDEX(Correlations!$F$3:$DA$102,MAX(AA$1,$A43),MIN(AA$1,$A43)))</f>
        <v>0</v>
      </c>
      <c r="AB43">
        <f>IF(AB$1=$A43,1,INDEX(Correlations!$F$3:$DA$102,MAX(AB$1,$A43),MIN(AB$1,$A43)))</f>
        <v>0</v>
      </c>
      <c r="AC43">
        <f>IF(AC$1=$A43,1,INDEX(Correlations!$F$3:$DA$102,MAX(AC$1,$A43),MIN(AC$1,$A43)))</f>
        <v>0</v>
      </c>
      <c r="AD43">
        <f>IF(AD$1=$A43,1,INDEX(Correlations!$F$3:$DA$102,MAX(AD$1,$A43),MIN(AD$1,$A43)))</f>
        <v>0</v>
      </c>
      <c r="AE43">
        <f>IF(AE$1=$A43,1,INDEX(Correlations!$F$3:$DA$102,MAX(AE$1,$A43),MIN(AE$1,$A43)))</f>
        <v>0</v>
      </c>
      <c r="AF43">
        <f>IF(AF$1=$A43,1,INDEX(Correlations!$F$3:$DA$102,MAX(AF$1,$A43),MIN(AF$1,$A43)))</f>
        <v>0</v>
      </c>
      <c r="AG43">
        <f>IF(AG$1=$A43,1,INDEX(Correlations!$F$3:$DA$102,MAX(AG$1,$A43),MIN(AG$1,$A43)))</f>
        <v>0</v>
      </c>
      <c r="AH43">
        <f>IF(AH$1=$A43,1,INDEX(Correlations!$F$3:$DA$102,MAX(AH$1,$A43),MIN(AH$1,$A43)))</f>
        <v>0.48349999999999999</v>
      </c>
      <c r="AI43">
        <f>IF(AI$1=$A43,1,INDEX(Correlations!$F$3:$DA$102,MAX(AI$1,$A43),MIN(AI$1,$A43)))</f>
        <v>0</v>
      </c>
      <c r="AJ43">
        <f>IF(AJ$1=$A43,1,INDEX(Correlations!$F$3:$DA$102,MAX(AJ$1,$A43),MIN(AJ$1,$A43)))</f>
        <v>0</v>
      </c>
      <c r="AK43">
        <f>IF(AK$1=$A43,1,INDEX(Correlations!$F$3:$DA$102,MAX(AK$1,$A43),MIN(AK$1,$A43)))</f>
        <v>0</v>
      </c>
      <c r="AL43">
        <f>IF(AL$1=$A43,1,INDEX(Correlations!$F$3:$DA$102,MAX(AL$1,$A43),MIN(AL$1,$A43)))</f>
        <v>0</v>
      </c>
      <c r="AM43">
        <f>IF(AM$1=$A43,1,INDEX(Correlations!$F$3:$DA$102,MAX(AM$1,$A43),MIN(AM$1,$A43)))</f>
        <v>0</v>
      </c>
      <c r="AN43">
        <f>IF(AN$1=$A43,1,INDEX(Correlations!$F$3:$DA$102,MAX(AN$1,$A43),MIN(AN$1,$A43)))</f>
        <v>0</v>
      </c>
      <c r="AO43">
        <f>IF(AO$1=$A43,1,INDEX(Correlations!$F$3:$DA$102,MAX(AO$1,$A43),MIN(AO$1,$A43)))</f>
        <v>0</v>
      </c>
      <c r="AP43">
        <f>IF(AP$1=$A43,1,INDEX(Correlations!$F$3:$DA$102,MAX(AP$1,$A43),MIN(AP$1,$A43)))</f>
        <v>0</v>
      </c>
      <c r="AQ43">
        <f>IF(AQ$1=$A43,1,INDEX(Correlations!$F$3:$DA$102,MAX(AQ$1,$A43),MIN(AQ$1,$A43)))</f>
        <v>1</v>
      </c>
      <c r="AR43">
        <f>IF(AR$1=$A43,1,INDEX(Correlations!$F$3:$DA$102,MAX(AR$1,$A43),MIN(AR$1,$A43)))</f>
        <v>0</v>
      </c>
      <c r="AS43">
        <f>IF(AS$1=$A43,1,INDEX(Correlations!$F$3:$DA$102,MAX(AS$1,$A43),MIN(AS$1,$A43)))</f>
        <v>0</v>
      </c>
      <c r="AT43">
        <f>IF(AT$1=$A43,1,INDEX(Correlations!$F$3:$DA$102,MAX(AT$1,$A43),MIN(AT$1,$A43)))</f>
        <v>0</v>
      </c>
      <c r="AU43">
        <f>IF(AU$1=$A43,1,INDEX(Correlations!$F$3:$DA$102,MAX(AU$1,$A43),MIN(AU$1,$A43)))</f>
        <v>0</v>
      </c>
      <c r="AV43">
        <f>IF(AV$1=$A43,1,INDEX(Correlations!$F$3:$DA$102,MAX(AV$1,$A43),MIN(AV$1,$A43)))</f>
        <v>0</v>
      </c>
      <c r="AW43">
        <f>IF(AW$1=$A43,1,INDEX(Correlations!$F$3:$DA$102,MAX(AW$1,$A43),MIN(AW$1,$A43)))</f>
        <v>0</v>
      </c>
      <c r="AX43">
        <f>IF(AX$1=$A43,1,INDEX(Correlations!$F$3:$DA$102,MAX(AX$1,$A43),MIN(AX$1,$A43)))</f>
        <v>0</v>
      </c>
      <c r="AY43">
        <f>IF(AY$1=$A43,1,INDEX(Correlations!$F$3:$DA$102,MAX(AY$1,$A43),MIN(AY$1,$A43)))</f>
        <v>0</v>
      </c>
      <c r="AZ43">
        <f>IF(AZ$1=$A43,1,INDEX(Correlations!$F$3:$DA$102,MAX(AZ$1,$A43),MIN(AZ$1,$A43)))</f>
        <v>0.47</v>
      </c>
      <c r="BA43">
        <f>IF(BA$1=$A43,1,INDEX(Correlations!$F$3:$DA$102,MAX(BA$1,$A43),MIN(BA$1,$A43)))</f>
        <v>0</v>
      </c>
      <c r="BB43">
        <f>IF(BB$1=$A43,1,INDEX(Correlations!$F$3:$DA$102,MAX(BB$1,$A43),MIN(BB$1,$A43)))</f>
        <v>0</v>
      </c>
      <c r="BC43">
        <f>IF(BC$1=$A43,1,INDEX(Correlations!$F$3:$DA$102,MAX(BC$1,$A43),MIN(BC$1,$A43)))</f>
        <v>0</v>
      </c>
      <c r="BD43">
        <f>IF(BD$1=$A43,1,INDEX(Correlations!$F$3:$DA$102,MAX(BD$1,$A43),MIN(BD$1,$A43)))</f>
        <v>0</v>
      </c>
      <c r="BE43">
        <f>IF(BE$1=$A43,1,INDEX(Correlations!$F$3:$DA$102,MAX(BE$1,$A43),MIN(BE$1,$A43)))</f>
        <v>0</v>
      </c>
      <c r="BF43">
        <f>IF(BF$1=$A43,1,INDEX(Correlations!$F$3:$DA$102,MAX(BF$1,$A43),MIN(BF$1,$A43)))</f>
        <v>0</v>
      </c>
      <c r="BG43">
        <f>IF(BG$1=$A43,1,INDEX(Correlations!$F$3:$DA$102,MAX(BG$1,$A43),MIN(BG$1,$A43)))</f>
        <v>0</v>
      </c>
      <c r="BH43">
        <f>IF(BH$1=$A43,1,INDEX(Correlations!$F$3:$DA$102,MAX(BH$1,$A43),MIN(BH$1,$A43)))</f>
        <v>0</v>
      </c>
      <c r="BI43">
        <f>IF(BI$1=$A43,1,INDEX(Correlations!$F$3:$DA$102,MAX(BI$1,$A43),MIN(BI$1,$A43)))</f>
        <v>0</v>
      </c>
      <c r="BJ43">
        <f>IF(BJ$1=$A43,1,INDEX(Correlations!$F$3:$DA$102,MAX(BJ$1,$A43),MIN(BJ$1,$A43)))</f>
        <v>0</v>
      </c>
      <c r="BK43">
        <f>IF(BK$1=$A43,1,INDEX(Correlations!$F$3:$DA$102,MAX(BK$1,$A43),MIN(BK$1,$A43)))</f>
        <v>0</v>
      </c>
      <c r="BL43">
        <f>IF(BL$1=$A43,1,INDEX(Correlations!$F$3:$DA$102,MAX(BL$1,$A43),MIN(BL$1,$A43)))</f>
        <v>0</v>
      </c>
      <c r="BM43">
        <f>IF(BM$1=$A43,1,INDEX(Correlations!$F$3:$DA$102,MAX(BM$1,$A43),MIN(BM$1,$A43)))</f>
        <v>0</v>
      </c>
      <c r="BN43">
        <f>IF(BN$1=$A43,1,INDEX(Correlations!$F$3:$DA$102,MAX(BN$1,$A43),MIN(BN$1,$A43)))</f>
        <v>0</v>
      </c>
      <c r="BO43">
        <f>IF(BO$1=$A43,1,INDEX(Correlations!$F$3:$DA$102,MAX(BO$1,$A43),MIN(BO$1,$A43)))</f>
        <v>0</v>
      </c>
      <c r="BP43">
        <f>IF(BP$1=$A43,1,INDEX(Correlations!$F$3:$DA$102,MAX(BP$1,$A43),MIN(BP$1,$A43)))</f>
        <v>0</v>
      </c>
      <c r="BQ43">
        <f>IF(BQ$1=$A43,1,INDEX(Correlations!$F$3:$DA$102,MAX(BQ$1,$A43),MIN(BQ$1,$A43)))</f>
        <v>0</v>
      </c>
      <c r="BR43">
        <f>IF(BR$1=$A43,1,INDEX(Correlations!$F$3:$DA$102,MAX(BR$1,$A43),MIN(BR$1,$A43)))</f>
        <v>0</v>
      </c>
      <c r="BS43">
        <f>IF(BS$1=$A43,1,INDEX(Correlations!$F$3:$DA$102,MAX(BS$1,$A43),MIN(BS$1,$A43)))</f>
        <v>0</v>
      </c>
      <c r="BT43">
        <f>IF(BT$1=$A43,1,INDEX(Correlations!$F$3:$DA$102,MAX(BT$1,$A43),MIN(BT$1,$A43)))</f>
        <v>0</v>
      </c>
      <c r="BU43">
        <f>IF(BU$1=$A43,1,INDEX(Correlations!$F$3:$DA$102,MAX(BU$1,$A43),MIN(BU$1,$A43)))</f>
        <v>0</v>
      </c>
      <c r="BV43">
        <f>IF(BV$1=$A43,1,INDEX(Correlations!$F$3:$DA$102,MAX(BV$1,$A43),MIN(BV$1,$A43)))</f>
        <v>0</v>
      </c>
      <c r="BW43">
        <f>IF(BW$1=$A43,1,INDEX(Correlations!$F$3:$DA$102,MAX(BW$1,$A43),MIN(BW$1,$A43)))</f>
        <v>0</v>
      </c>
      <c r="BX43">
        <f>IF(BX$1=$A43,1,INDEX(Correlations!$F$3:$DA$102,MAX(BX$1,$A43),MIN(BX$1,$A43)))</f>
        <v>0</v>
      </c>
      <c r="BY43">
        <f>IF(BY$1=$A43,1,INDEX(Correlations!$F$3:$DA$102,MAX(BY$1,$A43),MIN(BY$1,$A43)))</f>
        <v>0</v>
      </c>
      <c r="BZ43">
        <f>IF(BZ$1=$A43,1,INDEX(Correlations!$F$3:$DA$102,MAX(BZ$1,$A43),MIN(BZ$1,$A43)))</f>
        <v>0</v>
      </c>
      <c r="CA43">
        <f>IF(CA$1=$A43,1,INDEX(Correlations!$F$3:$DA$102,MAX(CA$1,$A43),MIN(CA$1,$A43)))</f>
        <v>0</v>
      </c>
      <c r="CB43">
        <f>IF(CB$1=$A43,1,INDEX(Correlations!$F$3:$DA$102,MAX(CB$1,$A43),MIN(CB$1,$A43)))</f>
        <v>0</v>
      </c>
      <c r="CC43">
        <f>IF(CC$1=$A43,1,INDEX(Correlations!$F$3:$DA$102,MAX(CC$1,$A43),MIN(CC$1,$A43)))</f>
        <v>0</v>
      </c>
      <c r="CD43">
        <f>IF(CD$1=$A43,1,INDEX(Correlations!$F$3:$DA$102,MAX(CD$1,$A43),MIN(CD$1,$A43)))</f>
        <v>0</v>
      </c>
      <c r="CE43">
        <f>IF(CE$1=$A43,1,INDEX(Correlations!$F$3:$DA$102,MAX(CE$1,$A43),MIN(CE$1,$A43)))</f>
        <v>0</v>
      </c>
      <c r="CF43">
        <f>IF(CF$1=$A43,1,INDEX(Correlations!$F$3:$DA$102,MAX(CF$1,$A43),MIN(CF$1,$A43)))</f>
        <v>0</v>
      </c>
      <c r="CG43">
        <f>IF(CG$1=$A43,1,INDEX(Correlations!$F$3:$DA$102,MAX(CG$1,$A43),MIN(CG$1,$A43)))</f>
        <v>0</v>
      </c>
      <c r="CH43">
        <f>IF(CH$1=$A43,1,INDEX(Correlations!$F$3:$DA$102,MAX(CH$1,$A43),MIN(CH$1,$A43)))</f>
        <v>0</v>
      </c>
      <c r="CI43">
        <f>IF(CI$1=$A43,1,INDEX(Correlations!$F$3:$DA$102,MAX(CI$1,$A43),MIN(CI$1,$A43)))</f>
        <v>0</v>
      </c>
      <c r="CJ43">
        <f>IF(CJ$1=$A43,1,INDEX(Correlations!$F$3:$DA$102,MAX(CJ$1,$A43),MIN(CJ$1,$A43)))</f>
        <v>0</v>
      </c>
      <c r="CK43">
        <f>IF(CK$1=$A43,1,INDEX(Correlations!$F$3:$DA$102,MAX(CK$1,$A43),MIN(CK$1,$A43)))</f>
        <v>0</v>
      </c>
      <c r="CL43">
        <f>IF(CL$1=$A43,1,INDEX(Correlations!$F$3:$DA$102,MAX(CL$1,$A43),MIN(CL$1,$A43)))</f>
        <v>0</v>
      </c>
      <c r="CM43">
        <f>IF(CM$1=$A43,1,INDEX(Correlations!$F$3:$DA$102,MAX(CM$1,$A43),MIN(CM$1,$A43)))</f>
        <v>0</v>
      </c>
      <c r="CN43">
        <f>IF(CN$1=$A43,1,INDEX(Correlations!$F$3:$DA$102,MAX(CN$1,$A43),MIN(CN$1,$A43)))</f>
        <v>0</v>
      </c>
      <c r="CO43">
        <f>IF(CO$1=$A43,1,INDEX(Correlations!$F$3:$DA$102,MAX(CO$1,$A43),MIN(CO$1,$A43)))</f>
        <v>0</v>
      </c>
      <c r="CP43">
        <f>IF(CP$1=$A43,1,INDEX(Correlations!$F$3:$DA$102,MAX(CP$1,$A43),MIN(CP$1,$A43)))</f>
        <v>0</v>
      </c>
      <c r="CQ43">
        <f>IF(CQ$1=$A43,1,INDEX(Correlations!$F$3:$DA$102,MAX(CQ$1,$A43),MIN(CQ$1,$A43)))</f>
        <v>0</v>
      </c>
      <c r="CR43">
        <f>IF(CR$1=$A43,1,INDEX(Correlations!$F$3:$DA$102,MAX(CR$1,$A43),MIN(CR$1,$A43)))</f>
        <v>0</v>
      </c>
      <c r="CS43">
        <f>IF(CS$1=$A43,1,INDEX(Correlations!$F$3:$DA$102,MAX(CS$1,$A43),MIN(CS$1,$A43)))</f>
        <v>0</v>
      </c>
      <c r="CT43">
        <f>IF(CT$1=$A43,1,INDEX(Correlations!$F$3:$DA$102,MAX(CT$1,$A43),MIN(CT$1,$A43)))</f>
        <v>0</v>
      </c>
      <c r="CU43">
        <f>IF(CU$1=$A43,1,INDEX(Correlations!$F$3:$DA$102,MAX(CU$1,$A43),MIN(CU$1,$A43)))</f>
        <v>0</v>
      </c>
      <c r="CV43">
        <f>IF(CV$1=$A43,1,INDEX(Correlations!$F$3:$DA$102,MAX(CV$1,$A43),MIN(CV$1,$A43)))</f>
        <v>0</v>
      </c>
      <c r="CW43">
        <f>IF(CW$1=$A43,1,INDEX(Correlations!$F$3:$DA$102,MAX(CW$1,$A43),MIN(CW$1,$A43)))</f>
        <v>0</v>
      </c>
    </row>
    <row r="44" spans="1:101" x14ac:dyDescent="0.15">
      <c r="A44">
        <v>43</v>
      </c>
      <c r="B44">
        <f>IF(B$1=$A44,1,INDEX(Correlations!$F$3:$DA$102,MAX(B$1,$A44),MIN(B$1,$A44)))</f>
        <v>0.45300000000000001</v>
      </c>
      <c r="C44">
        <f>IF(C$1=$A44,1,INDEX(Correlations!$F$3:$DA$102,MAX(C$1,$A44),MIN(C$1,$A44)))</f>
        <v>0.46800000000000003</v>
      </c>
      <c r="D44">
        <f>IF(D$1=$A44,1,INDEX(Correlations!$F$3:$DA$102,MAX(D$1,$A44),MIN(D$1,$A44)))</f>
        <v>0.43</v>
      </c>
      <c r="E44">
        <f>IF(E$1=$A44,1,INDEX(Correlations!$F$3:$DA$102,MAX(E$1,$A44),MIN(E$1,$A44)))</f>
        <v>0.43569999999999998</v>
      </c>
      <c r="F44">
        <f>IF(F$1=$A44,1,INDEX(Correlations!$F$3:$DA$102,MAX(F$1,$A44),MIN(F$1,$A44)))</f>
        <v>0.69</v>
      </c>
      <c r="G44">
        <f>IF(G$1=$A44,1,INDEX(Correlations!$F$3:$DA$102,MAX(G$1,$A44),MIN(G$1,$A44)))</f>
        <v>0.56000000000000005</v>
      </c>
      <c r="H44">
        <f>IF(H$1=$A44,1,INDEX(Correlations!$F$3:$DA$102,MAX(H$1,$A44),MIN(H$1,$A44)))</f>
        <v>0.42</v>
      </c>
      <c r="I44">
        <f>IF(I$1=$A44,1,INDEX(Correlations!$F$3:$DA$102,MAX(I$1,$A44),MIN(I$1,$A44)))</f>
        <v>0.41</v>
      </c>
      <c r="J44">
        <f>IF(J$1=$A44,1,INDEX(Correlations!$F$3:$DA$102,MAX(J$1,$A44),MIN(J$1,$A44)))</f>
        <v>0.37</v>
      </c>
      <c r="K44">
        <f>IF(K$1=$A44,1,INDEX(Correlations!$F$3:$DA$102,MAX(K$1,$A44),MIN(K$1,$A44)))</f>
        <v>0.38</v>
      </c>
      <c r="L44">
        <f>IF(L$1=$A44,1,INDEX(Correlations!$F$3:$DA$102,MAX(L$1,$A44),MIN(L$1,$A44)))</f>
        <v>0</v>
      </c>
      <c r="M44">
        <f>IF(M$1=$A44,1,INDEX(Correlations!$F$3:$DA$102,MAX(M$1,$A44),MIN(M$1,$A44)))</f>
        <v>0</v>
      </c>
      <c r="N44">
        <f>IF(N$1=$A44,1,INDEX(Correlations!$F$3:$DA$102,MAX(N$1,$A44),MIN(N$1,$A44)))</f>
        <v>0.4</v>
      </c>
      <c r="O44">
        <f>IF(O$1=$A44,1,INDEX(Correlations!$F$3:$DA$102,MAX(O$1,$A44),MIN(O$1,$A44)))</f>
        <v>0.33</v>
      </c>
      <c r="P44">
        <f>IF(P$1=$A44,1,INDEX(Correlations!$F$3:$DA$102,MAX(P$1,$A44),MIN(P$1,$A44)))</f>
        <v>0.51</v>
      </c>
      <c r="Q44">
        <f>IF(Q$1=$A44,1,INDEX(Correlations!$F$3:$DA$102,MAX(Q$1,$A44),MIN(Q$1,$A44)))</f>
        <v>0.59</v>
      </c>
      <c r="R44">
        <f>IF(R$1=$A44,1,INDEX(Correlations!$F$3:$DA$102,MAX(R$1,$A44),MIN(R$1,$A44)))</f>
        <v>0.28000000000000003</v>
      </c>
      <c r="S44">
        <f>IF(S$1=$A44,1,INDEX(Correlations!$F$3:$DA$102,MAX(S$1,$A44),MIN(S$1,$A44)))</f>
        <v>0.41</v>
      </c>
      <c r="T44">
        <f>IF(T$1=$A44,1,INDEX(Correlations!$F$3:$DA$102,MAX(T$1,$A44),MIN(T$1,$A44)))</f>
        <v>0.38</v>
      </c>
      <c r="U44">
        <f>IF(U$1=$A44,1,INDEX(Correlations!$F$3:$DA$102,MAX(U$1,$A44),MIN(U$1,$A44)))</f>
        <v>0.43</v>
      </c>
      <c r="V44">
        <f>IF(V$1=$A44,1,INDEX(Correlations!$F$3:$DA$102,MAX(V$1,$A44),MIN(V$1,$A44)))</f>
        <v>0.13</v>
      </c>
      <c r="W44">
        <f>IF(W$1=$A44,1,INDEX(Correlations!$F$3:$DA$102,MAX(W$1,$A44),MIN(W$1,$A44)))</f>
        <v>0.16</v>
      </c>
      <c r="X44">
        <f>IF(X$1=$A44,1,INDEX(Correlations!$F$3:$DA$102,MAX(X$1,$A44),MIN(X$1,$A44)))</f>
        <v>0.34</v>
      </c>
      <c r="Y44">
        <f>IF(Y$1=$A44,1,INDEX(Correlations!$F$3:$DA$102,MAX(Y$1,$A44),MIN(Y$1,$A44)))</f>
        <v>0.1</v>
      </c>
      <c r="Z44">
        <f>IF(Z$1=$A44,1,INDEX(Correlations!$F$3:$DA$102,MAX(Z$1,$A44),MIN(Z$1,$A44)))</f>
        <v>0.3</v>
      </c>
      <c r="AA44">
        <f>IF(AA$1=$A44,1,INDEX(Correlations!$F$3:$DA$102,MAX(AA$1,$A44),MIN(AA$1,$A44)))</f>
        <v>0.38</v>
      </c>
      <c r="AB44">
        <f>IF(AB$1=$A44,1,INDEX(Correlations!$F$3:$DA$102,MAX(AB$1,$A44),MIN(AB$1,$A44)))</f>
        <v>0.28999999999999998</v>
      </c>
      <c r="AC44">
        <f>IF(AC$1=$A44,1,INDEX(Correlations!$F$3:$DA$102,MAX(AC$1,$A44),MIN(AC$1,$A44)))</f>
        <v>0.21</v>
      </c>
      <c r="AD44">
        <f>IF(AD$1=$A44,1,INDEX(Correlations!$F$3:$DA$102,MAX(AD$1,$A44),MIN(AD$1,$A44)))</f>
        <v>0.4</v>
      </c>
      <c r="AE44">
        <f>IF(AE$1=$A44,1,INDEX(Correlations!$F$3:$DA$102,MAX(AE$1,$A44),MIN(AE$1,$A44)))</f>
        <v>0.33</v>
      </c>
      <c r="AF44">
        <f>IF(AF$1=$A44,1,INDEX(Correlations!$F$3:$DA$102,MAX(AF$1,$A44),MIN(AF$1,$A44)))</f>
        <v>0.24</v>
      </c>
      <c r="AG44">
        <f>IF(AG$1=$A44,1,INDEX(Correlations!$F$3:$DA$102,MAX(AG$1,$A44),MIN(AG$1,$A44)))</f>
        <v>0.183</v>
      </c>
      <c r="AH44">
        <f>IF(AH$1=$A44,1,INDEX(Correlations!$F$3:$DA$102,MAX(AH$1,$A44),MIN(AH$1,$A44)))</f>
        <v>0.48</v>
      </c>
      <c r="AI44">
        <f>IF(AI$1=$A44,1,INDEX(Correlations!$F$3:$DA$102,MAX(AI$1,$A44),MIN(AI$1,$A44)))</f>
        <v>0.26600000000000001</v>
      </c>
      <c r="AJ44">
        <f>IF(AJ$1=$A44,1,INDEX(Correlations!$F$3:$DA$102,MAX(AJ$1,$A44),MIN(AJ$1,$A44)))</f>
        <v>0.43099999999999999</v>
      </c>
      <c r="AK44">
        <f>IF(AK$1=$A44,1,INDEX(Correlations!$F$3:$DA$102,MAX(AK$1,$A44),MIN(AK$1,$A44)))</f>
        <v>0.25</v>
      </c>
      <c r="AL44">
        <f>IF(AL$1=$A44,1,INDEX(Correlations!$F$3:$DA$102,MAX(AL$1,$A44),MIN(AL$1,$A44)))</f>
        <v>0.32290000000000002</v>
      </c>
      <c r="AM44">
        <f>IF(AM$1=$A44,1,INDEX(Correlations!$F$3:$DA$102,MAX(AM$1,$A44),MIN(AM$1,$A44)))</f>
        <v>0.37359999999999999</v>
      </c>
      <c r="AN44">
        <f>IF(AN$1=$A44,1,INDEX(Correlations!$F$3:$DA$102,MAX(AN$1,$A44),MIN(AN$1,$A44)))</f>
        <v>0.4098</v>
      </c>
      <c r="AO44">
        <f>IF(AO$1=$A44,1,INDEX(Correlations!$F$3:$DA$102,MAX(AO$1,$A44),MIN(AO$1,$A44)))</f>
        <v>0.38240000000000002</v>
      </c>
      <c r="AP44">
        <f>IF(AP$1=$A44,1,INDEX(Correlations!$F$3:$DA$102,MAX(AP$1,$A44),MIN(AP$1,$A44)))</f>
        <v>0.3836</v>
      </c>
      <c r="AQ44">
        <f>IF(AQ$1=$A44,1,INDEX(Correlations!$F$3:$DA$102,MAX(AQ$1,$A44),MIN(AQ$1,$A44)))</f>
        <v>0</v>
      </c>
      <c r="AR44">
        <f>IF(AR$1=$A44,1,INDEX(Correlations!$F$3:$DA$102,MAX(AR$1,$A44),MIN(AR$1,$A44)))</f>
        <v>1</v>
      </c>
      <c r="AS44">
        <f>IF(AS$1=$A44,1,INDEX(Correlations!$F$3:$DA$102,MAX(AS$1,$A44),MIN(AS$1,$A44)))</f>
        <v>0</v>
      </c>
      <c r="AT44">
        <f>IF(AT$1=$A44,1,INDEX(Correlations!$F$3:$DA$102,MAX(AT$1,$A44),MIN(AT$1,$A44)))</f>
        <v>0.32469999999999999</v>
      </c>
      <c r="AU44">
        <f>IF(AU$1=$A44,1,INDEX(Correlations!$F$3:$DA$102,MAX(AU$1,$A44),MIN(AU$1,$A44)))</f>
        <v>0.32590000000000002</v>
      </c>
      <c r="AV44">
        <f>IF(AV$1=$A44,1,INDEX(Correlations!$F$3:$DA$102,MAX(AV$1,$A44),MIN(AV$1,$A44)))</f>
        <v>0</v>
      </c>
      <c r="AW44">
        <f>IF(AW$1=$A44,1,INDEX(Correlations!$F$3:$DA$102,MAX(AW$1,$A44),MIN(AW$1,$A44)))</f>
        <v>0.43</v>
      </c>
      <c r="AX44">
        <f>IF(AX$1=$A44,1,INDEX(Correlations!$F$3:$DA$102,MAX(AX$1,$A44),MIN(AX$1,$A44)))</f>
        <v>0.4</v>
      </c>
      <c r="AY44">
        <f>IF(AY$1=$A44,1,INDEX(Correlations!$F$3:$DA$102,MAX(AY$1,$A44),MIN(AY$1,$A44)))</f>
        <v>0.47</v>
      </c>
      <c r="AZ44">
        <f>IF(AZ$1=$A44,1,INDEX(Correlations!$F$3:$DA$102,MAX(AZ$1,$A44),MIN(AZ$1,$A44)))</f>
        <v>0.44</v>
      </c>
      <c r="BA44">
        <f>IF(BA$1=$A44,1,INDEX(Correlations!$F$3:$DA$102,MAX(BA$1,$A44),MIN(BA$1,$A44)))</f>
        <v>0</v>
      </c>
      <c r="BB44">
        <f>IF(BB$1=$A44,1,INDEX(Correlations!$F$3:$DA$102,MAX(BB$1,$A44),MIN(BB$1,$A44)))</f>
        <v>0</v>
      </c>
      <c r="BC44">
        <f>IF(BC$1=$A44,1,INDEX(Correlations!$F$3:$DA$102,MAX(BC$1,$A44),MIN(BC$1,$A44)))</f>
        <v>0</v>
      </c>
      <c r="BD44">
        <f>IF(BD$1=$A44,1,INDEX(Correlations!$F$3:$DA$102,MAX(BD$1,$A44),MIN(BD$1,$A44)))</f>
        <v>0</v>
      </c>
      <c r="BE44">
        <f>IF(BE$1=$A44,1,INDEX(Correlations!$F$3:$DA$102,MAX(BE$1,$A44),MIN(BE$1,$A44)))</f>
        <v>0</v>
      </c>
      <c r="BF44">
        <f>IF(BF$1=$A44,1,INDEX(Correlations!$F$3:$DA$102,MAX(BF$1,$A44),MIN(BF$1,$A44)))</f>
        <v>0</v>
      </c>
      <c r="BG44">
        <f>IF(BG$1=$A44,1,INDEX(Correlations!$F$3:$DA$102,MAX(BG$1,$A44),MIN(BG$1,$A44)))</f>
        <v>0</v>
      </c>
      <c r="BH44">
        <f>IF(BH$1=$A44,1,INDEX(Correlations!$F$3:$DA$102,MAX(BH$1,$A44),MIN(BH$1,$A44)))</f>
        <v>0</v>
      </c>
      <c r="BI44">
        <f>IF(BI$1=$A44,1,INDEX(Correlations!$F$3:$DA$102,MAX(BI$1,$A44),MIN(BI$1,$A44)))</f>
        <v>0</v>
      </c>
      <c r="BJ44">
        <f>IF(BJ$1=$A44,1,INDEX(Correlations!$F$3:$DA$102,MAX(BJ$1,$A44),MIN(BJ$1,$A44)))</f>
        <v>0.35</v>
      </c>
      <c r="BK44">
        <f>IF(BK$1=$A44,1,INDEX(Correlations!$F$3:$DA$102,MAX(BK$1,$A44),MIN(BK$1,$A44)))</f>
        <v>0.28999999999999998</v>
      </c>
      <c r="BL44">
        <f>IF(BL$1=$A44,1,INDEX(Correlations!$F$3:$DA$102,MAX(BL$1,$A44),MIN(BL$1,$A44)))</f>
        <v>0</v>
      </c>
      <c r="BM44">
        <f>IF(BM$1=$A44,1,INDEX(Correlations!$F$3:$DA$102,MAX(BM$1,$A44),MIN(BM$1,$A44)))</f>
        <v>0</v>
      </c>
      <c r="BN44">
        <f>IF(BN$1=$A44,1,INDEX(Correlations!$F$3:$DA$102,MAX(BN$1,$A44),MIN(BN$1,$A44)))</f>
        <v>0</v>
      </c>
      <c r="BO44">
        <f>IF(BO$1=$A44,1,INDEX(Correlations!$F$3:$DA$102,MAX(BO$1,$A44),MIN(BO$1,$A44)))</f>
        <v>0</v>
      </c>
      <c r="BP44">
        <f>IF(BP$1=$A44,1,INDEX(Correlations!$F$3:$DA$102,MAX(BP$1,$A44),MIN(BP$1,$A44)))</f>
        <v>0</v>
      </c>
      <c r="BQ44">
        <f>IF(BQ$1=$A44,1,INDEX(Correlations!$F$3:$DA$102,MAX(BQ$1,$A44),MIN(BQ$1,$A44)))</f>
        <v>0</v>
      </c>
      <c r="BR44">
        <f>IF(BR$1=$A44,1,INDEX(Correlations!$F$3:$DA$102,MAX(BR$1,$A44),MIN(BR$1,$A44)))</f>
        <v>0</v>
      </c>
      <c r="BS44">
        <f>IF(BS$1=$A44,1,INDEX(Correlations!$F$3:$DA$102,MAX(BS$1,$A44),MIN(BS$1,$A44)))</f>
        <v>0</v>
      </c>
      <c r="BT44">
        <f>IF(BT$1=$A44,1,INDEX(Correlations!$F$3:$DA$102,MAX(BT$1,$A44),MIN(BT$1,$A44)))</f>
        <v>0</v>
      </c>
      <c r="BU44">
        <f>IF(BU$1=$A44,1,INDEX(Correlations!$F$3:$DA$102,MAX(BU$1,$A44),MIN(BU$1,$A44)))</f>
        <v>0</v>
      </c>
      <c r="BV44">
        <f>IF(BV$1=$A44,1,INDEX(Correlations!$F$3:$DA$102,MAX(BV$1,$A44),MIN(BV$1,$A44)))</f>
        <v>0</v>
      </c>
      <c r="BW44">
        <f>IF(BW$1=$A44,1,INDEX(Correlations!$F$3:$DA$102,MAX(BW$1,$A44),MIN(BW$1,$A44)))</f>
        <v>0</v>
      </c>
      <c r="BX44">
        <f>IF(BX$1=$A44,1,INDEX(Correlations!$F$3:$DA$102,MAX(BX$1,$A44),MIN(BX$1,$A44)))</f>
        <v>0</v>
      </c>
      <c r="BY44">
        <f>IF(BY$1=$A44,1,INDEX(Correlations!$F$3:$DA$102,MAX(BY$1,$A44),MIN(BY$1,$A44)))</f>
        <v>0</v>
      </c>
      <c r="BZ44">
        <f>IF(BZ$1=$A44,1,INDEX(Correlations!$F$3:$DA$102,MAX(BZ$1,$A44),MIN(BZ$1,$A44)))</f>
        <v>0</v>
      </c>
      <c r="CA44">
        <f>IF(CA$1=$A44,1,INDEX(Correlations!$F$3:$DA$102,MAX(CA$1,$A44),MIN(CA$1,$A44)))</f>
        <v>0</v>
      </c>
      <c r="CB44">
        <f>IF(CB$1=$A44,1,INDEX(Correlations!$F$3:$DA$102,MAX(CB$1,$A44),MIN(CB$1,$A44)))</f>
        <v>0</v>
      </c>
      <c r="CC44">
        <f>IF(CC$1=$A44,1,INDEX(Correlations!$F$3:$DA$102,MAX(CC$1,$A44),MIN(CC$1,$A44)))</f>
        <v>0</v>
      </c>
      <c r="CD44">
        <f>IF(CD$1=$A44,1,INDEX(Correlations!$F$3:$DA$102,MAX(CD$1,$A44),MIN(CD$1,$A44)))</f>
        <v>0</v>
      </c>
      <c r="CE44">
        <f>IF(CE$1=$A44,1,INDEX(Correlations!$F$3:$DA$102,MAX(CE$1,$A44),MIN(CE$1,$A44)))</f>
        <v>0</v>
      </c>
      <c r="CF44">
        <f>IF(CF$1=$A44,1,INDEX(Correlations!$F$3:$DA$102,MAX(CF$1,$A44),MIN(CF$1,$A44)))</f>
        <v>0</v>
      </c>
      <c r="CG44">
        <f>IF(CG$1=$A44,1,INDEX(Correlations!$F$3:$DA$102,MAX(CG$1,$A44),MIN(CG$1,$A44)))</f>
        <v>0</v>
      </c>
      <c r="CH44">
        <f>IF(CH$1=$A44,1,INDEX(Correlations!$F$3:$DA$102,MAX(CH$1,$A44),MIN(CH$1,$A44)))</f>
        <v>0</v>
      </c>
      <c r="CI44">
        <f>IF(CI$1=$A44,1,INDEX(Correlations!$F$3:$DA$102,MAX(CI$1,$A44),MIN(CI$1,$A44)))</f>
        <v>0</v>
      </c>
      <c r="CJ44">
        <f>IF(CJ$1=$A44,1,INDEX(Correlations!$F$3:$DA$102,MAX(CJ$1,$A44),MIN(CJ$1,$A44)))</f>
        <v>0</v>
      </c>
      <c r="CK44">
        <f>IF(CK$1=$A44,1,INDEX(Correlations!$F$3:$DA$102,MAX(CK$1,$A44),MIN(CK$1,$A44)))</f>
        <v>0</v>
      </c>
      <c r="CL44">
        <f>IF(CL$1=$A44,1,INDEX(Correlations!$F$3:$DA$102,MAX(CL$1,$A44),MIN(CL$1,$A44)))</f>
        <v>0</v>
      </c>
      <c r="CM44">
        <f>IF(CM$1=$A44,1,INDEX(Correlations!$F$3:$DA$102,MAX(CM$1,$A44),MIN(CM$1,$A44)))</f>
        <v>0</v>
      </c>
      <c r="CN44">
        <f>IF(CN$1=$A44,1,INDEX(Correlations!$F$3:$DA$102,MAX(CN$1,$A44),MIN(CN$1,$A44)))</f>
        <v>0</v>
      </c>
      <c r="CO44">
        <f>IF(CO$1=$A44,1,INDEX(Correlations!$F$3:$DA$102,MAX(CO$1,$A44),MIN(CO$1,$A44)))</f>
        <v>0</v>
      </c>
      <c r="CP44">
        <f>IF(CP$1=$A44,1,INDEX(Correlations!$F$3:$DA$102,MAX(CP$1,$A44),MIN(CP$1,$A44)))</f>
        <v>0</v>
      </c>
      <c r="CQ44">
        <f>IF(CQ$1=$A44,1,INDEX(Correlations!$F$3:$DA$102,MAX(CQ$1,$A44),MIN(CQ$1,$A44)))</f>
        <v>0</v>
      </c>
      <c r="CR44">
        <f>IF(CR$1=$A44,1,INDEX(Correlations!$F$3:$DA$102,MAX(CR$1,$A44),MIN(CR$1,$A44)))</f>
        <v>0</v>
      </c>
      <c r="CS44">
        <f>IF(CS$1=$A44,1,INDEX(Correlations!$F$3:$DA$102,MAX(CS$1,$A44),MIN(CS$1,$A44)))</f>
        <v>0</v>
      </c>
      <c r="CT44">
        <f>IF(CT$1=$A44,1,INDEX(Correlations!$F$3:$DA$102,MAX(CT$1,$A44),MIN(CT$1,$A44)))</f>
        <v>0</v>
      </c>
      <c r="CU44">
        <f>IF(CU$1=$A44,1,INDEX(Correlations!$F$3:$DA$102,MAX(CU$1,$A44),MIN(CU$1,$A44)))</f>
        <v>0</v>
      </c>
      <c r="CV44">
        <f>IF(CV$1=$A44,1,INDEX(Correlations!$F$3:$DA$102,MAX(CV$1,$A44),MIN(CV$1,$A44)))</f>
        <v>0</v>
      </c>
      <c r="CW44">
        <f>IF(CW$1=$A44,1,INDEX(Correlations!$F$3:$DA$102,MAX(CW$1,$A44),MIN(CW$1,$A44)))</f>
        <v>0</v>
      </c>
    </row>
    <row r="45" spans="1:101" x14ac:dyDescent="0.15">
      <c r="A45">
        <v>44</v>
      </c>
      <c r="B45">
        <f>IF(B$1=$A45,1,INDEX(Correlations!$F$3:$DA$102,MAX(B$1,$A45),MIN(B$1,$A45)))</f>
        <v>0.23</v>
      </c>
      <c r="C45">
        <f>IF(C$1=$A45,1,INDEX(Correlations!$F$3:$DA$102,MAX(C$1,$A45),MIN(C$1,$A45)))</f>
        <v>0.24</v>
      </c>
      <c r="D45">
        <f>IF(D$1=$A45,1,INDEX(Correlations!$F$3:$DA$102,MAX(D$1,$A45),MIN(D$1,$A45)))</f>
        <v>0.22</v>
      </c>
      <c r="E45">
        <f>IF(E$1=$A45,1,INDEX(Correlations!$F$3:$DA$102,MAX(E$1,$A45),MIN(E$1,$A45)))</f>
        <v>0.26</v>
      </c>
      <c r="F45">
        <f>IF(F$1=$A45,1,INDEX(Correlations!$F$3:$DA$102,MAX(F$1,$A45),MIN(F$1,$A45)))</f>
        <v>0.34</v>
      </c>
      <c r="G45">
        <f>IF(G$1=$A45,1,INDEX(Correlations!$F$3:$DA$102,MAX(G$1,$A45),MIN(G$1,$A45)))</f>
        <v>0.31</v>
      </c>
      <c r="H45">
        <f>IF(H$1=$A45,1,INDEX(Correlations!$F$3:$DA$102,MAX(H$1,$A45),MIN(H$1,$A45)))</f>
        <v>0.34</v>
      </c>
      <c r="I45">
        <f>IF(I$1=$A45,1,INDEX(Correlations!$F$3:$DA$102,MAX(I$1,$A45),MIN(I$1,$A45)))</f>
        <v>0.32</v>
      </c>
      <c r="J45">
        <f>IF(J$1=$A45,1,INDEX(Correlations!$F$3:$DA$102,MAX(J$1,$A45),MIN(J$1,$A45)))</f>
        <v>0.46</v>
      </c>
      <c r="K45">
        <f>IF(K$1=$A45,1,INDEX(Correlations!$F$3:$DA$102,MAX(K$1,$A45),MIN(K$1,$A45)))</f>
        <v>0.42</v>
      </c>
      <c r="L45">
        <f>IF(L$1=$A45,1,INDEX(Correlations!$F$3:$DA$102,MAX(L$1,$A45),MIN(L$1,$A45)))</f>
        <v>0</v>
      </c>
      <c r="M45">
        <f>IF(M$1=$A45,1,INDEX(Correlations!$F$3:$DA$102,MAX(M$1,$A45),MIN(M$1,$A45)))</f>
        <v>0</v>
      </c>
      <c r="N45">
        <f>IF(N$1=$A45,1,INDEX(Correlations!$F$3:$DA$102,MAX(N$1,$A45),MIN(N$1,$A45)))</f>
        <v>0</v>
      </c>
      <c r="O45">
        <f>IF(O$1=$A45,1,INDEX(Correlations!$F$3:$DA$102,MAX(O$1,$A45),MIN(O$1,$A45)))</f>
        <v>0</v>
      </c>
      <c r="P45">
        <f>IF(P$1=$A45,1,INDEX(Correlations!$F$3:$DA$102,MAX(P$1,$A45),MIN(P$1,$A45)))</f>
        <v>0.23</v>
      </c>
      <c r="Q45">
        <f>IF(Q$1=$A45,1,INDEX(Correlations!$F$3:$DA$102,MAX(Q$1,$A45),MIN(Q$1,$A45)))</f>
        <v>0.27</v>
      </c>
      <c r="R45">
        <f>IF(R$1=$A45,1,INDEX(Correlations!$F$3:$DA$102,MAX(R$1,$A45),MIN(R$1,$A45)))</f>
        <v>0</v>
      </c>
      <c r="S45">
        <f>IF(S$1=$A45,1,INDEX(Correlations!$F$3:$DA$102,MAX(S$1,$A45),MIN(S$1,$A45)))</f>
        <v>0</v>
      </c>
      <c r="T45">
        <f>IF(T$1=$A45,1,INDEX(Correlations!$F$3:$DA$102,MAX(T$1,$A45),MIN(T$1,$A45)))</f>
        <v>0</v>
      </c>
      <c r="U45">
        <f>IF(U$1=$A45,1,INDEX(Correlations!$F$3:$DA$102,MAX(U$1,$A45),MIN(U$1,$A45)))</f>
        <v>0</v>
      </c>
      <c r="V45">
        <f>IF(V$1=$A45,1,INDEX(Correlations!$F$3:$DA$102,MAX(V$1,$A45),MIN(V$1,$A45)))</f>
        <v>0</v>
      </c>
      <c r="W45">
        <f>IF(W$1=$A45,1,INDEX(Correlations!$F$3:$DA$102,MAX(W$1,$A45),MIN(W$1,$A45)))</f>
        <v>0</v>
      </c>
      <c r="X45">
        <f>IF(X$1=$A45,1,INDEX(Correlations!$F$3:$DA$102,MAX(X$1,$A45),MIN(X$1,$A45)))</f>
        <v>0</v>
      </c>
      <c r="Y45">
        <f>IF(Y$1=$A45,1,INDEX(Correlations!$F$3:$DA$102,MAX(Y$1,$A45),MIN(Y$1,$A45)))</f>
        <v>0</v>
      </c>
      <c r="Z45">
        <f>IF(Z$1=$A45,1,INDEX(Correlations!$F$3:$DA$102,MAX(Z$1,$A45),MIN(Z$1,$A45)))</f>
        <v>0</v>
      </c>
      <c r="AA45">
        <f>IF(AA$1=$A45,1,INDEX(Correlations!$F$3:$DA$102,MAX(AA$1,$A45),MIN(AA$1,$A45)))</f>
        <v>0</v>
      </c>
      <c r="AB45">
        <f>IF(AB$1=$A45,1,INDEX(Correlations!$F$3:$DA$102,MAX(AB$1,$A45),MIN(AB$1,$A45)))</f>
        <v>0</v>
      </c>
      <c r="AC45">
        <f>IF(AC$1=$A45,1,INDEX(Correlations!$F$3:$DA$102,MAX(AC$1,$A45),MIN(AC$1,$A45)))</f>
        <v>0</v>
      </c>
      <c r="AD45">
        <f>IF(AD$1=$A45,1,INDEX(Correlations!$F$3:$DA$102,MAX(AD$1,$A45),MIN(AD$1,$A45)))</f>
        <v>0</v>
      </c>
      <c r="AE45">
        <f>IF(AE$1=$A45,1,INDEX(Correlations!$F$3:$DA$102,MAX(AE$1,$A45),MIN(AE$1,$A45)))</f>
        <v>0</v>
      </c>
      <c r="AF45">
        <f>IF(AF$1=$A45,1,INDEX(Correlations!$F$3:$DA$102,MAX(AF$1,$A45),MIN(AF$1,$A45)))</f>
        <v>0</v>
      </c>
      <c r="AG45">
        <f>IF(AG$1=$A45,1,INDEX(Correlations!$F$3:$DA$102,MAX(AG$1,$A45),MIN(AG$1,$A45)))</f>
        <v>0</v>
      </c>
      <c r="AH45">
        <f>IF(AH$1=$A45,1,INDEX(Correlations!$F$3:$DA$102,MAX(AH$1,$A45),MIN(AH$1,$A45)))</f>
        <v>0.24</v>
      </c>
      <c r="AI45">
        <f>IF(AI$1=$A45,1,INDEX(Correlations!$F$3:$DA$102,MAX(AI$1,$A45),MIN(AI$1,$A45)))</f>
        <v>0</v>
      </c>
      <c r="AJ45">
        <f>IF(AJ$1=$A45,1,INDEX(Correlations!$F$3:$DA$102,MAX(AJ$1,$A45),MIN(AJ$1,$A45)))</f>
        <v>0</v>
      </c>
      <c r="AK45">
        <f>IF(AK$1=$A45,1,INDEX(Correlations!$F$3:$DA$102,MAX(AK$1,$A45),MIN(AK$1,$A45)))</f>
        <v>0</v>
      </c>
      <c r="AL45">
        <f>IF(AL$1=$A45,1,INDEX(Correlations!$F$3:$DA$102,MAX(AL$1,$A45),MIN(AL$1,$A45)))</f>
        <v>0</v>
      </c>
      <c r="AM45">
        <f>IF(AM$1=$A45,1,INDEX(Correlations!$F$3:$DA$102,MAX(AM$1,$A45),MIN(AM$1,$A45)))</f>
        <v>0</v>
      </c>
      <c r="AN45">
        <f>IF(AN$1=$A45,1,INDEX(Correlations!$F$3:$DA$102,MAX(AN$1,$A45),MIN(AN$1,$A45)))</f>
        <v>0</v>
      </c>
      <c r="AO45">
        <f>IF(AO$1=$A45,1,INDEX(Correlations!$F$3:$DA$102,MAX(AO$1,$A45),MIN(AO$1,$A45)))</f>
        <v>0</v>
      </c>
      <c r="AP45">
        <f>IF(AP$1=$A45,1,INDEX(Correlations!$F$3:$DA$102,MAX(AP$1,$A45),MIN(AP$1,$A45)))</f>
        <v>0</v>
      </c>
      <c r="AQ45">
        <f>IF(AQ$1=$A45,1,INDEX(Correlations!$F$3:$DA$102,MAX(AQ$1,$A45),MIN(AQ$1,$A45)))</f>
        <v>0</v>
      </c>
      <c r="AR45">
        <f>IF(AR$1=$A45,1,INDEX(Correlations!$F$3:$DA$102,MAX(AR$1,$A45),MIN(AR$1,$A45)))</f>
        <v>0</v>
      </c>
      <c r="AS45">
        <f>IF(AS$1=$A45,1,INDEX(Correlations!$F$3:$DA$102,MAX(AS$1,$A45),MIN(AS$1,$A45)))</f>
        <v>1</v>
      </c>
      <c r="AT45">
        <f>IF(AT$1=$A45,1,INDEX(Correlations!$F$3:$DA$102,MAX(AT$1,$A45),MIN(AT$1,$A45)))</f>
        <v>0</v>
      </c>
      <c r="AU45">
        <f>IF(AU$1=$A45,1,INDEX(Correlations!$F$3:$DA$102,MAX(AU$1,$A45),MIN(AU$1,$A45)))</f>
        <v>0</v>
      </c>
      <c r="AV45">
        <f>IF(AV$1=$A45,1,INDEX(Correlations!$F$3:$DA$102,MAX(AV$1,$A45),MIN(AV$1,$A45)))</f>
        <v>0</v>
      </c>
      <c r="AW45">
        <f>IF(AW$1=$A45,1,INDEX(Correlations!$F$3:$DA$102,MAX(AW$1,$A45),MIN(AW$1,$A45)))</f>
        <v>0</v>
      </c>
      <c r="AX45">
        <f>IF(AX$1=$A45,1,INDEX(Correlations!$F$3:$DA$102,MAX(AX$1,$A45),MIN(AX$1,$A45)))</f>
        <v>0</v>
      </c>
      <c r="AY45">
        <f>IF(AY$1=$A45,1,INDEX(Correlations!$F$3:$DA$102,MAX(AY$1,$A45),MIN(AY$1,$A45)))</f>
        <v>0</v>
      </c>
      <c r="AZ45">
        <f>IF(AZ$1=$A45,1,INDEX(Correlations!$F$3:$DA$102,MAX(AZ$1,$A45),MIN(AZ$1,$A45)))</f>
        <v>0.28999999999999998</v>
      </c>
      <c r="BA45">
        <f>IF(BA$1=$A45,1,INDEX(Correlations!$F$3:$DA$102,MAX(BA$1,$A45),MIN(BA$1,$A45)))</f>
        <v>0</v>
      </c>
      <c r="BB45">
        <f>IF(BB$1=$A45,1,INDEX(Correlations!$F$3:$DA$102,MAX(BB$1,$A45),MIN(BB$1,$A45)))</f>
        <v>0</v>
      </c>
      <c r="BC45">
        <f>IF(BC$1=$A45,1,INDEX(Correlations!$F$3:$DA$102,MAX(BC$1,$A45),MIN(BC$1,$A45)))</f>
        <v>0</v>
      </c>
      <c r="BD45">
        <f>IF(BD$1=$A45,1,INDEX(Correlations!$F$3:$DA$102,MAX(BD$1,$A45),MIN(BD$1,$A45)))</f>
        <v>0</v>
      </c>
      <c r="BE45">
        <f>IF(BE$1=$A45,1,INDEX(Correlations!$F$3:$DA$102,MAX(BE$1,$A45),MIN(BE$1,$A45)))</f>
        <v>0</v>
      </c>
      <c r="BF45">
        <f>IF(BF$1=$A45,1,INDEX(Correlations!$F$3:$DA$102,MAX(BF$1,$A45),MIN(BF$1,$A45)))</f>
        <v>0</v>
      </c>
      <c r="BG45">
        <f>IF(BG$1=$A45,1,INDEX(Correlations!$F$3:$DA$102,MAX(BG$1,$A45),MIN(BG$1,$A45)))</f>
        <v>0</v>
      </c>
      <c r="BH45">
        <f>IF(BH$1=$A45,1,INDEX(Correlations!$F$3:$DA$102,MAX(BH$1,$A45),MIN(BH$1,$A45)))</f>
        <v>0</v>
      </c>
      <c r="BI45">
        <f>IF(BI$1=$A45,1,INDEX(Correlations!$F$3:$DA$102,MAX(BI$1,$A45),MIN(BI$1,$A45)))</f>
        <v>0</v>
      </c>
      <c r="BJ45">
        <f>IF(BJ$1=$A45,1,INDEX(Correlations!$F$3:$DA$102,MAX(BJ$1,$A45),MIN(BJ$1,$A45)))</f>
        <v>0</v>
      </c>
      <c r="BK45">
        <f>IF(BK$1=$A45,1,INDEX(Correlations!$F$3:$DA$102,MAX(BK$1,$A45),MIN(BK$1,$A45)))</f>
        <v>0</v>
      </c>
      <c r="BL45">
        <f>IF(BL$1=$A45,1,INDEX(Correlations!$F$3:$DA$102,MAX(BL$1,$A45),MIN(BL$1,$A45)))</f>
        <v>0</v>
      </c>
      <c r="BM45">
        <f>IF(BM$1=$A45,1,INDEX(Correlations!$F$3:$DA$102,MAX(BM$1,$A45),MIN(BM$1,$A45)))</f>
        <v>0</v>
      </c>
      <c r="BN45">
        <f>IF(BN$1=$A45,1,INDEX(Correlations!$F$3:$DA$102,MAX(BN$1,$A45),MIN(BN$1,$A45)))</f>
        <v>0</v>
      </c>
      <c r="BO45">
        <f>IF(BO$1=$A45,1,INDEX(Correlations!$F$3:$DA$102,MAX(BO$1,$A45),MIN(BO$1,$A45)))</f>
        <v>0</v>
      </c>
      <c r="BP45">
        <f>IF(BP$1=$A45,1,INDEX(Correlations!$F$3:$DA$102,MAX(BP$1,$A45),MIN(BP$1,$A45)))</f>
        <v>0</v>
      </c>
      <c r="BQ45">
        <f>IF(BQ$1=$A45,1,INDEX(Correlations!$F$3:$DA$102,MAX(BQ$1,$A45),MIN(BQ$1,$A45)))</f>
        <v>0</v>
      </c>
      <c r="BR45">
        <f>IF(BR$1=$A45,1,INDEX(Correlations!$F$3:$DA$102,MAX(BR$1,$A45),MIN(BR$1,$A45)))</f>
        <v>0</v>
      </c>
      <c r="BS45">
        <f>IF(BS$1=$A45,1,INDEX(Correlations!$F$3:$DA$102,MAX(BS$1,$A45),MIN(BS$1,$A45)))</f>
        <v>0</v>
      </c>
      <c r="BT45">
        <f>IF(BT$1=$A45,1,INDEX(Correlations!$F$3:$DA$102,MAX(BT$1,$A45),MIN(BT$1,$A45)))</f>
        <v>0</v>
      </c>
      <c r="BU45">
        <f>IF(BU$1=$A45,1,INDEX(Correlations!$F$3:$DA$102,MAX(BU$1,$A45),MIN(BU$1,$A45)))</f>
        <v>0</v>
      </c>
      <c r="BV45">
        <f>IF(BV$1=$A45,1,INDEX(Correlations!$F$3:$DA$102,MAX(BV$1,$A45),MIN(BV$1,$A45)))</f>
        <v>0</v>
      </c>
      <c r="BW45">
        <f>IF(BW$1=$A45,1,INDEX(Correlations!$F$3:$DA$102,MAX(BW$1,$A45),MIN(BW$1,$A45)))</f>
        <v>0</v>
      </c>
      <c r="BX45">
        <f>IF(BX$1=$A45,1,INDEX(Correlations!$F$3:$DA$102,MAX(BX$1,$A45),MIN(BX$1,$A45)))</f>
        <v>0</v>
      </c>
      <c r="BY45">
        <f>IF(BY$1=$A45,1,INDEX(Correlations!$F$3:$DA$102,MAX(BY$1,$A45),MIN(BY$1,$A45)))</f>
        <v>0</v>
      </c>
      <c r="BZ45">
        <f>IF(BZ$1=$A45,1,INDEX(Correlations!$F$3:$DA$102,MAX(BZ$1,$A45),MIN(BZ$1,$A45)))</f>
        <v>0</v>
      </c>
      <c r="CA45">
        <f>IF(CA$1=$A45,1,INDEX(Correlations!$F$3:$DA$102,MAX(CA$1,$A45),MIN(CA$1,$A45)))</f>
        <v>0</v>
      </c>
      <c r="CB45">
        <f>IF(CB$1=$A45,1,INDEX(Correlations!$F$3:$DA$102,MAX(CB$1,$A45),MIN(CB$1,$A45)))</f>
        <v>0</v>
      </c>
      <c r="CC45">
        <f>IF(CC$1=$A45,1,INDEX(Correlations!$F$3:$DA$102,MAX(CC$1,$A45),MIN(CC$1,$A45)))</f>
        <v>0</v>
      </c>
      <c r="CD45">
        <f>IF(CD$1=$A45,1,INDEX(Correlations!$F$3:$DA$102,MAX(CD$1,$A45),MIN(CD$1,$A45)))</f>
        <v>0</v>
      </c>
      <c r="CE45">
        <f>IF(CE$1=$A45,1,INDEX(Correlations!$F$3:$DA$102,MAX(CE$1,$A45),MIN(CE$1,$A45)))</f>
        <v>0</v>
      </c>
      <c r="CF45">
        <f>IF(CF$1=$A45,1,INDEX(Correlations!$F$3:$DA$102,MAX(CF$1,$A45),MIN(CF$1,$A45)))</f>
        <v>0</v>
      </c>
      <c r="CG45">
        <f>IF(CG$1=$A45,1,INDEX(Correlations!$F$3:$DA$102,MAX(CG$1,$A45),MIN(CG$1,$A45)))</f>
        <v>0</v>
      </c>
      <c r="CH45">
        <f>IF(CH$1=$A45,1,INDEX(Correlations!$F$3:$DA$102,MAX(CH$1,$A45),MIN(CH$1,$A45)))</f>
        <v>0</v>
      </c>
      <c r="CI45">
        <f>IF(CI$1=$A45,1,INDEX(Correlations!$F$3:$DA$102,MAX(CI$1,$A45),MIN(CI$1,$A45)))</f>
        <v>0</v>
      </c>
      <c r="CJ45">
        <f>IF(CJ$1=$A45,1,INDEX(Correlations!$F$3:$DA$102,MAX(CJ$1,$A45),MIN(CJ$1,$A45)))</f>
        <v>0</v>
      </c>
      <c r="CK45">
        <f>IF(CK$1=$A45,1,INDEX(Correlations!$F$3:$DA$102,MAX(CK$1,$A45),MIN(CK$1,$A45)))</f>
        <v>0</v>
      </c>
      <c r="CL45">
        <f>IF(CL$1=$A45,1,INDEX(Correlations!$F$3:$DA$102,MAX(CL$1,$A45),MIN(CL$1,$A45)))</f>
        <v>0</v>
      </c>
      <c r="CM45">
        <f>IF(CM$1=$A45,1,INDEX(Correlations!$F$3:$DA$102,MAX(CM$1,$A45),MIN(CM$1,$A45)))</f>
        <v>0</v>
      </c>
      <c r="CN45">
        <f>IF(CN$1=$A45,1,INDEX(Correlations!$F$3:$DA$102,MAX(CN$1,$A45),MIN(CN$1,$A45)))</f>
        <v>0</v>
      </c>
      <c r="CO45">
        <f>IF(CO$1=$A45,1,INDEX(Correlations!$F$3:$DA$102,MAX(CO$1,$A45),MIN(CO$1,$A45)))</f>
        <v>0</v>
      </c>
      <c r="CP45">
        <f>IF(CP$1=$A45,1,INDEX(Correlations!$F$3:$DA$102,MAX(CP$1,$A45),MIN(CP$1,$A45)))</f>
        <v>0</v>
      </c>
      <c r="CQ45">
        <f>IF(CQ$1=$A45,1,INDEX(Correlations!$F$3:$DA$102,MAX(CQ$1,$A45),MIN(CQ$1,$A45)))</f>
        <v>0</v>
      </c>
      <c r="CR45">
        <f>IF(CR$1=$A45,1,INDEX(Correlations!$F$3:$DA$102,MAX(CR$1,$A45),MIN(CR$1,$A45)))</f>
        <v>0</v>
      </c>
      <c r="CS45">
        <f>IF(CS$1=$A45,1,INDEX(Correlations!$F$3:$DA$102,MAX(CS$1,$A45),MIN(CS$1,$A45)))</f>
        <v>0</v>
      </c>
      <c r="CT45">
        <f>IF(CT$1=$A45,1,INDEX(Correlations!$F$3:$DA$102,MAX(CT$1,$A45),MIN(CT$1,$A45)))</f>
        <v>0</v>
      </c>
      <c r="CU45">
        <f>IF(CU$1=$A45,1,INDEX(Correlations!$F$3:$DA$102,MAX(CU$1,$A45),MIN(CU$1,$A45)))</f>
        <v>0</v>
      </c>
      <c r="CV45">
        <f>IF(CV$1=$A45,1,INDEX(Correlations!$F$3:$DA$102,MAX(CV$1,$A45),MIN(CV$1,$A45)))</f>
        <v>0</v>
      </c>
      <c r="CW45">
        <f>IF(CW$1=$A45,1,INDEX(Correlations!$F$3:$DA$102,MAX(CW$1,$A45),MIN(CW$1,$A45)))</f>
        <v>0</v>
      </c>
    </row>
    <row r="46" spans="1:101" x14ac:dyDescent="0.15">
      <c r="A46">
        <v>45</v>
      </c>
      <c r="B46">
        <f>IF(B$1=$A46,1,INDEX(Correlations!$F$3:$DA$102,MAX(B$1,$A46),MIN(B$1,$A46)))</f>
        <v>0.25900000000000001</v>
      </c>
      <c r="C46">
        <f>IF(C$1=$A46,1,INDEX(Correlations!$F$3:$DA$102,MAX(C$1,$A46),MIN(C$1,$A46)))</f>
        <v>0.23100000000000001</v>
      </c>
      <c r="D46">
        <f>IF(D$1=$A46,1,INDEX(Correlations!$F$3:$DA$102,MAX(D$1,$A46),MIN(D$1,$A46)))</f>
        <v>0</v>
      </c>
      <c r="E46">
        <f>IF(E$1=$A46,1,INDEX(Correlations!$F$3:$DA$102,MAX(E$1,$A46),MIN(E$1,$A46)))</f>
        <v>0.41460000000000002</v>
      </c>
      <c r="F46">
        <f>IF(F$1=$A46,1,INDEX(Correlations!$F$3:$DA$102,MAX(F$1,$A46),MIN(F$1,$A46)))</f>
        <v>0.2016</v>
      </c>
      <c r="G46">
        <f>IF(G$1=$A46,1,INDEX(Correlations!$F$3:$DA$102,MAX(G$1,$A46),MIN(G$1,$A46)))</f>
        <v>0</v>
      </c>
      <c r="H46">
        <f>IF(H$1=$A46,1,INDEX(Correlations!$F$3:$DA$102,MAX(H$1,$A46),MIN(H$1,$A46)))</f>
        <v>0.42799999999999999</v>
      </c>
      <c r="I46">
        <f>IF(I$1=$A46,1,INDEX(Correlations!$F$3:$DA$102,MAX(I$1,$A46),MIN(I$1,$A46)))</f>
        <v>0</v>
      </c>
      <c r="J46">
        <f>IF(J$1=$A46,1,INDEX(Correlations!$F$3:$DA$102,MAX(J$1,$A46),MIN(J$1,$A46)))</f>
        <v>0</v>
      </c>
      <c r="K46">
        <f>IF(K$1=$A46,1,INDEX(Correlations!$F$3:$DA$102,MAX(K$1,$A46),MIN(K$1,$A46)))</f>
        <v>0.50449999999999995</v>
      </c>
      <c r="L46">
        <f>IF(L$1=$A46,1,INDEX(Correlations!$F$3:$DA$102,MAX(L$1,$A46),MIN(L$1,$A46)))</f>
        <v>0</v>
      </c>
      <c r="M46">
        <f>IF(M$1=$A46,1,INDEX(Correlations!$F$3:$DA$102,MAX(M$1,$A46),MIN(M$1,$A46)))</f>
        <v>0</v>
      </c>
      <c r="N46">
        <f>IF(N$1=$A46,1,INDEX(Correlations!$F$3:$DA$102,MAX(N$1,$A46),MIN(N$1,$A46)))</f>
        <v>0</v>
      </c>
      <c r="O46">
        <f>IF(O$1=$A46,1,INDEX(Correlations!$F$3:$DA$102,MAX(O$1,$A46),MIN(O$1,$A46)))</f>
        <v>0</v>
      </c>
      <c r="P46">
        <f>IF(P$1=$A46,1,INDEX(Correlations!$F$3:$DA$102,MAX(P$1,$A46),MIN(P$1,$A46)))</f>
        <v>0.16275999999999999</v>
      </c>
      <c r="Q46">
        <f>IF(Q$1=$A46,1,INDEX(Correlations!$F$3:$DA$102,MAX(Q$1,$A46),MIN(Q$1,$A46)))</f>
        <v>0.2051</v>
      </c>
      <c r="R46">
        <f>IF(R$1=$A46,1,INDEX(Correlations!$F$3:$DA$102,MAX(R$1,$A46),MIN(R$1,$A46)))</f>
        <v>0</v>
      </c>
      <c r="S46">
        <f>IF(S$1=$A46,1,INDEX(Correlations!$F$3:$DA$102,MAX(S$1,$A46),MIN(S$1,$A46)))</f>
        <v>0</v>
      </c>
      <c r="T46">
        <f>IF(T$1=$A46,1,INDEX(Correlations!$F$3:$DA$102,MAX(T$1,$A46),MIN(T$1,$A46)))</f>
        <v>0</v>
      </c>
      <c r="U46">
        <f>IF(U$1=$A46,1,INDEX(Correlations!$F$3:$DA$102,MAX(U$1,$A46),MIN(U$1,$A46)))</f>
        <v>0</v>
      </c>
      <c r="V46">
        <f>IF(V$1=$A46,1,INDEX(Correlations!$F$3:$DA$102,MAX(V$1,$A46),MIN(V$1,$A46)))</f>
        <v>0</v>
      </c>
      <c r="W46">
        <f>IF(W$1=$A46,1,INDEX(Correlations!$F$3:$DA$102,MAX(W$1,$A46),MIN(W$1,$A46)))</f>
        <v>0</v>
      </c>
      <c r="X46">
        <f>IF(X$1=$A46,1,INDEX(Correlations!$F$3:$DA$102,MAX(X$1,$A46),MIN(X$1,$A46)))</f>
        <v>0</v>
      </c>
      <c r="Y46">
        <f>IF(Y$1=$A46,1,INDEX(Correlations!$F$3:$DA$102,MAX(Y$1,$A46),MIN(Y$1,$A46)))</f>
        <v>0</v>
      </c>
      <c r="Z46">
        <f>IF(Z$1=$A46,1,INDEX(Correlations!$F$3:$DA$102,MAX(Z$1,$A46),MIN(Z$1,$A46)))</f>
        <v>0</v>
      </c>
      <c r="AA46">
        <f>IF(AA$1=$A46,1,INDEX(Correlations!$F$3:$DA$102,MAX(AA$1,$A46),MIN(AA$1,$A46)))</f>
        <v>0</v>
      </c>
      <c r="AB46">
        <f>IF(AB$1=$A46,1,INDEX(Correlations!$F$3:$DA$102,MAX(AB$1,$A46),MIN(AB$1,$A46)))</f>
        <v>0</v>
      </c>
      <c r="AC46">
        <f>IF(AC$1=$A46,1,INDEX(Correlations!$F$3:$DA$102,MAX(AC$1,$A46),MIN(AC$1,$A46)))</f>
        <v>0</v>
      </c>
      <c r="AD46">
        <f>IF(AD$1=$A46,1,INDEX(Correlations!$F$3:$DA$102,MAX(AD$1,$A46),MIN(AD$1,$A46)))</f>
        <v>0</v>
      </c>
      <c r="AE46">
        <f>IF(AE$1=$A46,1,INDEX(Correlations!$F$3:$DA$102,MAX(AE$1,$A46),MIN(AE$1,$A46)))</f>
        <v>0</v>
      </c>
      <c r="AF46">
        <f>IF(AF$1=$A46,1,INDEX(Correlations!$F$3:$DA$102,MAX(AF$1,$A46),MIN(AF$1,$A46)))</f>
        <v>0.26819999999999999</v>
      </c>
      <c r="AG46">
        <f>IF(AG$1=$A46,1,INDEX(Correlations!$F$3:$DA$102,MAX(AG$1,$A46),MIN(AG$1,$A46)))</f>
        <v>0.33883000000000002</v>
      </c>
      <c r="AH46">
        <f>IF(AH$1=$A46,1,INDEX(Correlations!$F$3:$DA$102,MAX(AH$1,$A46),MIN(AH$1,$A46)))</f>
        <v>0.1439</v>
      </c>
      <c r="AI46">
        <f>IF(AI$1=$A46,1,INDEX(Correlations!$F$3:$DA$102,MAX(AI$1,$A46),MIN(AI$1,$A46)))</f>
        <v>0</v>
      </c>
      <c r="AJ46">
        <f>IF(AJ$1=$A46,1,INDEX(Correlations!$F$3:$DA$102,MAX(AJ$1,$A46),MIN(AJ$1,$A46)))</f>
        <v>0</v>
      </c>
      <c r="AK46">
        <f>IF(AK$1=$A46,1,INDEX(Correlations!$F$3:$DA$102,MAX(AK$1,$A46),MIN(AK$1,$A46)))</f>
        <v>0</v>
      </c>
      <c r="AL46">
        <f>IF(AL$1=$A46,1,INDEX(Correlations!$F$3:$DA$102,MAX(AL$1,$A46),MIN(AL$1,$A46)))</f>
        <v>0.40670000000000001</v>
      </c>
      <c r="AM46">
        <f>IF(AM$1=$A46,1,INDEX(Correlations!$F$3:$DA$102,MAX(AM$1,$A46),MIN(AM$1,$A46)))</f>
        <v>0.38800000000000001</v>
      </c>
      <c r="AN46">
        <f>IF(AN$1=$A46,1,INDEX(Correlations!$F$3:$DA$102,MAX(AN$1,$A46),MIN(AN$1,$A46)))</f>
        <v>0.33429999999999999</v>
      </c>
      <c r="AO46">
        <f>IF(AO$1=$A46,1,INDEX(Correlations!$F$3:$DA$102,MAX(AO$1,$A46),MIN(AO$1,$A46)))</f>
        <v>0.30320000000000003</v>
      </c>
      <c r="AP46">
        <f>IF(AP$1=$A46,1,INDEX(Correlations!$F$3:$DA$102,MAX(AP$1,$A46),MIN(AP$1,$A46)))</f>
        <v>0.32269999999999999</v>
      </c>
      <c r="AQ46">
        <f>IF(AQ$1=$A46,1,INDEX(Correlations!$F$3:$DA$102,MAX(AQ$1,$A46),MIN(AQ$1,$A46)))</f>
        <v>0</v>
      </c>
      <c r="AR46">
        <f>IF(AR$1=$A46,1,INDEX(Correlations!$F$3:$DA$102,MAX(AR$1,$A46),MIN(AR$1,$A46)))</f>
        <v>0.32469999999999999</v>
      </c>
      <c r="AS46">
        <f>IF(AS$1=$A46,1,INDEX(Correlations!$F$3:$DA$102,MAX(AS$1,$A46),MIN(AS$1,$A46)))</f>
        <v>0</v>
      </c>
      <c r="AT46">
        <f>IF(AT$1=$A46,1,INDEX(Correlations!$F$3:$DA$102,MAX(AT$1,$A46),MIN(AT$1,$A46)))</f>
        <v>1</v>
      </c>
      <c r="AU46">
        <f>IF(AU$1=$A46,1,INDEX(Correlations!$F$3:$DA$102,MAX(AU$1,$A46),MIN(AU$1,$A46)))</f>
        <v>0.80100000000000005</v>
      </c>
      <c r="AV46">
        <f>IF(AV$1=$A46,1,INDEX(Correlations!$F$3:$DA$102,MAX(AV$1,$A46),MIN(AV$1,$A46)))</f>
        <v>0</v>
      </c>
      <c r="AW46">
        <f>IF(AW$1=$A46,1,INDEX(Correlations!$F$3:$DA$102,MAX(AW$1,$A46),MIN(AW$1,$A46)))</f>
        <v>0</v>
      </c>
      <c r="AX46">
        <f>IF(AX$1=$A46,1,INDEX(Correlations!$F$3:$DA$102,MAX(AX$1,$A46),MIN(AX$1,$A46)))</f>
        <v>0</v>
      </c>
      <c r="AY46">
        <f>IF(AY$1=$A46,1,INDEX(Correlations!$F$3:$DA$102,MAX(AY$1,$A46),MIN(AY$1,$A46)))</f>
        <v>0</v>
      </c>
      <c r="AZ46">
        <f>IF(AZ$1=$A46,1,INDEX(Correlations!$F$3:$DA$102,MAX(AZ$1,$A46),MIN(AZ$1,$A46)))</f>
        <v>0</v>
      </c>
      <c r="BA46">
        <f>IF(BA$1=$A46,1,INDEX(Correlations!$F$3:$DA$102,MAX(BA$1,$A46),MIN(BA$1,$A46)))</f>
        <v>0</v>
      </c>
      <c r="BB46">
        <f>IF(BB$1=$A46,1,INDEX(Correlations!$F$3:$DA$102,MAX(BB$1,$A46),MIN(BB$1,$A46)))</f>
        <v>0</v>
      </c>
      <c r="BC46">
        <f>IF(BC$1=$A46,1,INDEX(Correlations!$F$3:$DA$102,MAX(BC$1,$A46),MIN(BC$1,$A46)))</f>
        <v>0</v>
      </c>
      <c r="BD46">
        <f>IF(BD$1=$A46,1,INDEX(Correlations!$F$3:$DA$102,MAX(BD$1,$A46),MIN(BD$1,$A46)))</f>
        <v>0</v>
      </c>
      <c r="BE46">
        <f>IF(BE$1=$A46,1,INDEX(Correlations!$F$3:$DA$102,MAX(BE$1,$A46),MIN(BE$1,$A46)))</f>
        <v>0</v>
      </c>
      <c r="BF46">
        <f>IF(BF$1=$A46,1,INDEX(Correlations!$F$3:$DA$102,MAX(BF$1,$A46),MIN(BF$1,$A46)))</f>
        <v>0</v>
      </c>
      <c r="BG46">
        <f>IF(BG$1=$A46,1,INDEX(Correlations!$F$3:$DA$102,MAX(BG$1,$A46),MIN(BG$1,$A46)))</f>
        <v>0</v>
      </c>
      <c r="BH46">
        <f>IF(BH$1=$A46,1,INDEX(Correlations!$F$3:$DA$102,MAX(BH$1,$A46),MIN(BH$1,$A46)))</f>
        <v>0</v>
      </c>
      <c r="BI46">
        <f>IF(BI$1=$A46,1,INDEX(Correlations!$F$3:$DA$102,MAX(BI$1,$A46),MIN(BI$1,$A46)))</f>
        <v>0</v>
      </c>
      <c r="BJ46">
        <f>IF(BJ$1=$A46,1,INDEX(Correlations!$F$3:$DA$102,MAX(BJ$1,$A46),MIN(BJ$1,$A46)))</f>
        <v>0</v>
      </c>
      <c r="BK46">
        <f>IF(BK$1=$A46,1,INDEX(Correlations!$F$3:$DA$102,MAX(BK$1,$A46),MIN(BK$1,$A46)))</f>
        <v>0</v>
      </c>
      <c r="BL46">
        <f>IF(BL$1=$A46,1,INDEX(Correlations!$F$3:$DA$102,MAX(BL$1,$A46),MIN(BL$1,$A46)))</f>
        <v>0</v>
      </c>
      <c r="BM46">
        <f>IF(BM$1=$A46,1,INDEX(Correlations!$F$3:$DA$102,MAX(BM$1,$A46),MIN(BM$1,$A46)))</f>
        <v>0</v>
      </c>
      <c r="BN46">
        <f>IF(BN$1=$A46,1,INDEX(Correlations!$F$3:$DA$102,MAX(BN$1,$A46),MIN(BN$1,$A46)))</f>
        <v>0</v>
      </c>
      <c r="BO46">
        <f>IF(BO$1=$A46,1,INDEX(Correlations!$F$3:$DA$102,MAX(BO$1,$A46),MIN(BO$1,$A46)))</f>
        <v>0</v>
      </c>
      <c r="BP46">
        <f>IF(BP$1=$A46,1,INDEX(Correlations!$F$3:$DA$102,MAX(BP$1,$A46),MIN(BP$1,$A46)))</f>
        <v>0</v>
      </c>
      <c r="BQ46">
        <f>IF(BQ$1=$A46,1,INDEX(Correlations!$F$3:$DA$102,MAX(BQ$1,$A46),MIN(BQ$1,$A46)))</f>
        <v>0</v>
      </c>
      <c r="BR46">
        <f>IF(BR$1=$A46,1,INDEX(Correlations!$F$3:$DA$102,MAX(BR$1,$A46),MIN(BR$1,$A46)))</f>
        <v>0</v>
      </c>
      <c r="BS46">
        <f>IF(BS$1=$A46,1,INDEX(Correlations!$F$3:$DA$102,MAX(BS$1,$A46),MIN(BS$1,$A46)))</f>
        <v>0</v>
      </c>
      <c r="BT46">
        <f>IF(BT$1=$A46,1,INDEX(Correlations!$F$3:$DA$102,MAX(BT$1,$A46),MIN(BT$1,$A46)))</f>
        <v>0</v>
      </c>
      <c r="BU46">
        <f>IF(BU$1=$A46,1,INDEX(Correlations!$F$3:$DA$102,MAX(BU$1,$A46),MIN(BU$1,$A46)))</f>
        <v>0</v>
      </c>
      <c r="BV46">
        <f>IF(BV$1=$A46,1,INDEX(Correlations!$F$3:$DA$102,MAX(BV$1,$A46),MIN(BV$1,$A46)))</f>
        <v>0</v>
      </c>
      <c r="BW46">
        <f>IF(BW$1=$A46,1,INDEX(Correlations!$F$3:$DA$102,MAX(BW$1,$A46),MIN(BW$1,$A46)))</f>
        <v>0</v>
      </c>
      <c r="BX46">
        <f>IF(BX$1=$A46,1,INDEX(Correlations!$F$3:$DA$102,MAX(BX$1,$A46),MIN(BX$1,$A46)))</f>
        <v>0</v>
      </c>
      <c r="BY46">
        <f>IF(BY$1=$A46,1,INDEX(Correlations!$F$3:$DA$102,MAX(BY$1,$A46),MIN(BY$1,$A46)))</f>
        <v>0</v>
      </c>
      <c r="BZ46">
        <f>IF(BZ$1=$A46,1,INDEX(Correlations!$F$3:$DA$102,MAX(BZ$1,$A46),MIN(BZ$1,$A46)))</f>
        <v>0</v>
      </c>
      <c r="CA46">
        <f>IF(CA$1=$A46,1,INDEX(Correlations!$F$3:$DA$102,MAX(CA$1,$A46),MIN(CA$1,$A46)))</f>
        <v>0</v>
      </c>
      <c r="CB46">
        <f>IF(CB$1=$A46,1,INDEX(Correlations!$F$3:$DA$102,MAX(CB$1,$A46),MIN(CB$1,$A46)))</f>
        <v>0</v>
      </c>
      <c r="CC46">
        <f>IF(CC$1=$A46,1,INDEX(Correlations!$F$3:$DA$102,MAX(CC$1,$A46),MIN(CC$1,$A46)))</f>
        <v>0</v>
      </c>
      <c r="CD46">
        <f>IF(CD$1=$A46,1,INDEX(Correlations!$F$3:$DA$102,MAX(CD$1,$A46),MIN(CD$1,$A46)))</f>
        <v>0</v>
      </c>
      <c r="CE46">
        <f>IF(CE$1=$A46,1,INDEX(Correlations!$F$3:$DA$102,MAX(CE$1,$A46),MIN(CE$1,$A46)))</f>
        <v>0</v>
      </c>
      <c r="CF46">
        <f>IF(CF$1=$A46,1,INDEX(Correlations!$F$3:$DA$102,MAX(CF$1,$A46),MIN(CF$1,$A46)))</f>
        <v>0</v>
      </c>
      <c r="CG46">
        <f>IF(CG$1=$A46,1,INDEX(Correlations!$F$3:$DA$102,MAX(CG$1,$A46),MIN(CG$1,$A46)))</f>
        <v>0</v>
      </c>
      <c r="CH46">
        <f>IF(CH$1=$A46,1,INDEX(Correlations!$F$3:$DA$102,MAX(CH$1,$A46),MIN(CH$1,$A46)))</f>
        <v>0</v>
      </c>
      <c r="CI46">
        <f>IF(CI$1=$A46,1,INDEX(Correlations!$F$3:$DA$102,MAX(CI$1,$A46),MIN(CI$1,$A46)))</f>
        <v>0</v>
      </c>
      <c r="CJ46">
        <f>IF(CJ$1=$A46,1,INDEX(Correlations!$F$3:$DA$102,MAX(CJ$1,$A46),MIN(CJ$1,$A46)))</f>
        <v>0</v>
      </c>
      <c r="CK46">
        <f>IF(CK$1=$A46,1,INDEX(Correlations!$F$3:$DA$102,MAX(CK$1,$A46),MIN(CK$1,$A46)))</f>
        <v>0</v>
      </c>
      <c r="CL46">
        <f>IF(CL$1=$A46,1,INDEX(Correlations!$F$3:$DA$102,MAX(CL$1,$A46),MIN(CL$1,$A46)))</f>
        <v>0</v>
      </c>
      <c r="CM46">
        <f>IF(CM$1=$A46,1,INDEX(Correlations!$F$3:$DA$102,MAX(CM$1,$A46),MIN(CM$1,$A46)))</f>
        <v>0</v>
      </c>
      <c r="CN46">
        <f>IF(CN$1=$A46,1,INDEX(Correlations!$F$3:$DA$102,MAX(CN$1,$A46),MIN(CN$1,$A46)))</f>
        <v>0</v>
      </c>
      <c r="CO46">
        <f>IF(CO$1=$A46,1,INDEX(Correlations!$F$3:$DA$102,MAX(CO$1,$A46),MIN(CO$1,$A46)))</f>
        <v>0</v>
      </c>
      <c r="CP46">
        <f>IF(CP$1=$A46,1,INDEX(Correlations!$F$3:$DA$102,MAX(CP$1,$A46),MIN(CP$1,$A46)))</f>
        <v>0</v>
      </c>
      <c r="CQ46">
        <f>IF(CQ$1=$A46,1,INDEX(Correlations!$F$3:$DA$102,MAX(CQ$1,$A46),MIN(CQ$1,$A46)))</f>
        <v>0</v>
      </c>
      <c r="CR46">
        <f>IF(CR$1=$A46,1,INDEX(Correlations!$F$3:$DA$102,MAX(CR$1,$A46),MIN(CR$1,$A46)))</f>
        <v>0</v>
      </c>
      <c r="CS46">
        <f>IF(CS$1=$A46,1,INDEX(Correlations!$F$3:$DA$102,MAX(CS$1,$A46),MIN(CS$1,$A46)))</f>
        <v>0</v>
      </c>
      <c r="CT46">
        <f>IF(CT$1=$A46,1,INDEX(Correlations!$F$3:$DA$102,MAX(CT$1,$A46),MIN(CT$1,$A46)))</f>
        <v>0</v>
      </c>
      <c r="CU46">
        <f>IF(CU$1=$A46,1,INDEX(Correlations!$F$3:$DA$102,MAX(CU$1,$A46),MIN(CU$1,$A46)))</f>
        <v>0</v>
      </c>
      <c r="CV46">
        <f>IF(CV$1=$A46,1,INDEX(Correlations!$F$3:$DA$102,MAX(CV$1,$A46),MIN(CV$1,$A46)))</f>
        <v>0</v>
      </c>
      <c r="CW46">
        <f>IF(CW$1=$A46,1,INDEX(Correlations!$F$3:$DA$102,MAX(CW$1,$A46),MIN(CW$1,$A46)))</f>
        <v>0</v>
      </c>
    </row>
    <row r="47" spans="1:101" x14ac:dyDescent="0.15">
      <c r="A47">
        <v>46</v>
      </c>
      <c r="B47">
        <f>IF(B$1=$A47,1,INDEX(Correlations!$F$3:$DA$102,MAX(B$1,$A47),MIN(B$1,$A47)))</f>
        <v>0.28399999999999997</v>
      </c>
      <c r="C47">
        <f>IF(C$1=$A47,1,INDEX(Correlations!$F$3:$DA$102,MAX(C$1,$A47),MIN(C$1,$A47)))</f>
        <v>0.248</v>
      </c>
      <c r="D47">
        <f>IF(D$1=$A47,1,INDEX(Correlations!$F$3:$DA$102,MAX(D$1,$A47),MIN(D$1,$A47)))</f>
        <v>0</v>
      </c>
      <c r="E47">
        <f>IF(E$1=$A47,1,INDEX(Correlations!$F$3:$DA$102,MAX(E$1,$A47),MIN(E$1,$A47)))</f>
        <v>0.39689999999999998</v>
      </c>
      <c r="F47">
        <f>IF(F$1=$A47,1,INDEX(Correlations!$F$3:$DA$102,MAX(F$1,$A47),MIN(F$1,$A47)))</f>
        <v>0.21690000000000001</v>
      </c>
      <c r="G47">
        <f>IF(G$1=$A47,1,INDEX(Correlations!$F$3:$DA$102,MAX(G$1,$A47),MIN(G$1,$A47)))</f>
        <v>0</v>
      </c>
      <c r="H47">
        <f>IF(H$1=$A47,1,INDEX(Correlations!$F$3:$DA$102,MAX(H$1,$A47),MIN(H$1,$A47)))</f>
        <v>0.42599999999999999</v>
      </c>
      <c r="I47">
        <f>IF(I$1=$A47,1,INDEX(Correlations!$F$3:$DA$102,MAX(I$1,$A47),MIN(I$1,$A47)))</f>
        <v>0</v>
      </c>
      <c r="J47">
        <f>IF(J$1=$A47,1,INDEX(Correlations!$F$3:$DA$102,MAX(J$1,$A47),MIN(J$1,$A47)))</f>
        <v>0</v>
      </c>
      <c r="K47">
        <f>IF(K$1=$A47,1,INDEX(Correlations!$F$3:$DA$102,MAX(K$1,$A47),MIN(K$1,$A47)))</f>
        <v>0.47520000000000001</v>
      </c>
      <c r="L47">
        <f>IF(L$1=$A47,1,INDEX(Correlations!$F$3:$DA$102,MAX(L$1,$A47),MIN(L$1,$A47)))</f>
        <v>0</v>
      </c>
      <c r="M47">
        <f>IF(M$1=$A47,1,INDEX(Correlations!$F$3:$DA$102,MAX(M$1,$A47),MIN(M$1,$A47)))</f>
        <v>0</v>
      </c>
      <c r="N47">
        <f>IF(N$1=$A47,1,INDEX(Correlations!$F$3:$DA$102,MAX(N$1,$A47),MIN(N$1,$A47)))</f>
        <v>0</v>
      </c>
      <c r="O47">
        <f>IF(O$1=$A47,1,INDEX(Correlations!$F$3:$DA$102,MAX(O$1,$A47),MIN(O$1,$A47)))</f>
        <v>0</v>
      </c>
      <c r="P47">
        <f>IF(P$1=$A47,1,INDEX(Correlations!$F$3:$DA$102,MAX(P$1,$A47),MIN(P$1,$A47)))</f>
        <v>0.18765999999999999</v>
      </c>
      <c r="Q47">
        <f>IF(Q$1=$A47,1,INDEX(Correlations!$F$3:$DA$102,MAX(Q$1,$A47),MIN(Q$1,$A47)))</f>
        <v>0.2137</v>
      </c>
      <c r="R47">
        <f>IF(R$1=$A47,1,INDEX(Correlations!$F$3:$DA$102,MAX(R$1,$A47),MIN(R$1,$A47)))</f>
        <v>0</v>
      </c>
      <c r="S47">
        <f>IF(S$1=$A47,1,INDEX(Correlations!$F$3:$DA$102,MAX(S$1,$A47),MIN(S$1,$A47)))</f>
        <v>0</v>
      </c>
      <c r="T47">
        <f>IF(T$1=$A47,1,INDEX(Correlations!$F$3:$DA$102,MAX(T$1,$A47),MIN(T$1,$A47)))</f>
        <v>0</v>
      </c>
      <c r="U47">
        <f>IF(U$1=$A47,1,INDEX(Correlations!$F$3:$DA$102,MAX(U$1,$A47),MIN(U$1,$A47)))</f>
        <v>0</v>
      </c>
      <c r="V47">
        <f>IF(V$1=$A47,1,INDEX(Correlations!$F$3:$DA$102,MAX(V$1,$A47),MIN(V$1,$A47)))</f>
        <v>0</v>
      </c>
      <c r="W47">
        <f>IF(W$1=$A47,1,INDEX(Correlations!$F$3:$DA$102,MAX(W$1,$A47),MIN(W$1,$A47)))</f>
        <v>0</v>
      </c>
      <c r="X47">
        <f>IF(X$1=$A47,1,INDEX(Correlations!$F$3:$DA$102,MAX(X$1,$A47),MIN(X$1,$A47)))</f>
        <v>0</v>
      </c>
      <c r="Y47">
        <f>IF(Y$1=$A47,1,INDEX(Correlations!$F$3:$DA$102,MAX(Y$1,$A47),MIN(Y$1,$A47)))</f>
        <v>0</v>
      </c>
      <c r="Z47">
        <f>IF(Z$1=$A47,1,INDEX(Correlations!$F$3:$DA$102,MAX(Z$1,$A47),MIN(Z$1,$A47)))</f>
        <v>0</v>
      </c>
      <c r="AA47">
        <f>IF(AA$1=$A47,1,INDEX(Correlations!$F$3:$DA$102,MAX(AA$1,$A47),MIN(AA$1,$A47)))</f>
        <v>0</v>
      </c>
      <c r="AB47">
        <f>IF(AB$1=$A47,1,INDEX(Correlations!$F$3:$DA$102,MAX(AB$1,$A47),MIN(AB$1,$A47)))</f>
        <v>0</v>
      </c>
      <c r="AC47">
        <f>IF(AC$1=$A47,1,INDEX(Correlations!$F$3:$DA$102,MAX(AC$1,$A47),MIN(AC$1,$A47)))</f>
        <v>0</v>
      </c>
      <c r="AD47">
        <f>IF(AD$1=$A47,1,INDEX(Correlations!$F$3:$DA$102,MAX(AD$1,$A47),MIN(AD$1,$A47)))</f>
        <v>0</v>
      </c>
      <c r="AE47">
        <f>IF(AE$1=$A47,1,INDEX(Correlations!$F$3:$DA$102,MAX(AE$1,$A47),MIN(AE$1,$A47)))</f>
        <v>0</v>
      </c>
      <c r="AF47">
        <f>IF(AF$1=$A47,1,INDEX(Correlations!$F$3:$DA$102,MAX(AF$1,$A47),MIN(AF$1,$A47)))</f>
        <v>0.22900000000000001</v>
      </c>
      <c r="AG47">
        <f>IF(AG$1=$A47,1,INDEX(Correlations!$F$3:$DA$102,MAX(AG$1,$A47),MIN(AG$1,$A47)))</f>
        <v>0.32528000000000001</v>
      </c>
      <c r="AH47">
        <f>IF(AH$1=$A47,1,INDEX(Correlations!$F$3:$DA$102,MAX(AH$1,$A47),MIN(AH$1,$A47)))</f>
        <v>0.17330000000000001</v>
      </c>
      <c r="AI47">
        <f>IF(AI$1=$A47,1,INDEX(Correlations!$F$3:$DA$102,MAX(AI$1,$A47),MIN(AI$1,$A47)))</f>
        <v>0</v>
      </c>
      <c r="AJ47">
        <f>IF(AJ$1=$A47,1,INDEX(Correlations!$F$3:$DA$102,MAX(AJ$1,$A47),MIN(AJ$1,$A47)))</f>
        <v>0</v>
      </c>
      <c r="AK47">
        <f>IF(AK$1=$A47,1,INDEX(Correlations!$F$3:$DA$102,MAX(AK$1,$A47),MIN(AK$1,$A47)))</f>
        <v>0</v>
      </c>
      <c r="AL47">
        <f>IF(AL$1=$A47,1,INDEX(Correlations!$F$3:$DA$102,MAX(AL$1,$A47),MIN(AL$1,$A47)))</f>
        <v>0.3589</v>
      </c>
      <c r="AM47">
        <f>IF(AM$1=$A47,1,INDEX(Correlations!$F$3:$DA$102,MAX(AM$1,$A47),MIN(AM$1,$A47)))</f>
        <v>0.34889999999999999</v>
      </c>
      <c r="AN47">
        <f>IF(AN$1=$A47,1,INDEX(Correlations!$F$3:$DA$102,MAX(AN$1,$A47),MIN(AN$1,$A47)))</f>
        <v>0.30669999999999997</v>
      </c>
      <c r="AO47">
        <f>IF(AO$1=$A47,1,INDEX(Correlations!$F$3:$DA$102,MAX(AO$1,$A47),MIN(AO$1,$A47)))</f>
        <v>0.27729999999999999</v>
      </c>
      <c r="AP47">
        <f>IF(AP$1=$A47,1,INDEX(Correlations!$F$3:$DA$102,MAX(AP$1,$A47),MIN(AP$1,$A47)))</f>
        <v>0.29299999999999998</v>
      </c>
      <c r="AQ47">
        <f>IF(AQ$1=$A47,1,INDEX(Correlations!$F$3:$DA$102,MAX(AQ$1,$A47),MIN(AQ$1,$A47)))</f>
        <v>0</v>
      </c>
      <c r="AR47">
        <f>IF(AR$1=$A47,1,INDEX(Correlations!$F$3:$DA$102,MAX(AR$1,$A47),MIN(AR$1,$A47)))</f>
        <v>0.32590000000000002</v>
      </c>
      <c r="AS47">
        <f>IF(AS$1=$A47,1,INDEX(Correlations!$F$3:$DA$102,MAX(AS$1,$A47),MIN(AS$1,$A47)))</f>
        <v>0</v>
      </c>
      <c r="AT47">
        <f>IF(AT$1=$A47,1,INDEX(Correlations!$F$3:$DA$102,MAX(AT$1,$A47),MIN(AT$1,$A47)))</f>
        <v>0.80100000000000005</v>
      </c>
      <c r="AU47">
        <f>IF(AU$1=$A47,1,INDEX(Correlations!$F$3:$DA$102,MAX(AU$1,$A47),MIN(AU$1,$A47)))</f>
        <v>1</v>
      </c>
      <c r="AV47">
        <f>IF(AV$1=$A47,1,INDEX(Correlations!$F$3:$DA$102,MAX(AV$1,$A47),MIN(AV$1,$A47)))</f>
        <v>0</v>
      </c>
      <c r="AW47">
        <f>IF(AW$1=$A47,1,INDEX(Correlations!$F$3:$DA$102,MAX(AW$1,$A47),MIN(AW$1,$A47)))</f>
        <v>0</v>
      </c>
      <c r="AX47">
        <f>IF(AX$1=$A47,1,INDEX(Correlations!$F$3:$DA$102,MAX(AX$1,$A47),MIN(AX$1,$A47)))</f>
        <v>0</v>
      </c>
      <c r="AY47">
        <f>IF(AY$1=$A47,1,INDEX(Correlations!$F$3:$DA$102,MAX(AY$1,$A47),MIN(AY$1,$A47)))</f>
        <v>0</v>
      </c>
      <c r="AZ47">
        <f>IF(AZ$1=$A47,1,INDEX(Correlations!$F$3:$DA$102,MAX(AZ$1,$A47),MIN(AZ$1,$A47)))</f>
        <v>0</v>
      </c>
      <c r="BA47">
        <f>IF(BA$1=$A47,1,INDEX(Correlations!$F$3:$DA$102,MAX(BA$1,$A47),MIN(BA$1,$A47)))</f>
        <v>0</v>
      </c>
      <c r="BB47">
        <f>IF(BB$1=$A47,1,INDEX(Correlations!$F$3:$DA$102,MAX(BB$1,$A47),MIN(BB$1,$A47)))</f>
        <v>0</v>
      </c>
      <c r="BC47">
        <f>IF(BC$1=$A47,1,INDEX(Correlations!$F$3:$DA$102,MAX(BC$1,$A47),MIN(BC$1,$A47)))</f>
        <v>0</v>
      </c>
      <c r="BD47">
        <f>IF(BD$1=$A47,1,INDEX(Correlations!$F$3:$DA$102,MAX(BD$1,$A47),MIN(BD$1,$A47)))</f>
        <v>0</v>
      </c>
      <c r="BE47">
        <f>IF(BE$1=$A47,1,INDEX(Correlations!$F$3:$DA$102,MAX(BE$1,$A47),MIN(BE$1,$A47)))</f>
        <v>0</v>
      </c>
      <c r="BF47">
        <f>IF(BF$1=$A47,1,INDEX(Correlations!$F$3:$DA$102,MAX(BF$1,$A47),MIN(BF$1,$A47)))</f>
        <v>0</v>
      </c>
      <c r="BG47">
        <f>IF(BG$1=$A47,1,INDEX(Correlations!$F$3:$DA$102,MAX(BG$1,$A47),MIN(BG$1,$A47)))</f>
        <v>0</v>
      </c>
      <c r="BH47">
        <f>IF(BH$1=$A47,1,INDEX(Correlations!$F$3:$DA$102,MAX(BH$1,$A47),MIN(BH$1,$A47)))</f>
        <v>0</v>
      </c>
      <c r="BI47">
        <f>IF(BI$1=$A47,1,INDEX(Correlations!$F$3:$DA$102,MAX(BI$1,$A47),MIN(BI$1,$A47)))</f>
        <v>0</v>
      </c>
      <c r="BJ47">
        <f>IF(BJ$1=$A47,1,INDEX(Correlations!$F$3:$DA$102,MAX(BJ$1,$A47),MIN(BJ$1,$A47)))</f>
        <v>0</v>
      </c>
      <c r="BK47">
        <f>IF(BK$1=$A47,1,INDEX(Correlations!$F$3:$DA$102,MAX(BK$1,$A47),MIN(BK$1,$A47)))</f>
        <v>0</v>
      </c>
      <c r="BL47">
        <f>IF(BL$1=$A47,1,INDEX(Correlations!$F$3:$DA$102,MAX(BL$1,$A47),MIN(BL$1,$A47)))</f>
        <v>0</v>
      </c>
      <c r="BM47">
        <f>IF(BM$1=$A47,1,INDEX(Correlations!$F$3:$DA$102,MAX(BM$1,$A47),MIN(BM$1,$A47)))</f>
        <v>0</v>
      </c>
      <c r="BN47">
        <f>IF(BN$1=$A47,1,INDEX(Correlations!$F$3:$DA$102,MAX(BN$1,$A47),MIN(BN$1,$A47)))</f>
        <v>0</v>
      </c>
      <c r="BO47">
        <f>IF(BO$1=$A47,1,INDEX(Correlations!$F$3:$DA$102,MAX(BO$1,$A47),MIN(BO$1,$A47)))</f>
        <v>0</v>
      </c>
      <c r="BP47">
        <f>IF(BP$1=$A47,1,INDEX(Correlations!$F$3:$DA$102,MAX(BP$1,$A47),MIN(BP$1,$A47)))</f>
        <v>0</v>
      </c>
      <c r="BQ47">
        <f>IF(BQ$1=$A47,1,INDEX(Correlations!$F$3:$DA$102,MAX(BQ$1,$A47),MIN(BQ$1,$A47)))</f>
        <v>0</v>
      </c>
      <c r="BR47">
        <f>IF(BR$1=$A47,1,INDEX(Correlations!$F$3:$DA$102,MAX(BR$1,$A47),MIN(BR$1,$A47)))</f>
        <v>0</v>
      </c>
      <c r="BS47">
        <f>IF(BS$1=$A47,1,INDEX(Correlations!$F$3:$DA$102,MAX(BS$1,$A47),MIN(BS$1,$A47)))</f>
        <v>0</v>
      </c>
      <c r="BT47">
        <f>IF(BT$1=$A47,1,INDEX(Correlations!$F$3:$DA$102,MAX(BT$1,$A47),MIN(BT$1,$A47)))</f>
        <v>0</v>
      </c>
      <c r="BU47">
        <f>IF(BU$1=$A47,1,INDEX(Correlations!$F$3:$DA$102,MAX(BU$1,$A47),MIN(BU$1,$A47)))</f>
        <v>0</v>
      </c>
      <c r="BV47">
        <f>IF(BV$1=$A47,1,INDEX(Correlations!$F$3:$DA$102,MAX(BV$1,$A47),MIN(BV$1,$A47)))</f>
        <v>0</v>
      </c>
      <c r="BW47">
        <f>IF(BW$1=$A47,1,INDEX(Correlations!$F$3:$DA$102,MAX(BW$1,$A47),MIN(BW$1,$A47)))</f>
        <v>0</v>
      </c>
      <c r="BX47">
        <f>IF(BX$1=$A47,1,INDEX(Correlations!$F$3:$DA$102,MAX(BX$1,$A47),MIN(BX$1,$A47)))</f>
        <v>0</v>
      </c>
      <c r="BY47">
        <f>IF(BY$1=$A47,1,INDEX(Correlations!$F$3:$DA$102,MAX(BY$1,$A47),MIN(BY$1,$A47)))</f>
        <v>0</v>
      </c>
      <c r="BZ47">
        <f>IF(BZ$1=$A47,1,INDEX(Correlations!$F$3:$DA$102,MAX(BZ$1,$A47),MIN(BZ$1,$A47)))</f>
        <v>0</v>
      </c>
      <c r="CA47">
        <f>IF(CA$1=$A47,1,INDEX(Correlations!$F$3:$DA$102,MAX(CA$1,$A47),MIN(CA$1,$A47)))</f>
        <v>0</v>
      </c>
      <c r="CB47">
        <f>IF(CB$1=$A47,1,INDEX(Correlations!$F$3:$DA$102,MAX(CB$1,$A47),MIN(CB$1,$A47)))</f>
        <v>0</v>
      </c>
      <c r="CC47">
        <f>IF(CC$1=$A47,1,INDEX(Correlations!$F$3:$DA$102,MAX(CC$1,$A47),MIN(CC$1,$A47)))</f>
        <v>0</v>
      </c>
      <c r="CD47">
        <f>IF(CD$1=$A47,1,INDEX(Correlations!$F$3:$DA$102,MAX(CD$1,$A47),MIN(CD$1,$A47)))</f>
        <v>0</v>
      </c>
      <c r="CE47">
        <f>IF(CE$1=$A47,1,INDEX(Correlations!$F$3:$DA$102,MAX(CE$1,$A47),MIN(CE$1,$A47)))</f>
        <v>0</v>
      </c>
      <c r="CF47">
        <f>IF(CF$1=$A47,1,INDEX(Correlations!$F$3:$DA$102,MAX(CF$1,$A47),MIN(CF$1,$A47)))</f>
        <v>0</v>
      </c>
      <c r="CG47">
        <f>IF(CG$1=$A47,1,INDEX(Correlations!$F$3:$DA$102,MAX(CG$1,$A47),MIN(CG$1,$A47)))</f>
        <v>0</v>
      </c>
      <c r="CH47">
        <f>IF(CH$1=$A47,1,INDEX(Correlations!$F$3:$DA$102,MAX(CH$1,$A47),MIN(CH$1,$A47)))</f>
        <v>0</v>
      </c>
      <c r="CI47">
        <f>IF(CI$1=$A47,1,INDEX(Correlations!$F$3:$DA$102,MAX(CI$1,$A47),MIN(CI$1,$A47)))</f>
        <v>0</v>
      </c>
      <c r="CJ47">
        <f>IF(CJ$1=$A47,1,INDEX(Correlations!$F$3:$DA$102,MAX(CJ$1,$A47),MIN(CJ$1,$A47)))</f>
        <v>0</v>
      </c>
      <c r="CK47">
        <f>IF(CK$1=$A47,1,INDEX(Correlations!$F$3:$DA$102,MAX(CK$1,$A47),MIN(CK$1,$A47)))</f>
        <v>0</v>
      </c>
      <c r="CL47">
        <f>IF(CL$1=$A47,1,INDEX(Correlations!$F$3:$DA$102,MAX(CL$1,$A47),MIN(CL$1,$A47)))</f>
        <v>0</v>
      </c>
      <c r="CM47">
        <f>IF(CM$1=$A47,1,INDEX(Correlations!$F$3:$DA$102,MAX(CM$1,$A47),MIN(CM$1,$A47)))</f>
        <v>0</v>
      </c>
      <c r="CN47">
        <f>IF(CN$1=$A47,1,INDEX(Correlations!$F$3:$DA$102,MAX(CN$1,$A47),MIN(CN$1,$A47)))</f>
        <v>0</v>
      </c>
      <c r="CO47">
        <f>IF(CO$1=$A47,1,INDEX(Correlations!$F$3:$DA$102,MAX(CO$1,$A47),MIN(CO$1,$A47)))</f>
        <v>0</v>
      </c>
      <c r="CP47">
        <f>IF(CP$1=$A47,1,INDEX(Correlations!$F$3:$DA$102,MAX(CP$1,$A47),MIN(CP$1,$A47)))</f>
        <v>0</v>
      </c>
      <c r="CQ47">
        <f>IF(CQ$1=$A47,1,INDEX(Correlations!$F$3:$DA$102,MAX(CQ$1,$A47),MIN(CQ$1,$A47)))</f>
        <v>0</v>
      </c>
      <c r="CR47">
        <f>IF(CR$1=$A47,1,INDEX(Correlations!$F$3:$DA$102,MAX(CR$1,$A47),MIN(CR$1,$A47)))</f>
        <v>0</v>
      </c>
      <c r="CS47">
        <f>IF(CS$1=$A47,1,INDEX(Correlations!$F$3:$DA$102,MAX(CS$1,$A47),MIN(CS$1,$A47)))</f>
        <v>0</v>
      </c>
      <c r="CT47">
        <f>IF(CT$1=$A47,1,INDEX(Correlations!$F$3:$DA$102,MAX(CT$1,$A47),MIN(CT$1,$A47)))</f>
        <v>0</v>
      </c>
      <c r="CU47">
        <f>IF(CU$1=$A47,1,INDEX(Correlations!$F$3:$DA$102,MAX(CU$1,$A47),MIN(CU$1,$A47)))</f>
        <v>0</v>
      </c>
      <c r="CV47">
        <f>IF(CV$1=$A47,1,INDEX(Correlations!$F$3:$DA$102,MAX(CV$1,$A47),MIN(CV$1,$A47)))</f>
        <v>0</v>
      </c>
      <c r="CW47">
        <f>IF(CW$1=$A47,1,INDEX(Correlations!$F$3:$DA$102,MAX(CW$1,$A47),MIN(CW$1,$A47)))</f>
        <v>0</v>
      </c>
    </row>
    <row r="48" spans="1:101" x14ac:dyDescent="0.15">
      <c r="A48">
        <v>47</v>
      </c>
      <c r="B48">
        <f>IF(B$1=$A48,1,INDEX(Correlations!$F$3:$DA$102,MAX(B$1,$A48),MIN(B$1,$A48)))</f>
        <v>0</v>
      </c>
      <c r="C48">
        <f>IF(C$1=$A48,1,INDEX(Correlations!$F$3:$DA$102,MAX(C$1,$A48),MIN(C$1,$A48)))</f>
        <v>0</v>
      </c>
      <c r="D48">
        <f>IF(D$1=$A48,1,INDEX(Correlations!$F$3:$DA$102,MAX(D$1,$A48),MIN(D$1,$A48)))</f>
        <v>0</v>
      </c>
      <c r="E48">
        <f>IF(E$1=$A48,1,INDEX(Correlations!$F$3:$DA$102,MAX(E$1,$A48),MIN(E$1,$A48)))</f>
        <v>0</v>
      </c>
      <c r="F48">
        <f>IF(F$1=$A48,1,INDEX(Correlations!$F$3:$DA$102,MAX(F$1,$A48),MIN(F$1,$A48)))</f>
        <v>0</v>
      </c>
      <c r="G48">
        <f>IF(G$1=$A48,1,INDEX(Correlations!$F$3:$DA$102,MAX(G$1,$A48),MIN(G$1,$A48)))</f>
        <v>0</v>
      </c>
      <c r="H48">
        <f>IF(H$1=$A48,1,INDEX(Correlations!$F$3:$DA$102,MAX(H$1,$A48),MIN(H$1,$A48)))</f>
        <v>0</v>
      </c>
      <c r="I48">
        <f>IF(I$1=$A48,1,INDEX(Correlations!$F$3:$DA$102,MAX(I$1,$A48),MIN(I$1,$A48)))</f>
        <v>0</v>
      </c>
      <c r="J48">
        <f>IF(J$1=$A48,1,INDEX(Correlations!$F$3:$DA$102,MAX(J$1,$A48),MIN(J$1,$A48)))</f>
        <v>0</v>
      </c>
      <c r="K48">
        <f>IF(K$1=$A48,1,INDEX(Correlations!$F$3:$DA$102,MAX(K$1,$A48),MIN(K$1,$A48)))</f>
        <v>0</v>
      </c>
      <c r="L48">
        <f>IF(L$1=$A48,1,INDEX(Correlations!$F$3:$DA$102,MAX(L$1,$A48),MIN(L$1,$A48)))</f>
        <v>0</v>
      </c>
      <c r="M48">
        <f>IF(M$1=$A48,1,INDEX(Correlations!$F$3:$DA$102,MAX(M$1,$A48),MIN(M$1,$A48)))</f>
        <v>0</v>
      </c>
      <c r="N48">
        <f>IF(N$1=$A48,1,INDEX(Correlations!$F$3:$DA$102,MAX(N$1,$A48),MIN(N$1,$A48)))</f>
        <v>0</v>
      </c>
      <c r="O48">
        <f>IF(O$1=$A48,1,INDEX(Correlations!$F$3:$DA$102,MAX(O$1,$A48),MIN(O$1,$A48)))</f>
        <v>0</v>
      </c>
      <c r="P48">
        <f>IF(P$1=$A48,1,INDEX(Correlations!$F$3:$DA$102,MAX(P$1,$A48),MIN(P$1,$A48)))</f>
        <v>0</v>
      </c>
      <c r="Q48">
        <f>IF(Q$1=$A48,1,INDEX(Correlations!$F$3:$DA$102,MAX(Q$1,$A48),MIN(Q$1,$A48)))</f>
        <v>0</v>
      </c>
      <c r="R48">
        <f>IF(R$1=$A48,1,INDEX(Correlations!$F$3:$DA$102,MAX(R$1,$A48),MIN(R$1,$A48)))</f>
        <v>0</v>
      </c>
      <c r="S48">
        <f>IF(S$1=$A48,1,INDEX(Correlations!$F$3:$DA$102,MAX(S$1,$A48),MIN(S$1,$A48)))</f>
        <v>0</v>
      </c>
      <c r="T48">
        <f>IF(T$1=$A48,1,INDEX(Correlations!$F$3:$DA$102,MAX(T$1,$A48),MIN(T$1,$A48)))</f>
        <v>0</v>
      </c>
      <c r="U48">
        <f>IF(U$1=$A48,1,INDEX(Correlations!$F$3:$DA$102,MAX(U$1,$A48),MIN(U$1,$A48)))</f>
        <v>0</v>
      </c>
      <c r="V48">
        <f>IF(V$1=$A48,1,INDEX(Correlations!$F$3:$DA$102,MAX(V$1,$A48),MIN(V$1,$A48)))</f>
        <v>0</v>
      </c>
      <c r="W48">
        <f>IF(W$1=$A48,1,INDEX(Correlations!$F$3:$DA$102,MAX(W$1,$A48),MIN(W$1,$A48)))</f>
        <v>0</v>
      </c>
      <c r="X48">
        <f>IF(X$1=$A48,1,INDEX(Correlations!$F$3:$DA$102,MAX(X$1,$A48),MIN(X$1,$A48)))</f>
        <v>0</v>
      </c>
      <c r="Y48">
        <f>IF(Y$1=$A48,1,INDEX(Correlations!$F$3:$DA$102,MAX(Y$1,$A48),MIN(Y$1,$A48)))</f>
        <v>0</v>
      </c>
      <c r="Z48">
        <f>IF(Z$1=$A48,1,INDEX(Correlations!$F$3:$DA$102,MAX(Z$1,$A48),MIN(Z$1,$A48)))</f>
        <v>0</v>
      </c>
      <c r="AA48">
        <f>IF(AA$1=$A48,1,INDEX(Correlations!$F$3:$DA$102,MAX(AA$1,$A48),MIN(AA$1,$A48)))</f>
        <v>0</v>
      </c>
      <c r="AB48">
        <f>IF(AB$1=$A48,1,INDEX(Correlations!$F$3:$DA$102,MAX(AB$1,$A48),MIN(AB$1,$A48)))</f>
        <v>0</v>
      </c>
      <c r="AC48">
        <f>IF(AC$1=$A48,1,INDEX(Correlations!$F$3:$DA$102,MAX(AC$1,$A48),MIN(AC$1,$A48)))</f>
        <v>0</v>
      </c>
      <c r="AD48">
        <f>IF(AD$1=$A48,1,INDEX(Correlations!$F$3:$DA$102,MAX(AD$1,$A48),MIN(AD$1,$A48)))</f>
        <v>0</v>
      </c>
      <c r="AE48">
        <f>IF(AE$1=$A48,1,INDEX(Correlations!$F$3:$DA$102,MAX(AE$1,$A48),MIN(AE$1,$A48)))</f>
        <v>0</v>
      </c>
      <c r="AF48">
        <f>IF(AF$1=$A48,1,INDEX(Correlations!$F$3:$DA$102,MAX(AF$1,$A48),MIN(AF$1,$A48)))</f>
        <v>0</v>
      </c>
      <c r="AG48">
        <f>IF(AG$1=$A48,1,INDEX(Correlations!$F$3:$DA$102,MAX(AG$1,$A48),MIN(AG$1,$A48)))</f>
        <v>0</v>
      </c>
      <c r="AH48">
        <f>IF(AH$1=$A48,1,INDEX(Correlations!$F$3:$DA$102,MAX(AH$1,$A48),MIN(AH$1,$A48)))</f>
        <v>0</v>
      </c>
      <c r="AI48">
        <f>IF(AI$1=$A48,1,INDEX(Correlations!$F$3:$DA$102,MAX(AI$1,$A48),MIN(AI$1,$A48)))</f>
        <v>0</v>
      </c>
      <c r="AJ48">
        <f>IF(AJ$1=$A48,1,INDEX(Correlations!$F$3:$DA$102,MAX(AJ$1,$A48),MIN(AJ$1,$A48)))</f>
        <v>0</v>
      </c>
      <c r="AK48">
        <f>IF(AK$1=$A48,1,INDEX(Correlations!$F$3:$DA$102,MAX(AK$1,$A48),MIN(AK$1,$A48)))</f>
        <v>0</v>
      </c>
      <c r="AL48">
        <f>IF(AL$1=$A48,1,INDEX(Correlations!$F$3:$DA$102,MAX(AL$1,$A48),MIN(AL$1,$A48)))</f>
        <v>0</v>
      </c>
      <c r="AM48">
        <f>IF(AM$1=$A48,1,INDEX(Correlations!$F$3:$DA$102,MAX(AM$1,$A48),MIN(AM$1,$A48)))</f>
        <v>0</v>
      </c>
      <c r="AN48">
        <f>IF(AN$1=$A48,1,INDEX(Correlations!$F$3:$DA$102,MAX(AN$1,$A48),MIN(AN$1,$A48)))</f>
        <v>0</v>
      </c>
      <c r="AO48">
        <f>IF(AO$1=$A48,1,INDEX(Correlations!$F$3:$DA$102,MAX(AO$1,$A48),MIN(AO$1,$A48)))</f>
        <v>0</v>
      </c>
      <c r="AP48">
        <f>IF(AP$1=$A48,1,INDEX(Correlations!$F$3:$DA$102,MAX(AP$1,$A48),MIN(AP$1,$A48)))</f>
        <v>0</v>
      </c>
      <c r="AQ48">
        <f>IF(AQ$1=$A48,1,INDEX(Correlations!$F$3:$DA$102,MAX(AQ$1,$A48),MIN(AQ$1,$A48)))</f>
        <v>0</v>
      </c>
      <c r="AR48">
        <f>IF(AR$1=$A48,1,INDEX(Correlations!$F$3:$DA$102,MAX(AR$1,$A48),MIN(AR$1,$A48)))</f>
        <v>0</v>
      </c>
      <c r="AS48">
        <f>IF(AS$1=$A48,1,INDEX(Correlations!$F$3:$DA$102,MAX(AS$1,$A48),MIN(AS$1,$A48)))</f>
        <v>0</v>
      </c>
      <c r="AT48">
        <f>IF(AT$1=$A48,1,INDEX(Correlations!$F$3:$DA$102,MAX(AT$1,$A48),MIN(AT$1,$A48)))</f>
        <v>0</v>
      </c>
      <c r="AU48">
        <f>IF(AU$1=$A48,1,INDEX(Correlations!$F$3:$DA$102,MAX(AU$1,$A48),MIN(AU$1,$A48)))</f>
        <v>0</v>
      </c>
      <c r="AV48">
        <f>IF(AV$1=$A48,1,INDEX(Correlations!$F$3:$DA$102,MAX(AV$1,$A48),MIN(AV$1,$A48)))</f>
        <v>1</v>
      </c>
      <c r="AW48">
        <f>IF(AW$1=$A48,1,INDEX(Correlations!$F$3:$DA$102,MAX(AW$1,$A48),MIN(AW$1,$A48)))</f>
        <v>0</v>
      </c>
      <c r="AX48">
        <f>IF(AX$1=$A48,1,INDEX(Correlations!$F$3:$DA$102,MAX(AX$1,$A48),MIN(AX$1,$A48)))</f>
        <v>0</v>
      </c>
      <c r="AY48">
        <f>IF(AY$1=$A48,1,INDEX(Correlations!$F$3:$DA$102,MAX(AY$1,$A48),MIN(AY$1,$A48)))</f>
        <v>0</v>
      </c>
      <c r="AZ48">
        <f>IF(AZ$1=$A48,1,INDEX(Correlations!$F$3:$DA$102,MAX(AZ$1,$A48),MIN(AZ$1,$A48)))</f>
        <v>0</v>
      </c>
      <c r="BA48">
        <f>IF(BA$1=$A48,1,INDEX(Correlations!$F$3:$DA$102,MAX(BA$1,$A48),MIN(BA$1,$A48)))</f>
        <v>0</v>
      </c>
      <c r="BB48">
        <f>IF(BB$1=$A48,1,INDEX(Correlations!$F$3:$DA$102,MAX(BB$1,$A48),MIN(BB$1,$A48)))</f>
        <v>0</v>
      </c>
      <c r="BC48">
        <f>IF(BC$1=$A48,1,INDEX(Correlations!$F$3:$DA$102,MAX(BC$1,$A48),MIN(BC$1,$A48)))</f>
        <v>0</v>
      </c>
      <c r="BD48">
        <f>IF(BD$1=$A48,1,INDEX(Correlations!$F$3:$DA$102,MAX(BD$1,$A48),MIN(BD$1,$A48)))</f>
        <v>0</v>
      </c>
      <c r="BE48">
        <f>IF(BE$1=$A48,1,INDEX(Correlations!$F$3:$DA$102,MAX(BE$1,$A48),MIN(BE$1,$A48)))</f>
        <v>0</v>
      </c>
      <c r="BF48">
        <f>IF(BF$1=$A48,1,INDEX(Correlations!$F$3:$DA$102,MAX(BF$1,$A48),MIN(BF$1,$A48)))</f>
        <v>0</v>
      </c>
      <c r="BG48">
        <f>IF(BG$1=$A48,1,INDEX(Correlations!$F$3:$DA$102,MAX(BG$1,$A48),MIN(BG$1,$A48)))</f>
        <v>0</v>
      </c>
      <c r="BH48">
        <f>IF(BH$1=$A48,1,INDEX(Correlations!$F$3:$DA$102,MAX(BH$1,$A48),MIN(BH$1,$A48)))</f>
        <v>0</v>
      </c>
      <c r="BI48">
        <f>IF(BI$1=$A48,1,INDEX(Correlations!$F$3:$DA$102,MAX(BI$1,$A48),MIN(BI$1,$A48)))</f>
        <v>0</v>
      </c>
      <c r="BJ48">
        <f>IF(BJ$1=$A48,1,INDEX(Correlations!$F$3:$DA$102,MAX(BJ$1,$A48),MIN(BJ$1,$A48)))</f>
        <v>0</v>
      </c>
      <c r="BK48">
        <f>IF(BK$1=$A48,1,INDEX(Correlations!$F$3:$DA$102,MAX(BK$1,$A48),MIN(BK$1,$A48)))</f>
        <v>0</v>
      </c>
      <c r="BL48">
        <f>IF(BL$1=$A48,1,INDEX(Correlations!$F$3:$DA$102,MAX(BL$1,$A48),MIN(BL$1,$A48)))</f>
        <v>0</v>
      </c>
      <c r="BM48">
        <f>IF(BM$1=$A48,1,INDEX(Correlations!$F$3:$DA$102,MAX(BM$1,$A48),MIN(BM$1,$A48)))</f>
        <v>0</v>
      </c>
      <c r="BN48">
        <f>IF(BN$1=$A48,1,INDEX(Correlations!$F$3:$DA$102,MAX(BN$1,$A48),MIN(BN$1,$A48)))</f>
        <v>0</v>
      </c>
      <c r="BO48">
        <f>IF(BO$1=$A48,1,INDEX(Correlations!$F$3:$DA$102,MAX(BO$1,$A48),MIN(BO$1,$A48)))</f>
        <v>0</v>
      </c>
      <c r="BP48">
        <f>IF(BP$1=$A48,1,INDEX(Correlations!$F$3:$DA$102,MAX(BP$1,$A48),MIN(BP$1,$A48)))</f>
        <v>0</v>
      </c>
      <c r="BQ48">
        <f>IF(BQ$1=$A48,1,INDEX(Correlations!$F$3:$DA$102,MAX(BQ$1,$A48),MIN(BQ$1,$A48)))</f>
        <v>0</v>
      </c>
      <c r="BR48">
        <f>IF(BR$1=$A48,1,INDEX(Correlations!$F$3:$DA$102,MAX(BR$1,$A48),MIN(BR$1,$A48)))</f>
        <v>0</v>
      </c>
      <c r="BS48">
        <f>IF(BS$1=$A48,1,INDEX(Correlations!$F$3:$DA$102,MAX(BS$1,$A48),MIN(BS$1,$A48)))</f>
        <v>0</v>
      </c>
      <c r="BT48">
        <f>IF(BT$1=$A48,1,INDEX(Correlations!$F$3:$DA$102,MAX(BT$1,$A48),MIN(BT$1,$A48)))</f>
        <v>0</v>
      </c>
      <c r="BU48">
        <f>IF(BU$1=$A48,1,INDEX(Correlations!$F$3:$DA$102,MAX(BU$1,$A48),MIN(BU$1,$A48)))</f>
        <v>0</v>
      </c>
      <c r="BV48">
        <f>IF(BV$1=$A48,1,INDEX(Correlations!$F$3:$DA$102,MAX(BV$1,$A48),MIN(BV$1,$A48)))</f>
        <v>0</v>
      </c>
      <c r="BW48">
        <f>IF(BW$1=$A48,1,INDEX(Correlations!$F$3:$DA$102,MAX(BW$1,$A48),MIN(BW$1,$A48)))</f>
        <v>0</v>
      </c>
      <c r="BX48">
        <f>IF(BX$1=$A48,1,INDEX(Correlations!$F$3:$DA$102,MAX(BX$1,$A48),MIN(BX$1,$A48)))</f>
        <v>0</v>
      </c>
      <c r="BY48">
        <f>IF(BY$1=$A48,1,INDEX(Correlations!$F$3:$DA$102,MAX(BY$1,$A48),MIN(BY$1,$A48)))</f>
        <v>0</v>
      </c>
      <c r="BZ48">
        <f>IF(BZ$1=$A48,1,INDEX(Correlations!$F$3:$DA$102,MAX(BZ$1,$A48),MIN(BZ$1,$A48)))</f>
        <v>0</v>
      </c>
      <c r="CA48">
        <f>IF(CA$1=$A48,1,INDEX(Correlations!$F$3:$DA$102,MAX(CA$1,$A48),MIN(CA$1,$A48)))</f>
        <v>0</v>
      </c>
      <c r="CB48">
        <f>IF(CB$1=$A48,1,INDEX(Correlations!$F$3:$DA$102,MAX(CB$1,$A48),MIN(CB$1,$A48)))</f>
        <v>0</v>
      </c>
      <c r="CC48">
        <f>IF(CC$1=$A48,1,INDEX(Correlations!$F$3:$DA$102,MAX(CC$1,$A48),MIN(CC$1,$A48)))</f>
        <v>0</v>
      </c>
      <c r="CD48">
        <f>IF(CD$1=$A48,1,INDEX(Correlations!$F$3:$DA$102,MAX(CD$1,$A48),MIN(CD$1,$A48)))</f>
        <v>0</v>
      </c>
      <c r="CE48">
        <f>IF(CE$1=$A48,1,INDEX(Correlations!$F$3:$DA$102,MAX(CE$1,$A48),MIN(CE$1,$A48)))</f>
        <v>0</v>
      </c>
      <c r="CF48">
        <f>IF(CF$1=$A48,1,INDEX(Correlations!$F$3:$DA$102,MAX(CF$1,$A48),MIN(CF$1,$A48)))</f>
        <v>0</v>
      </c>
      <c r="CG48">
        <f>IF(CG$1=$A48,1,INDEX(Correlations!$F$3:$DA$102,MAX(CG$1,$A48),MIN(CG$1,$A48)))</f>
        <v>0</v>
      </c>
      <c r="CH48">
        <f>IF(CH$1=$A48,1,INDEX(Correlations!$F$3:$DA$102,MAX(CH$1,$A48),MIN(CH$1,$A48)))</f>
        <v>0</v>
      </c>
      <c r="CI48">
        <f>IF(CI$1=$A48,1,INDEX(Correlations!$F$3:$DA$102,MAX(CI$1,$A48),MIN(CI$1,$A48)))</f>
        <v>0</v>
      </c>
      <c r="CJ48">
        <f>IF(CJ$1=$A48,1,INDEX(Correlations!$F$3:$DA$102,MAX(CJ$1,$A48),MIN(CJ$1,$A48)))</f>
        <v>0</v>
      </c>
      <c r="CK48">
        <f>IF(CK$1=$A48,1,INDEX(Correlations!$F$3:$DA$102,MAX(CK$1,$A48),MIN(CK$1,$A48)))</f>
        <v>0</v>
      </c>
      <c r="CL48">
        <f>IF(CL$1=$A48,1,INDEX(Correlations!$F$3:$DA$102,MAX(CL$1,$A48),MIN(CL$1,$A48)))</f>
        <v>0</v>
      </c>
      <c r="CM48">
        <f>IF(CM$1=$A48,1,INDEX(Correlations!$F$3:$DA$102,MAX(CM$1,$A48),MIN(CM$1,$A48)))</f>
        <v>0</v>
      </c>
      <c r="CN48">
        <f>IF(CN$1=$A48,1,INDEX(Correlations!$F$3:$DA$102,MAX(CN$1,$A48),MIN(CN$1,$A48)))</f>
        <v>0</v>
      </c>
      <c r="CO48">
        <f>IF(CO$1=$A48,1,INDEX(Correlations!$F$3:$DA$102,MAX(CO$1,$A48),MIN(CO$1,$A48)))</f>
        <v>0</v>
      </c>
      <c r="CP48">
        <f>IF(CP$1=$A48,1,INDEX(Correlations!$F$3:$DA$102,MAX(CP$1,$A48),MIN(CP$1,$A48)))</f>
        <v>0</v>
      </c>
      <c r="CQ48">
        <f>IF(CQ$1=$A48,1,INDEX(Correlations!$F$3:$DA$102,MAX(CQ$1,$A48),MIN(CQ$1,$A48)))</f>
        <v>0</v>
      </c>
      <c r="CR48">
        <f>IF(CR$1=$A48,1,INDEX(Correlations!$F$3:$DA$102,MAX(CR$1,$A48),MIN(CR$1,$A48)))</f>
        <v>0</v>
      </c>
      <c r="CS48">
        <f>IF(CS$1=$A48,1,INDEX(Correlations!$F$3:$DA$102,MAX(CS$1,$A48),MIN(CS$1,$A48)))</f>
        <v>0</v>
      </c>
      <c r="CT48">
        <f>IF(CT$1=$A48,1,INDEX(Correlations!$F$3:$DA$102,MAX(CT$1,$A48),MIN(CT$1,$A48)))</f>
        <v>0</v>
      </c>
      <c r="CU48">
        <f>IF(CU$1=$A48,1,INDEX(Correlations!$F$3:$DA$102,MAX(CU$1,$A48),MIN(CU$1,$A48)))</f>
        <v>0</v>
      </c>
      <c r="CV48">
        <f>IF(CV$1=$A48,1,INDEX(Correlations!$F$3:$DA$102,MAX(CV$1,$A48),MIN(CV$1,$A48)))</f>
        <v>0</v>
      </c>
      <c r="CW48">
        <f>IF(CW$1=$A48,1,INDEX(Correlations!$F$3:$DA$102,MAX(CW$1,$A48),MIN(CW$1,$A48)))</f>
        <v>0</v>
      </c>
    </row>
    <row r="49" spans="1:101" x14ac:dyDescent="0.15">
      <c r="A49">
        <v>48</v>
      </c>
      <c r="B49">
        <f>IF(B$1=$A49,1,INDEX(Correlations!$F$3:$DA$102,MAX(B$1,$A49),MIN(B$1,$A49)))</f>
        <v>0.43</v>
      </c>
      <c r="C49">
        <f>IF(C$1=$A49,1,INDEX(Correlations!$F$3:$DA$102,MAX(C$1,$A49),MIN(C$1,$A49)))</f>
        <v>0</v>
      </c>
      <c r="D49">
        <f>IF(D$1=$A49,1,INDEX(Correlations!$F$3:$DA$102,MAX(D$1,$A49),MIN(D$1,$A49)))</f>
        <v>0</v>
      </c>
      <c r="E49">
        <f>IF(E$1=$A49,1,INDEX(Correlations!$F$3:$DA$102,MAX(E$1,$A49),MIN(E$1,$A49)))</f>
        <v>0.32</v>
      </c>
      <c r="F49">
        <f>IF(F$1=$A49,1,INDEX(Correlations!$F$3:$DA$102,MAX(F$1,$A49),MIN(F$1,$A49)))</f>
        <v>0</v>
      </c>
      <c r="G49">
        <f>IF(G$1=$A49,1,INDEX(Correlations!$F$3:$DA$102,MAX(G$1,$A49),MIN(G$1,$A49)))</f>
        <v>0</v>
      </c>
      <c r="H49">
        <f>IF(H$1=$A49,1,INDEX(Correlations!$F$3:$DA$102,MAX(H$1,$A49),MIN(H$1,$A49)))</f>
        <v>0</v>
      </c>
      <c r="I49">
        <f>IF(I$1=$A49,1,INDEX(Correlations!$F$3:$DA$102,MAX(I$1,$A49),MIN(I$1,$A49)))</f>
        <v>0</v>
      </c>
      <c r="J49">
        <f>IF(J$1=$A49,1,INDEX(Correlations!$F$3:$DA$102,MAX(J$1,$A49),MIN(J$1,$A49)))</f>
        <v>0</v>
      </c>
      <c r="K49">
        <f>IF(K$1=$A49,1,INDEX(Correlations!$F$3:$DA$102,MAX(K$1,$A49),MIN(K$1,$A49)))</f>
        <v>0.01</v>
      </c>
      <c r="L49">
        <f>IF(L$1=$A49,1,INDEX(Correlations!$F$3:$DA$102,MAX(L$1,$A49),MIN(L$1,$A49)))</f>
        <v>0</v>
      </c>
      <c r="M49">
        <f>IF(M$1=$A49,1,INDEX(Correlations!$F$3:$DA$102,MAX(M$1,$A49),MIN(M$1,$A49)))</f>
        <v>0</v>
      </c>
      <c r="N49">
        <f>IF(N$1=$A49,1,INDEX(Correlations!$F$3:$DA$102,MAX(N$1,$A49),MIN(N$1,$A49)))</f>
        <v>0</v>
      </c>
      <c r="O49">
        <f>IF(O$1=$A49,1,INDEX(Correlations!$F$3:$DA$102,MAX(O$1,$A49),MIN(O$1,$A49)))</f>
        <v>0</v>
      </c>
      <c r="P49">
        <f>IF(P$1=$A49,1,INDEX(Correlations!$F$3:$DA$102,MAX(P$1,$A49),MIN(P$1,$A49)))</f>
        <v>0.53</v>
      </c>
      <c r="Q49">
        <f>IF(Q$1=$A49,1,INDEX(Correlations!$F$3:$DA$102,MAX(Q$1,$A49),MIN(Q$1,$A49)))</f>
        <v>0.53</v>
      </c>
      <c r="R49">
        <f>IF(R$1=$A49,1,INDEX(Correlations!$F$3:$DA$102,MAX(R$1,$A49),MIN(R$1,$A49)))</f>
        <v>0</v>
      </c>
      <c r="S49">
        <f>IF(S$1=$A49,1,INDEX(Correlations!$F$3:$DA$102,MAX(S$1,$A49),MIN(S$1,$A49)))</f>
        <v>0</v>
      </c>
      <c r="T49">
        <f>IF(T$1=$A49,1,INDEX(Correlations!$F$3:$DA$102,MAX(T$1,$A49),MIN(T$1,$A49)))</f>
        <v>0</v>
      </c>
      <c r="U49">
        <f>IF(U$1=$A49,1,INDEX(Correlations!$F$3:$DA$102,MAX(U$1,$A49),MIN(U$1,$A49)))</f>
        <v>0</v>
      </c>
      <c r="V49">
        <f>IF(V$1=$A49,1,INDEX(Correlations!$F$3:$DA$102,MAX(V$1,$A49),MIN(V$1,$A49)))</f>
        <v>0</v>
      </c>
      <c r="W49">
        <f>IF(W$1=$A49,1,INDEX(Correlations!$F$3:$DA$102,MAX(W$1,$A49),MIN(W$1,$A49)))</f>
        <v>0</v>
      </c>
      <c r="X49">
        <f>IF(X$1=$A49,1,INDEX(Correlations!$F$3:$DA$102,MAX(X$1,$A49),MIN(X$1,$A49)))</f>
        <v>0</v>
      </c>
      <c r="Y49">
        <f>IF(Y$1=$A49,1,INDEX(Correlations!$F$3:$DA$102,MAX(Y$1,$A49),MIN(Y$1,$A49)))</f>
        <v>0</v>
      </c>
      <c r="Z49">
        <f>IF(Z$1=$A49,1,INDEX(Correlations!$F$3:$DA$102,MAX(Z$1,$A49),MIN(Z$1,$A49)))</f>
        <v>0</v>
      </c>
      <c r="AA49">
        <f>IF(AA$1=$A49,1,INDEX(Correlations!$F$3:$DA$102,MAX(AA$1,$A49),MIN(AA$1,$A49)))</f>
        <v>0</v>
      </c>
      <c r="AB49">
        <f>IF(AB$1=$A49,1,INDEX(Correlations!$F$3:$DA$102,MAX(AB$1,$A49),MIN(AB$1,$A49)))</f>
        <v>0</v>
      </c>
      <c r="AC49">
        <f>IF(AC$1=$A49,1,INDEX(Correlations!$F$3:$DA$102,MAX(AC$1,$A49),MIN(AC$1,$A49)))</f>
        <v>0</v>
      </c>
      <c r="AD49">
        <f>IF(AD$1=$A49,1,INDEX(Correlations!$F$3:$DA$102,MAX(AD$1,$A49),MIN(AD$1,$A49)))</f>
        <v>0</v>
      </c>
      <c r="AE49">
        <f>IF(AE$1=$A49,1,INDEX(Correlations!$F$3:$DA$102,MAX(AE$1,$A49),MIN(AE$1,$A49)))</f>
        <v>0</v>
      </c>
      <c r="AF49">
        <f>IF(AF$1=$A49,1,INDEX(Correlations!$F$3:$DA$102,MAX(AF$1,$A49),MIN(AF$1,$A49)))</f>
        <v>0</v>
      </c>
      <c r="AG49">
        <f>IF(AG$1=$A49,1,INDEX(Correlations!$F$3:$DA$102,MAX(AG$1,$A49),MIN(AG$1,$A49)))</f>
        <v>0</v>
      </c>
      <c r="AH49">
        <f>IF(AH$1=$A49,1,INDEX(Correlations!$F$3:$DA$102,MAX(AH$1,$A49),MIN(AH$1,$A49)))</f>
        <v>0.84</v>
      </c>
      <c r="AI49">
        <f>IF(AI$1=$A49,1,INDEX(Correlations!$F$3:$DA$102,MAX(AI$1,$A49),MIN(AI$1,$A49)))</f>
        <v>0</v>
      </c>
      <c r="AJ49">
        <f>IF(AJ$1=$A49,1,INDEX(Correlations!$F$3:$DA$102,MAX(AJ$1,$A49),MIN(AJ$1,$A49)))</f>
        <v>0</v>
      </c>
      <c r="AK49">
        <f>IF(AK$1=$A49,1,INDEX(Correlations!$F$3:$DA$102,MAX(AK$1,$A49),MIN(AK$1,$A49)))</f>
        <v>0</v>
      </c>
      <c r="AL49">
        <f>IF(AL$1=$A49,1,INDEX(Correlations!$F$3:$DA$102,MAX(AL$1,$A49),MIN(AL$1,$A49)))</f>
        <v>0</v>
      </c>
      <c r="AM49">
        <f>IF(AM$1=$A49,1,INDEX(Correlations!$F$3:$DA$102,MAX(AM$1,$A49),MIN(AM$1,$A49)))</f>
        <v>0</v>
      </c>
      <c r="AN49">
        <f>IF(AN$1=$A49,1,INDEX(Correlations!$F$3:$DA$102,MAX(AN$1,$A49),MIN(AN$1,$A49)))</f>
        <v>0</v>
      </c>
      <c r="AO49">
        <f>IF(AO$1=$A49,1,INDEX(Correlations!$F$3:$DA$102,MAX(AO$1,$A49),MIN(AO$1,$A49)))</f>
        <v>0</v>
      </c>
      <c r="AP49">
        <f>IF(AP$1=$A49,1,INDEX(Correlations!$F$3:$DA$102,MAX(AP$1,$A49),MIN(AP$1,$A49)))</f>
        <v>0</v>
      </c>
      <c r="AQ49">
        <f>IF(AQ$1=$A49,1,INDEX(Correlations!$F$3:$DA$102,MAX(AQ$1,$A49),MIN(AQ$1,$A49)))</f>
        <v>0</v>
      </c>
      <c r="AR49">
        <f>IF(AR$1=$A49,1,INDEX(Correlations!$F$3:$DA$102,MAX(AR$1,$A49),MIN(AR$1,$A49)))</f>
        <v>0.43</v>
      </c>
      <c r="AS49">
        <f>IF(AS$1=$A49,1,INDEX(Correlations!$F$3:$DA$102,MAX(AS$1,$A49),MIN(AS$1,$A49)))</f>
        <v>0</v>
      </c>
      <c r="AT49">
        <f>IF(AT$1=$A49,1,INDEX(Correlations!$F$3:$DA$102,MAX(AT$1,$A49),MIN(AT$1,$A49)))</f>
        <v>0</v>
      </c>
      <c r="AU49">
        <f>IF(AU$1=$A49,1,INDEX(Correlations!$F$3:$DA$102,MAX(AU$1,$A49),MIN(AU$1,$A49)))</f>
        <v>0</v>
      </c>
      <c r="AV49">
        <f>IF(AV$1=$A49,1,INDEX(Correlations!$F$3:$DA$102,MAX(AV$1,$A49),MIN(AV$1,$A49)))</f>
        <v>0</v>
      </c>
      <c r="AW49">
        <f>IF(AW$1=$A49,1,INDEX(Correlations!$F$3:$DA$102,MAX(AW$1,$A49),MIN(AW$1,$A49)))</f>
        <v>1</v>
      </c>
      <c r="AX49">
        <f>IF(AX$1=$A49,1,INDEX(Correlations!$F$3:$DA$102,MAX(AX$1,$A49),MIN(AX$1,$A49)))</f>
        <v>0.7</v>
      </c>
      <c r="AY49">
        <f>IF(AY$1=$A49,1,INDEX(Correlations!$F$3:$DA$102,MAX(AY$1,$A49),MIN(AY$1,$A49)))</f>
        <v>0.55000000000000004</v>
      </c>
      <c r="AZ49">
        <f>IF(AZ$1=$A49,1,INDEX(Correlations!$F$3:$DA$102,MAX(AZ$1,$A49),MIN(AZ$1,$A49)))</f>
        <v>0</v>
      </c>
      <c r="BA49">
        <f>IF(BA$1=$A49,1,INDEX(Correlations!$F$3:$DA$102,MAX(BA$1,$A49),MIN(BA$1,$A49)))</f>
        <v>0</v>
      </c>
      <c r="BB49">
        <f>IF(BB$1=$A49,1,INDEX(Correlations!$F$3:$DA$102,MAX(BB$1,$A49),MIN(BB$1,$A49)))</f>
        <v>0</v>
      </c>
      <c r="BC49">
        <f>IF(BC$1=$A49,1,INDEX(Correlations!$F$3:$DA$102,MAX(BC$1,$A49),MIN(BC$1,$A49)))</f>
        <v>0</v>
      </c>
      <c r="BD49">
        <f>IF(BD$1=$A49,1,INDEX(Correlations!$F$3:$DA$102,MAX(BD$1,$A49),MIN(BD$1,$A49)))</f>
        <v>0</v>
      </c>
      <c r="BE49">
        <f>IF(BE$1=$A49,1,INDEX(Correlations!$F$3:$DA$102,MAX(BE$1,$A49),MIN(BE$1,$A49)))</f>
        <v>0</v>
      </c>
      <c r="BF49">
        <f>IF(BF$1=$A49,1,INDEX(Correlations!$F$3:$DA$102,MAX(BF$1,$A49),MIN(BF$1,$A49)))</f>
        <v>0</v>
      </c>
      <c r="BG49">
        <f>IF(BG$1=$A49,1,INDEX(Correlations!$F$3:$DA$102,MAX(BG$1,$A49),MIN(BG$1,$A49)))</f>
        <v>0</v>
      </c>
      <c r="BH49">
        <f>IF(BH$1=$A49,1,INDEX(Correlations!$F$3:$DA$102,MAX(BH$1,$A49),MIN(BH$1,$A49)))</f>
        <v>0</v>
      </c>
      <c r="BI49">
        <f>IF(BI$1=$A49,1,INDEX(Correlations!$F$3:$DA$102,MAX(BI$1,$A49),MIN(BI$1,$A49)))</f>
        <v>0</v>
      </c>
      <c r="BJ49">
        <f>IF(BJ$1=$A49,1,INDEX(Correlations!$F$3:$DA$102,MAX(BJ$1,$A49),MIN(BJ$1,$A49)))</f>
        <v>0</v>
      </c>
      <c r="BK49">
        <f>IF(BK$1=$A49,1,INDEX(Correlations!$F$3:$DA$102,MAX(BK$1,$A49),MIN(BK$1,$A49)))</f>
        <v>0</v>
      </c>
      <c r="BL49">
        <f>IF(BL$1=$A49,1,INDEX(Correlations!$F$3:$DA$102,MAX(BL$1,$A49),MIN(BL$1,$A49)))</f>
        <v>0</v>
      </c>
      <c r="BM49">
        <f>IF(BM$1=$A49,1,INDEX(Correlations!$F$3:$DA$102,MAX(BM$1,$A49),MIN(BM$1,$A49)))</f>
        <v>0</v>
      </c>
      <c r="BN49">
        <f>IF(BN$1=$A49,1,INDEX(Correlations!$F$3:$DA$102,MAX(BN$1,$A49),MIN(BN$1,$A49)))</f>
        <v>0</v>
      </c>
      <c r="BO49">
        <f>IF(BO$1=$A49,1,INDEX(Correlations!$F$3:$DA$102,MAX(BO$1,$A49),MIN(BO$1,$A49)))</f>
        <v>0</v>
      </c>
      <c r="BP49">
        <f>IF(BP$1=$A49,1,INDEX(Correlations!$F$3:$DA$102,MAX(BP$1,$A49),MIN(BP$1,$A49)))</f>
        <v>0</v>
      </c>
      <c r="BQ49">
        <f>IF(BQ$1=$A49,1,INDEX(Correlations!$F$3:$DA$102,MAX(BQ$1,$A49),MIN(BQ$1,$A49)))</f>
        <v>0</v>
      </c>
      <c r="BR49">
        <f>IF(BR$1=$A49,1,INDEX(Correlations!$F$3:$DA$102,MAX(BR$1,$A49),MIN(BR$1,$A49)))</f>
        <v>0</v>
      </c>
      <c r="BS49">
        <f>IF(BS$1=$A49,1,INDEX(Correlations!$F$3:$DA$102,MAX(BS$1,$A49),MIN(BS$1,$A49)))</f>
        <v>0</v>
      </c>
      <c r="BT49">
        <f>IF(BT$1=$A49,1,INDEX(Correlations!$F$3:$DA$102,MAX(BT$1,$A49),MIN(BT$1,$A49)))</f>
        <v>0</v>
      </c>
      <c r="BU49">
        <f>IF(BU$1=$A49,1,INDEX(Correlations!$F$3:$DA$102,MAX(BU$1,$A49),MIN(BU$1,$A49)))</f>
        <v>0</v>
      </c>
      <c r="BV49">
        <f>IF(BV$1=$A49,1,INDEX(Correlations!$F$3:$DA$102,MAX(BV$1,$A49),MIN(BV$1,$A49)))</f>
        <v>0</v>
      </c>
      <c r="BW49">
        <f>IF(BW$1=$A49,1,INDEX(Correlations!$F$3:$DA$102,MAX(BW$1,$A49),MIN(BW$1,$A49)))</f>
        <v>0</v>
      </c>
      <c r="BX49">
        <f>IF(BX$1=$A49,1,INDEX(Correlations!$F$3:$DA$102,MAX(BX$1,$A49),MIN(BX$1,$A49)))</f>
        <v>0</v>
      </c>
      <c r="BY49">
        <f>IF(BY$1=$A49,1,INDEX(Correlations!$F$3:$DA$102,MAX(BY$1,$A49),MIN(BY$1,$A49)))</f>
        <v>0</v>
      </c>
      <c r="BZ49">
        <f>IF(BZ$1=$A49,1,INDEX(Correlations!$F$3:$DA$102,MAX(BZ$1,$A49),MIN(BZ$1,$A49)))</f>
        <v>0</v>
      </c>
      <c r="CA49">
        <f>IF(CA$1=$A49,1,INDEX(Correlations!$F$3:$DA$102,MAX(CA$1,$A49),MIN(CA$1,$A49)))</f>
        <v>0</v>
      </c>
      <c r="CB49">
        <f>IF(CB$1=$A49,1,INDEX(Correlations!$F$3:$DA$102,MAX(CB$1,$A49),MIN(CB$1,$A49)))</f>
        <v>0</v>
      </c>
      <c r="CC49">
        <f>IF(CC$1=$A49,1,INDEX(Correlations!$F$3:$DA$102,MAX(CC$1,$A49),MIN(CC$1,$A49)))</f>
        <v>0</v>
      </c>
      <c r="CD49">
        <f>IF(CD$1=$A49,1,INDEX(Correlations!$F$3:$DA$102,MAX(CD$1,$A49),MIN(CD$1,$A49)))</f>
        <v>0</v>
      </c>
      <c r="CE49">
        <f>IF(CE$1=$A49,1,INDEX(Correlations!$F$3:$DA$102,MAX(CE$1,$A49),MIN(CE$1,$A49)))</f>
        <v>0</v>
      </c>
      <c r="CF49">
        <f>IF(CF$1=$A49,1,INDEX(Correlations!$F$3:$DA$102,MAX(CF$1,$A49),MIN(CF$1,$A49)))</f>
        <v>0</v>
      </c>
      <c r="CG49">
        <f>IF(CG$1=$A49,1,INDEX(Correlations!$F$3:$DA$102,MAX(CG$1,$A49),MIN(CG$1,$A49)))</f>
        <v>0</v>
      </c>
      <c r="CH49">
        <f>IF(CH$1=$A49,1,INDEX(Correlations!$F$3:$DA$102,MAX(CH$1,$A49),MIN(CH$1,$A49)))</f>
        <v>0</v>
      </c>
      <c r="CI49">
        <f>IF(CI$1=$A49,1,INDEX(Correlations!$F$3:$DA$102,MAX(CI$1,$A49),MIN(CI$1,$A49)))</f>
        <v>0</v>
      </c>
      <c r="CJ49">
        <f>IF(CJ$1=$A49,1,INDEX(Correlations!$F$3:$DA$102,MAX(CJ$1,$A49),MIN(CJ$1,$A49)))</f>
        <v>0</v>
      </c>
      <c r="CK49">
        <f>IF(CK$1=$A49,1,INDEX(Correlations!$F$3:$DA$102,MAX(CK$1,$A49),MIN(CK$1,$A49)))</f>
        <v>0</v>
      </c>
      <c r="CL49">
        <f>IF(CL$1=$A49,1,INDEX(Correlations!$F$3:$DA$102,MAX(CL$1,$A49),MIN(CL$1,$A49)))</f>
        <v>0</v>
      </c>
      <c r="CM49">
        <f>IF(CM$1=$A49,1,INDEX(Correlations!$F$3:$DA$102,MAX(CM$1,$A49),MIN(CM$1,$A49)))</f>
        <v>0</v>
      </c>
      <c r="CN49">
        <f>IF(CN$1=$A49,1,INDEX(Correlations!$F$3:$DA$102,MAX(CN$1,$A49),MIN(CN$1,$A49)))</f>
        <v>0</v>
      </c>
      <c r="CO49">
        <f>IF(CO$1=$A49,1,INDEX(Correlations!$F$3:$DA$102,MAX(CO$1,$A49),MIN(CO$1,$A49)))</f>
        <v>0</v>
      </c>
      <c r="CP49">
        <f>IF(CP$1=$A49,1,INDEX(Correlations!$F$3:$DA$102,MAX(CP$1,$A49),MIN(CP$1,$A49)))</f>
        <v>0</v>
      </c>
      <c r="CQ49">
        <f>IF(CQ$1=$A49,1,INDEX(Correlations!$F$3:$DA$102,MAX(CQ$1,$A49),MIN(CQ$1,$A49)))</f>
        <v>0</v>
      </c>
      <c r="CR49">
        <f>IF(CR$1=$A49,1,INDEX(Correlations!$F$3:$DA$102,MAX(CR$1,$A49),MIN(CR$1,$A49)))</f>
        <v>0</v>
      </c>
      <c r="CS49">
        <f>IF(CS$1=$A49,1,INDEX(Correlations!$F$3:$DA$102,MAX(CS$1,$A49),MIN(CS$1,$A49)))</f>
        <v>0</v>
      </c>
      <c r="CT49">
        <f>IF(CT$1=$A49,1,INDEX(Correlations!$F$3:$DA$102,MAX(CT$1,$A49),MIN(CT$1,$A49)))</f>
        <v>0</v>
      </c>
      <c r="CU49">
        <f>IF(CU$1=$A49,1,INDEX(Correlations!$F$3:$DA$102,MAX(CU$1,$A49),MIN(CU$1,$A49)))</f>
        <v>0</v>
      </c>
      <c r="CV49">
        <f>IF(CV$1=$A49,1,INDEX(Correlations!$F$3:$DA$102,MAX(CV$1,$A49),MIN(CV$1,$A49)))</f>
        <v>0</v>
      </c>
      <c r="CW49">
        <f>IF(CW$1=$A49,1,INDEX(Correlations!$F$3:$DA$102,MAX(CW$1,$A49),MIN(CW$1,$A49)))</f>
        <v>0</v>
      </c>
    </row>
    <row r="50" spans="1:101" x14ac:dyDescent="0.15">
      <c r="A50">
        <v>49</v>
      </c>
      <c r="B50">
        <f>IF(B$1=$A50,1,INDEX(Correlations!$F$3:$DA$102,MAX(B$1,$A50),MIN(B$1,$A50)))</f>
        <v>0.39</v>
      </c>
      <c r="C50">
        <f>IF(C$1=$A50,1,INDEX(Correlations!$F$3:$DA$102,MAX(C$1,$A50),MIN(C$1,$A50)))</f>
        <v>0</v>
      </c>
      <c r="D50">
        <f>IF(D$1=$A50,1,INDEX(Correlations!$F$3:$DA$102,MAX(D$1,$A50),MIN(D$1,$A50)))</f>
        <v>0</v>
      </c>
      <c r="E50">
        <f>IF(E$1=$A50,1,INDEX(Correlations!$F$3:$DA$102,MAX(E$1,$A50),MIN(E$1,$A50)))</f>
        <v>0.27</v>
      </c>
      <c r="F50">
        <f>IF(F$1=$A50,1,INDEX(Correlations!$F$3:$DA$102,MAX(F$1,$A50),MIN(F$1,$A50)))</f>
        <v>0</v>
      </c>
      <c r="G50">
        <f>IF(G$1=$A50,1,INDEX(Correlations!$F$3:$DA$102,MAX(G$1,$A50),MIN(G$1,$A50)))</f>
        <v>0</v>
      </c>
      <c r="H50">
        <f>IF(H$1=$A50,1,INDEX(Correlations!$F$3:$DA$102,MAX(H$1,$A50),MIN(H$1,$A50)))</f>
        <v>0</v>
      </c>
      <c r="I50">
        <f>IF(I$1=$A50,1,INDEX(Correlations!$F$3:$DA$102,MAX(I$1,$A50),MIN(I$1,$A50)))</f>
        <v>0</v>
      </c>
      <c r="J50">
        <f>IF(J$1=$A50,1,INDEX(Correlations!$F$3:$DA$102,MAX(J$1,$A50),MIN(J$1,$A50)))</f>
        <v>0</v>
      </c>
      <c r="K50">
        <f>IF(K$1=$A50,1,INDEX(Correlations!$F$3:$DA$102,MAX(K$1,$A50),MIN(K$1,$A50)))</f>
        <v>0.28999999999999998</v>
      </c>
      <c r="L50">
        <f>IF(L$1=$A50,1,INDEX(Correlations!$F$3:$DA$102,MAX(L$1,$A50),MIN(L$1,$A50)))</f>
        <v>0</v>
      </c>
      <c r="M50">
        <f>IF(M$1=$A50,1,INDEX(Correlations!$F$3:$DA$102,MAX(M$1,$A50),MIN(M$1,$A50)))</f>
        <v>0</v>
      </c>
      <c r="N50">
        <f>IF(N$1=$A50,1,INDEX(Correlations!$F$3:$DA$102,MAX(N$1,$A50),MIN(N$1,$A50)))</f>
        <v>0</v>
      </c>
      <c r="O50">
        <f>IF(O$1=$A50,1,INDEX(Correlations!$F$3:$DA$102,MAX(O$1,$A50),MIN(O$1,$A50)))</f>
        <v>0</v>
      </c>
      <c r="P50">
        <f>IF(P$1=$A50,1,INDEX(Correlations!$F$3:$DA$102,MAX(P$1,$A50),MIN(P$1,$A50)))</f>
        <v>0.57999999999999996</v>
      </c>
      <c r="Q50">
        <f>IF(Q$1=$A50,1,INDEX(Correlations!$F$3:$DA$102,MAX(Q$1,$A50),MIN(Q$1,$A50)))</f>
        <v>0.57999999999999996</v>
      </c>
      <c r="R50">
        <f>IF(R$1=$A50,1,INDEX(Correlations!$F$3:$DA$102,MAX(R$1,$A50),MIN(R$1,$A50)))</f>
        <v>0</v>
      </c>
      <c r="S50">
        <f>IF(S$1=$A50,1,INDEX(Correlations!$F$3:$DA$102,MAX(S$1,$A50),MIN(S$1,$A50)))</f>
        <v>0</v>
      </c>
      <c r="T50">
        <f>IF(T$1=$A50,1,INDEX(Correlations!$F$3:$DA$102,MAX(T$1,$A50),MIN(T$1,$A50)))</f>
        <v>0</v>
      </c>
      <c r="U50">
        <f>IF(U$1=$A50,1,INDEX(Correlations!$F$3:$DA$102,MAX(U$1,$A50),MIN(U$1,$A50)))</f>
        <v>0</v>
      </c>
      <c r="V50">
        <f>IF(V$1=$A50,1,INDEX(Correlations!$F$3:$DA$102,MAX(V$1,$A50),MIN(V$1,$A50)))</f>
        <v>0</v>
      </c>
      <c r="W50">
        <f>IF(W$1=$A50,1,INDEX(Correlations!$F$3:$DA$102,MAX(W$1,$A50),MIN(W$1,$A50)))</f>
        <v>0</v>
      </c>
      <c r="X50">
        <f>IF(X$1=$A50,1,INDEX(Correlations!$F$3:$DA$102,MAX(X$1,$A50),MIN(X$1,$A50)))</f>
        <v>0</v>
      </c>
      <c r="Y50">
        <f>IF(Y$1=$A50,1,INDEX(Correlations!$F$3:$DA$102,MAX(Y$1,$A50),MIN(Y$1,$A50)))</f>
        <v>0</v>
      </c>
      <c r="Z50">
        <f>IF(Z$1=$A50,1,INDEX(Correlations!$F$3:$DA$102,MAX(Z$1,$A50),MIN(Z$1,$A50)))</f>
        <v>0</v>
      </c>
      <c r="AA50">
        <f>IF(AA$1=$A50,1,INDEX(Correlations!$F$3:$DA$102,MAX(AA$1,$A50),MIN(AA$1,$A50)))</f>
        <v>0</v>
      </c>
      <c r="AB50">
        <f>IF(AB$1=$A50,1,INDEX(Correlations!$F$3:$DA$102,MAX(AB$1,$A50),MIN(AB$1,$A50)))</f>
        <v>0</v>
      </c>
      <c r="AC50">
        <f>IF(AC$1=$A50,1,INDEX(Correlations!$F$3:$DA$102,MAX(AC$1,$A50),MIN(AC$1,$A50)))</f>
        <v>0</v>
      </c>
      <c r="AD50">
        <f>IF(AD$1=$A50,1,INDEX(Correlations!$F$3:$DA$102,MAX(AD$1,$A50),MIN(AD$1,$A50)))</f>
        <v>0</v>
      </c>
      <c r="AE50">
        <f>IF(AE$1=$A50,1,INDEX(Correlations!$F$3:$DA$102,MAX(AE$1,$A50),MIN(AE$1,$A50)))</f>
        <v>0</v>
      </c>
      <c r="AF50">
        <f>IF(AF$1=$A50,1,INDEX(Correlations!$F$3:$DA$102,MAX(AF$1,$A50),MIN(AF$1,$A50)))</f>
        <v>0</v>
      </c>
      <c r="AG50">
        <f>IF(AG$1=$A50,1,INDEX(Correlations!$F$3:$DA$102,MAX(AG$1,$A50),MIN(AG$1,$A50)))</f>
        <v>0</v>
      </c>
      <c r="AH50">
        <f>IF(AH$1=$A50,1,INDEX(Correlations!$F$3:$DA$102,MAX(AH$1,$A50),MIN(AH$1,$A50)))</f>
        <v>0.69</v>
      </c>
      <c r="AI50">
        <f>IF(AI$1=$A50,1,INDEX(Correlations!$F$3:$DA$102,MAX(AI$1,$A50),MIN(AI$1,$A50)))</f>
        <v>0</v>
      </c>
      <c r="AJ50">
        <f>IF(AJ$1=$A50,1,INDEX(Correlations!$F$3:$DA$102,MAX(AJ$1,$A50),MIN(AJ$1,$A50)))</f>
        <v>0</v>
      </c>
      <c r="AK50">
        <f>IF(AK$1=$A50,1,INDEX(Correlations!$F$3:$DA$102,MAX(AK$1,$A50),MIN(AK$1,$A50)))</f>
        <v>0</v>
      </c>
      <c r="AL50">
        <f>IF(AL$1=$A50,1,INDEX(Correlations!$F$3:$DA$102,MAX(AL$1,$A50),MIN(AL$1,$A50)))</f>
        <v>0</v>
      </c>
      <c r="AM50">
        <f>IF(AM$1=$A50,1,INDEX(Correlations!$F$3:$DA$102,MAX(AM$1,$A50),MIN(AM$1,$A50)))</f>
        <v>0</v>
      </c>
      <c r="AN50">
        <f>IF(AN$1=$A50,1,INDEX(Correlations!$F$3:$DA$102,MAX(AN$1,$A50),MIN(AN$1,$A50)))</f>
        <v>0</v>
      </c>
      <c r="AO50">
        <f>IF(AO$1=$A50,1,INDEX(Correlations!$F$3:$DA$102,MAX(AO$1,$A50),MIN(AO$1,$A50)))</f>
        <v>0</v>
      </c>
      <c r="AP50">
        <f>IF(AP$1=$A50,1,INDEX(Correlations!$F$3:$DA$102,MAX(AP$1,$A50),MIN(AP$1,$A50)))</f>
        <v>0</v>
      </c>
      <c r="AQ50">
        <f>IF(AQ$1=$A50,1,INDEX(Correlations!$F$3:$DA$102,MAX(AQ$1,$A50),MIN(AQ$1,$A50)))</f>
        <v>0</v>
      </c>
      <c r="AR50">
        <f>IF(AR$1=$A50,1,INDEX(Correlations!$F$3:$DA$102,MAX(AR$1,$A50),MIN(AR$1,$A50)))</f>
        <v>0.4</v>
      </c>
      <c r="AS50">
        <f>IF(AS$1=$A50,1,INDEX(Correlations!$F$3:$DA$102,MAX(AS$1,$A50),MIN(AS$1,$A50)))</f>
        <v>0</v>
      </c>
      <c r="AT50">
        <f>IF(AT$1=$A50,1,INDEX(Correlations!$F$3:$DA$102,MAX(AT$1,$A50),MIN(AT$1,$A50)))</f>
        <v>0</v>
      </c>
      <c r="AU50">
        <f>IF(AU$1=$A50,1,INDEX(Correlations!$F$3:$DA$102,MAX(AU$1,$A50),MIN(AU$1,$A50)))</f>
        <v>0</v>
      </c>
      <c r="AV50">
        <f>IF(AV$1=$A50,1,INDEX(Correlations!$F$3:$DA$102,MAX(AV$1,$A50),MIN(AV$1,$A50)))</f>
        <v>0</v>
      </c>
      <c r="AW50">
        <f>IF(AW$1=$A50,1,INDEX(Correlations!$F$3:$DA$102,MAX(AW$1,$A50),MIN(AW$1,$A50)))</f>
        <v>0.7</v>
      </c>
      <c r="AX50">
        <f>IF(AX$1=$A50,1,INDEX(Correlations!$F$3:$DA$102,MAX(AX$1,$A50),MIN(AX$1,$A50)))</f>
        <v>1</v>
      </c>
      <c r="AY50">
        <f>IF(AY$1=$A50,1,INDEX(Correlations!$F$3:$DA$102,MAX(AY$1,$A50),MIN(AY$1,$A50)))</f>
        <v>0.36</v>
      </c>
      <c r="AZ50">
        <f>IF(AZ$1=$A50,1,INDEX(Correlations!$F$3:$DA$102,MAX(AZ$1,$A50),MIN(AZ$1,$A50)))</f>
        <v>0</v>
      </c>
      <c r="BA50">
        <f>IF(BA$1=$A50,1,INDEX(Correlations!$F$3:$DA$102,MAX(BA$1,$A50),MIN(BA$1,$A50)))</f>
        <v>0</v>
      </c>
      <c r="BB50">
        <f>IF(BB$1=$A50,1,INDEX(Correlations!$F$3:$DA$102,MAX(BB$1,$A50),MIN(BB$1,$A50)))</f>
        <v>0</v>
      </c>
      <c r="BC50">
        <f>IF(BC$1=$A50,1,INDEX(Correlations!$F$3:$DA$102,MAX(BC$1,$A50),MIN(BC$1,$A50)))</f>
        <v>0</v>
      </c>
      <c r="BD50">
        <f>IF(BD$1=$A50,1,INDEX(Correlations!$F$3:$DA$102,MAX(BD$1,$A50),MIN(BD$1,$A50)))</f>
        <v>0</v>
      </c>
      <c r="BE50">
        <f>IF(BE$1=$A50,1,INDEX(Correlations!$F$3:$DA$102,MAX(BE$1,$A50),MIN(BE$1,$A50)))</f>
        <v>0</v>
      </c>
      <c r="BF50">
        <f>IF(BF$1=$A50,1,INDEX(Correlations!$F$3:$DA$102,MAX(BF$1,$A50),MIN(BF$1,$A50)))</f>
        <v>0</v>
      </c>
      <c r="BG50">
        <f>IF(BG$1=$A50,1,INDEX(Correlations!$F$3:$DA$102,MAX(BG$1,$A50),MIN(BG$1,$A50)))</f>
        <v>0</v>
      </c>
      <c r="BH50">
        <f>IF(BH$1=$A50,1,INDEX(Correlations!$F$3:$DA$102,MAX(BH$1,$A50),MIN(BH$1,$A50)))</f>
        <v>0</v>
      </c>
      <c r="BI50">
        <f>IF(BI$1=$A50,1,INDEX(Correlations!$F$3:$DA$102,MAX(BI$1,$A50),MIN(BI$1,$A50)))</f>
        <v>0</v>
      </c>
      <c r="BJ50">
        <f>IF(BJ$1=$A50,1,INDEX(Correlations!$F$3:$DA$102,MAX(BJ$1,$A50),MIN(BJ$1,$A50)))</f>
        <v>0</v>
      </c>
      <c r="BK50">
        <f>IF(BK$1=$A50,1,INDEX(Correlations!$F$3:$DA$102,MAX(BK$1,$A50),MIN(BK$1,$A50)))</f>
        <v>0</v>
      </c>
      <c r="BL50">
        <f>IF(BL$1=$A50,1,INDEX(Correlations!$F$3:$DA$102,MAX(BL$1,$A50),MIN(BL$1,$A50)))</f>
        <v>0</v>
      </c>
      <c r="BM50">
        <f>IF(BM$1=$A50,1,INDEX(Correlations!$F$3:$DA$102,MAX(BM$1,$A50),MIN(BM$1,$A50)))</f>
        <v>0</v>
      </c>
      <c r="BN50">
        <f>IF(BN$1=$A50,1,INDEX(Correlations!$F$3:$DA$102,MAX(BN$1,$A50),MIN(BN$1,$A50)))</f>
        <v>0</v>
      </c>
      <c r="BO50">
        <f>IF(BO$1=$A50,1,INDEX(Correlations!$F$3:$DA$102,MAX(BO$1,$A50),MIN(BO$1,$A50)))</f>
        <v>0</v>
      </c>
      <c r="BP50">
        <f>IF(BP$1=$A50,1,INDEX(Correlations!$F$3:$DA$102,MAX(BP$1,$A50),MIN(BP$1,$A50)))</f>
        <v>0</v>
      </c>
      <c r="BQ50">
        <f>IF(BQ$1=$A50,1,INDEX(Correlations!$F$3:$DA$102,MAX(BQ$1,$A50),MIN(BQ$1,$A50)))</f>
        <v>0</v>
      </c>
      <c r="BR50">
        <f>IF(BR$1=$A50,1,INDEX(Correlations!$F$3:$DA$102,MAX(BR$1,$A50),MIN(BR$1,$A50)))</f>
        <v>0</v>
      </c>
      <c r="BS50">
        <f>IF(BS$1=$A50,1,INDEX(Correlations!$F$3:$DA$102,MAX(BS$1,$A50),MIN(BS$1,$A50)))</f>
        <v>0</v>
      </c>
      <c r="BT50">
        <f>IF(BT$1=$A50,1,INDEX(Correlations!$F$3:$DA$102,MAX(BT$1,$A50),MIN(BT$1,$A50)))</f>
        <v>0</v>
      </c>
      <c r="BU50">
        <f>IF(BU$1=$A50,1,INDEX(Correlations!$F$3:$DA$102,MAX(BU$1,$A50),MIN(BU$1,$A50)))</f>
        <v>0</v>
      </c>
      <c r="BV50">
        <f>IF(BV$1=$A50,1,INDEX(Correlations!$F$3:$DA$102,MAX(BV$1,$A50),MIN(BV$1,$A50)))</f>
        <v>0</v>
      </c>
      <c r="BW50">
        <f>IF(BW$1=$A50,1,INDEX(Correlations!$F$3:$DA$102,MAX(BW$1,$A50),MIN(BW$1,$A50)))</f>
        <v>0</v>
      </c>
      <c r="BX50">
        <f>IF(BX$1=$A50,1,INDEX(Correlations!$F$3:$DA$102,MAX(BX$1,$A50),MIN(BX$1,$A50)))</f>
        <v>0</v>
      </c>
      <c r="BY50">
        <f>IF(BY$1=$A50,1,INDEX(Correlations!$F$3:$DA$102,MAX(BY$1,$A50),MIN(BY$1,$A50)))</f>
        <v>0</v>
      </c>
      <c r="BZ50">
        <f>IF(BZ$1=$A50,1,INDEX(Correlations!$F$3:$DA$102,MAX(BZ$1,$A50),MIN(BZ$1,$A50)))</f>
        <v>0</v>
      </c>
      <c r="CA50">
        <f>IF(CA$1=$A50,1,INDEX(Correlations!$F$3:$DA$102,MAX(CA$1,$A50),MIN(CA$1,$A50)))</f>
        <v>0</v>
      </c>
      <c r="CB50">
        <f>IF(CB$1=$A50,1,INDEX(Correlations!$F$3:$DA$102,MAX(CB$1,$A50),MIN(CB$1,$A50)))</f>
        <v>0</v>
      </c>
      <c r="CC50">
        <f>IF(CC$1=$A50,1,INDEX(Correlations!$F$3:$DA$102,MAX(CC$1,$A50),MIN(CC$1,$A50)))</f>
        <v>0</v>
      </c>
      <c r="CD50">
        <f>IF(CD$1=$A50,1,INDEX(Correlations!$F$3:$DA$102,MAX(CD$1,$A50),MIN(CD$1,$A50)))</f>
        <v>0</v>
      </c>
      <c r="CE50">
        <f>IF(CE$1=$A50,1,INDEX(Correlations!$F$3:$DA$102,MAX(CE$1,$A50),MIN(CE$1,$A50)))</f>
        <v>0</v>
      </c>
      <c r="CF50">
        <f>IF(CF$1=$A50,1,INDEX(Correlations!$F$3:$DA$102,MAX(CF$1,$A50),MIN(CF$1,$A50)))</f>
        <v>0</v>
      </c>
      <c r="CG50">
        <f>IF(CG$1=$A50,1,INDEX(Correlations!$F$3:$DA$102,MAX(CG$1,$A50),MIN(CG$1,$A50)))</f>
        <v>0</v>
      </c>
      <c r="CH50">
        <f>IF(CH$1=$A50,1,INDEX(Correlations!$F$3:$DA$102,MAX(CH$1,$A50),MIN(CH$1,$A50)))</f>
        <v>0</v>
      </c>
      <c r="CI50">
        <f>IF(CI$1=$A50,1,INDEX(Correlations!$F$3:$DA$102,MAX(CI$1,$A50),MIN(CI$1,$A50)))</f>
        <v>0</v>
      </c>
      <c r="CJ50">
        <f>IF(CJ$1=$A50,1,INDEX(Correlations!$F$3:$DA$102,MAX(CJ$1,$A50),MIN(CJ$1,$A50)))</f>
        <v>0</v>
      </c>
      <c r="CK50">
        <f>IF(CK$1=$A50,1,INDEX(Correlations!$F$3:$DA$102,MAX(CK$1,$A50),MIN(CK$1,$A50)))</f>
        <v>0</v>
      </c>
      <c r="CL50">
        <f>IF(CL$1=$A50,1,INDEX(Correlations!$F$3:$DA$102,MAX(CL$1,$A50),MIN(CL$1,$A50)))</f>
        <v>0</v>
      </c>
      <c r="CM50">
        <f>IF(CM$1=$A50,1,INDEX(Correlations!$F$3:$DA$102,MAX(CM$1,$A50),MIN(CM$1,$A50)))</f>
        <v>0</v>
      </c>
      <c r="CN50">
        <f>IF(CN$1=$A50,1,INDEX(Correlations!$F$3:$DA$102,MAX(CN$1,$A50),MIN(CN$1,$A50)))</f>
        <v>0</v>
      </c>
      <c r="CO50">
        <f>IF(CO$1=$A50,1,INDEX(Correlations!$F$3:$DA$102,MAX(CO$1,$A50),MIN(CO$1,$A50)))</f>
        <v>0</v>
      </c>
      <c r="CP50">
        <f>IF(CP$1=$A50,1,INDEX(Correlations!$F$3:$DA$102,MAX(CP$1,$A50),MIN(CP$1,$A50)))</f>
        <v>0</v>
      </c>
      <c r="CQ50">
        <f>IF(CQ$1=$A50,1,INDEX(Correlations!$F$3:$DA$102,MAX(CQ$1,$A50),MIN(CQ$1,$A50)))</f>
        <v>0</v>
      </c>
      <c r="CR50">
        <f>IF(CR$1=$A50,1,INDEX(Correlations!$F$3:$DA$102,MAX(CR$1,$A50),MIN(CR$1,$A50)))</f>
        <v>0</v>
      </c>
      <c r="CS50">
        <f>IF(CS$1=$A50,1,INDEX(Correlations!$F$3:$DA$102,MAX(CS$1,$A50),MIN(CS$1,$A50)))</f>
        <v>0</v>
      </c>
      <c r="CT50">
        <f>IF(CT$1=$A50,1,INDEX(Correlations!$F$3:$DA$102,MAX(CT$1,$A50),MIN(CT$1,$A50)))</f>
        <v>0</v>
      </c>
      <c r="CU50">
        <f>IF(CU$1=$A50,1,INDEX(Correlations!$F$3:$DA$102,MAX(CU$1,$A50),MIN(CU$1,$A50)))</f>
        <v>0</v>
      </c>
      <c r="CV50">
        <f>IF(CV$1=$A50,1,INDEX(Correlations!$F$3:$DA$102,MAX(CV$1,$A50),MIN(CV$1,$A50)))</f>
        <v>0</v>
      </c>
      <c r="CW50">
        <f>IF(CW$1=$A50,1,INDEX(Correlations!$F$3:$DA$102,MAX(CW$1,$A50),MIN(CW$1,$A50)))</f>
        <v>0</v>
      </c>
    </row>
    <row r="51" spans="1:101" x14ac:dyDescent="0.15">
      <c r="A51">
        <v>50</v>
      </c>
      <c r="B51">
        <f>IF(B$1=$A51,1,INDEX(Correlations!$F$3:$DA$102,MAX(B$1,$A51),MIN(B$1,$A51)))</f>
        <v>0.62</v>
      </c>
      <c r="C51">
        <f>IF(C$1=$A51,1,INDEX(Correlations!$F$3:$DA$102,MAX(C$1,$A51),MIN(C$1,$A51)))</f>
        <v>0</v>
      </c>
      <c r="D51">
        <f>IF(D$1=$A51,1,INDEX(Correlations!$F$3:$DA$102,MAX(D$1,$A51),MIN(D$1,$A51)))</f>
        <v>0</v>
      </c>
      <c r="E51">
        <f>IF(E$1=$A51,1,INDEX(Correlations!$F$3:$DA$102,MAX(E$1,$A51),MIN(E$1,$A51)))</f>
        <v>0.47</v>
      </c>
      <c r="F51">
        <f>IF(F$1=$A51,1,INDEX(Correlations!$F$3:$DA$102,MAX(F$1,$A51),MIN(F$1,$A51)))</f>
        <v>0</v>
      </c>
      <c r="G51">
        <f>IF(G$1=$A51,1,INDEX(Correlations!$F$3:$DA$102,MAX(G$1,$A51),MIN(G$1,$A51)))</f>
        <v>0</v>
      </c>
      <c r="H51">
        <f>IF(H$1=$A51,1,INDEX(Correlations!$F$3:$DA$102,MAX(H$1,$A51),MIN(H$1,$A51)))</f>
        <v>0</v>
      </c>
      <c r="I51">
        <f>IF(I$1=$A51,1,INDEX(Correlations!$F$3:$DA$102,MAX(I$1,$A51),MIN(I$1,$A51)))</f>
        <v>0</v>
      </c>
      <c r="J51">
        <f>IF(J$1=$A51,1,INDEX(Correlations!$F$3:$DA$102,MAX(J$1,$A51),MIN(J$1,$A51)))</f>
        <v>0</v>
      </c>
      <c r="K51">
        <f>IF(K$1=$A51,1,INDEX(Correlations!$F$3:$DA$102,MAX(K$1,$A51),MIN(K$1,$A51)))</f>
        <v>0.08</v>
      </c>
      <c r="L51">
        <f>IF(L$1=$A51,1,INDEX(Correlations!$F$3:$DA$102,MAX(L$1,$A51),MIN(L$1,$A51)))</f>
        <v>0</v>
      </c>
      <c r="M51">
        <f>IF(M$1=$A51,1,INDEX(Correlations!$F$3:$DA$102,MAX(M$1,$A51),MIN(M$1,$A51)))</f>
        <v>0</v>
      </c>
      <c r="N51">
        <f>IF(N$1=$A51,1,INDEX(Correlations!$F$3:$DA$102,MAX(N$1,$A51),MIN(N$1,$A51)))</f>
        <v>0</v>
      </c>
      <c r="O51">
        <f>IF(O$1=$A51,1,INDEX(Correlations!$F$3:$DA$102,MAX(O$1,$A51),MIN(O$1,$A51)))</f>
        <v>0</v>
      </c>
      <c r="P51">
        <f>IF(P$1=$A51,1,INDEX(Correlations!$F$3:$DA$102,MAX(P$1,$A51),MIN(P$1,$A51)))</f>
        <v>0.49</v>
      </c>
      <c r="Q51">
        <f>IF(Q$1=$A51,1,INDEX(Correlations!$F$3:$DA$102,MAX(Q$1,$A51),MIN(Q$1,$A51)))</f>
        <v>0.49</v>
      </c>
      <c r="R51">
        <f>IF(R$1=$A51,1,INDEX(Correlations!$F$3:$DA$102,MAX(R$1,$A51),MIN(R$1,$A51)))</f>
        <v>0</v>
      </c>
      <c r="S51">
        <f>IF(S$1=$A51,1,INDEX(Correlations!$F$3:$DA$102,MAX(S$1,$A51),MIN(S$1,$A51)))</f>
        <v>0</v>
      </c>
      <c r="T51">
        <f>IF(T$1=$A51,1,INDEX(Correlations!$F$3:$DA$102,MAX(T$1,$A51),MIN(T$1,$A51)))</f>
        <v>0</v>
      </c>
      <c r="U51">
        <f>IF(U$1=$A51,1,INDEX(Correlations!$F$3:$DA$102,MAX(U$1,$A51),MIN(U$1,$A51)))</f>
        <v>0</v>
      </c>
      <c r="V51">
        <f>IF(V$1=$A51,1,INDEX(Correlations!$F$3:$DA$102,MAX(V$1,$A51),MIN(V$1,$A51)))</f>
        <v>0</v>
      </c>
      <c r="W51">
        <f>IF(W$1=$A51,1,INDEX(Correlations!$F$3:$DA$102,MAX(W$1,$A51),MIN(W$1,$A51)))</f>
        <v>0</v>
      </c>
      <c r="X51">
        <f>IF(X$1=$A51,1,INDEX(Correlations!$F$3:$DA$102,MAX(X$1,$A51),MIN(X$1,$A51)))</f>
        <v>0</v>
      </c>
      <c r="Y51">
        <f>IF(Y$1=$A51,1,INDEX(Correlations!$F$3:$DA$102,MAX(Y$1,$A51),MIN(Y$1,$A51)))</f>
        <v>0</v>
      </c>
      <c r="Z51">
        <f>IF(Z$1=$A51,1,INDEX(Correlations!$F$3:$DA$102,MAX(Z$1,$A51),MIN(Z$1,$A51)))</f>
        <v>0</v>
      </c>
      <c r="AA51">
        <f>IF(AA$1=$A51,1,INDEX(Correlations!$F$3:$DA$102,MAX(AA$1,$A51),MIN(AA$1,$A51)))</f>
        <v>0</v>
      </c>
      <c r="AB51">
        <f>IF(AB$1=$A51,1,INDEX(Correlations!$F$3:$DA$102,MAX(AB$1,$A51),MIN(AB$1,$A51)))</f>
        <v>0</v>
      </c>
      <c r="AC51">
        <f>IF(AC$1=$A51,1,INDEX(Correlations!$F$3:$DA$102,MAX(AC$1,$A51),MIN(AC$1,$A51)))</f>
        <v>0</v>
      </c>
      <c r="AD51">
        <f>IF(AD$1=$A51,1,INDEX(Correlations!$F$3:$DA$102,MAX(AD$1,$A51),MIN(AD$1,$A51)))</f>
        <v>0</v>
      </c>
      <c r="AE51">
        <f>IF(AE$1=$A51,1,INDEX(Correlations!$F$3:$DA$102,MAX(AE$1,$A51),MIN(AE$1,$A51)))</f>
        <v>0</v>
      </c>
      <c r="AF51">
        <f>IF(AF$1=$A51,1,INDEX(Correlations!$F$3:$DA$102,MAX(AF$1,$A51),MIN(AF$1,$A51)))</f>
        <v>0</v>
      </c>
      <c r="AG51">
        <f>IF(AG$1=$A51,1,INDEX(Correlations!$F$3:$DA$102,MAX(AG$1,$A51),MIN(AG$1,$A51)))</f>
        <v>0</v>
      </c>
      <c r="AH51">
        <f>IF(AH$1=$A51,1,INDEX(Correlations!$F$3:$DA$102,MAX(AH$1,$A51),MIN(AH$1,$A51)))</f>
        <v>0.71</v>
      </c>
      <c r="AI51">
        <f>IF(AI$1=$A51,1,INDEX(Correlations!$F$3:$DA$102,MAX(AI$1,$A51),MIN(AI$1,$A51)))</f>
        <v>0</v>
      </c>
      <c r="AJ51">
        <f>IF(AJ$1=$A51,1,INDEX(Correlations!$F$3:$DA$102,MAX(AJ$1,$A51),MIN(AJ$1,$A51)))</f>
        <v>0</v>
      </c>
      <c r="AK51">
        <f>IF(AK$1=$A51,1,INDEX(Correlations!$F$3:$DA$102,MAX(AK$1,$A51),MIN(AK$1,$A51)))</f>
        <v>0</v>
      </c>
      <c r="AL51">
        <f>IF(AL$1=$A51,1,INDEX(Correlations!$F$3:$DA$102,MAX(AL$1,$A51),MIN(AL$1,$A51)))</f>
        <v>0</v>
      </c>
      <c r="AM51">
        <f>IF(AM$1=$A51,1,INDEX(Correlations!$F$3:$DA$102,MAX(AM$1,$A51),MIN(AM$1,$A51)))</f>
        <v>0</v>
      </c>
      <c r="AN51">
        <f>IF(AN$1=$A51,1,INDEX(Correlations!$F$3:$DA$102,MAX(AN$1,$A51),MIN(AN$1,$A51)))</f>
        <v>0</v>
      </c>
      <c r="AO51">
        <f>IF(AO$1=$A51,1,INDEX(Correlations!$F$3:$DA$102,MAX(AO$1,$A51),MIN(AO$1,$A51)))</f>
        <v>0</v>
      </c>
      <c r="AP51">
        <f>IF(AP$1=$A51,1,INDEX(Correlations!$F$3:$DA$102,MAX(AP$1,$A51),MIN(AP$1,$A51)))</f>
        <v>0</v>
      </c>
      <c r="AQ51">
        <f>IF(AQ$1=$A51,1,INDEX(Correlations!$F$3:$DA$102,MAX(AQ$1,$A51),MIN(AQ$1,$A51)))</f>
        <v>0</v>
      </c>
      <c r="AR51">
        <f>IF(AR$1=$A51,1,INDEX(Correlations!$F$3:$DA$102,MAX(AR$1,$A51),MIN(AR$1,$A51)))</f>
        <v>0.47</v>
      </c>
      <c r="AS51">
        <f>IF(AS$1=$A51,1,INDEX(Correlations!$F$3:$DA$102,MAX(AS$1,$A51),MIN(AS$1,$A51)))</f>
        <v>0</v>
      </c>
      <c r="AT51">
        <f>IF(AT$1=$A51,1,INDEX(Correlations!$F$3:$DA$102,MAX(AT$1,$A51),MIN(AT$1,$A51)))</f>
        <v>0</v>
      </c>
      <c r="AU51">
        <f>IF(AU$1=$A51,1,INDEX(Correlations!$F$3:$DA$102,MAX(AU$1,$A51),MIN(AU$1,$A51)))</f>
        <v>0</v>
      </c>
      <c r="AV51">
        <f>IF(AV$1=$A51,1,INDEX(Correlations!$F$3:$DA$102,MAX(AV$1,$A51),MIN(AV$1,$A51)))</f>
        <v>0</v>
      </c>
      <c r="AW51">
        <f>IF(AW$1=$A51,1,INDEX(Correlations!$F$3:$DA$102,MAX(AW$1,$A51),MIN(AW$1,$A51)))</f>
        <v>0.55000000000000004</v>
      </c>
      <c r="AX51">
        <f>IF(AX$1=$A51,1,INDEX(Correlations!$F$3:$DA$102,MAX(AX$1,$A51),MIN(AX$1,$A51)))</f>
        <v>0.36</v>
      </c>
      <c r="AY51">
        <f>IF(AY$1=$A51,1,INDEX(Correlations!$F$3:$DA$102,MAX(AY$1,$A51),MIN(AY$1,$A51)))</f>
        <v>1</v>
      </c>
      <c r="AZ51">
        <f>IF(AZ$1=$A51,1,INDEX(Correlations!$F$3:$DA$102,MAX(AZ$1,$A51),MIN(AZ$1,$A51)))</f>
        <v>0</v>
      </c>
      <c r="BA51">
        <f>IF(BA$1=$A51,1,INDEX(Correlations!$F$3:$DA$102,MAX(BA$1,$A51),MIN(BA$1,$A51)))</f>
        <v>0</v>
      </c>
      <c r="BB51">
        <f>IF(BB$1=$A51,1,INDEX(Correlations!$F$3:$DA$102,MAX(BB$1,$A51),MIN(BB$1,$A51)))</f>
        <v>0</v>
      </c>
      <c r="BC51">
        <f>IF(BC$1=$A51,1,INDEX(Correlations!$F$3:$DA$102,MAX(BC$1,$A51),MIN(BC$1,$A51)))</f>
        <v>0</v>
      </c>
      <c r="BD51">
        <f>IF(BD$1=$A51,1,INDEX(Correlations!$F$3:$DA$102,MAX(BD$1,$A51),MIN(BD$1,$A51)))</f>
        <v>0</v>
      </c>
      <c r="BE51">
        <f>IF(BE$1=$A51,1,INDEX(Correlations!$F$3:$DA$102,MAX(BE$1,$A51),MIN(BE$1,$A51)))</f>
        <v>0</v>
      </c>
      <c r="BF51">
        <f>IF(BF$1=$A51,1,INDEX(Correlations!$F$3:$DA$102,MAX(BF$1,$A51),MIN(BF$1,$A51)))</f>
        <v>0</v>
      </c>
      <c r="BG51">
        <f>IF(BG$1=$A51,1,INDEX(Correlations!$F$3:$DA$102,MAX(BG$1,$A51),MIN(BG$1,$A51)))</f>
        <v>0</v>
      </c>
      <c r="BH51">
        <f>IF(BH$1=$A51,1,INDEX(Correlations!$F$3:$DA$102,MAX(BH$1,$A51),MIN(BH$1,$A51)))</f>
        <v>0</v>
      </c>
      <c r="BI51">
        <f>IF(BI$1=$A51,1,INDEX(Correlations!$F$3:$DA$102,MAX(BI$1,$A51),MIN(BI$1,$A51)))</f>
        <v>0</v>
      </c>
      <c r="BJ51">
        <f>IF(BJ$1=$A51,1,INDEX(Correlations!$F$3:$DA$102,MAX(BJ$1,$A51),MIN(BJ$1,$A51)))</f>
        <v>0</v>
      </c>
      <c r="BK51">
        <f>IF(BK$1=$A51,1,INDEX(Correlations!$F$3:$DA$102,MAX(BK$1,$A51),MIN(BK$1,$A51)))</f>
        <v>0</v>
      </c>
      <c r="BL51">
        <f>IF(BL$1=$A51,1,INDEX(Correlations!$F$3:$DA$102,MAX(BL$1,$A51),MIN(BL$1,$A51)))</f>
        <v>0</v>
      </c>
      <c r="BM51">
        <f>IF(BM$1=$A51,1,INDEX(Correlations!$F$3:$DA$102,MAX(BM$1,$A51),MIN(BM$1,$A51)))</f>
        <v>0</v>
      </c>
      <c r="BN51">
        <f>IF(BN$1=$A51,1,INDEX(Correlations!$F$3:$DA$102,MAX(BN$1,$A51),MIN(BN$1,$A51)))</f>
        <v>0</v>
      </c>
      <c r="BO51">
        <f>IF(BO$1=$A51,1,INDEX(Correlations!$F$3:$DA$102,MAX(BO$1,$A51),MIN(BO$1,$A51)))</f>
        <v>0</v>
      </c>
      <c r="BP51">
        <f>IF(BP$1=$A51,1,INDEX(Correlations!$F$3:$DA$102,MAX(BP$1,$A51),MIN(BP$1,$A51)))</f>
        <v>0</v>
      </c>
      <c r="BQ51">
        <f>IF(BQ$1=$A51,1,INDEX(Correlations!$F$3:$DA$102,MAX(BQ$1,$A51),MIN(BQ$1,$A51)))</f>
        <v>0</v>
      </c>
      <c r="BR51">
        <f>IF(BR$1=$A51,1,INDEX(Correlations!$F$3:$DA$102,MAX(BR$1,$A51),MIN(BR$1,$A51)))</f>
        <v>0</v>
      </c>
      <c r="BS51">
        <f>IF(BS$1=$A51,1,INDEX(Correlations!$F$3:$DA$102,MAX(BS$1,$A51),MIN(BS$1,$A51)))</f>
        <v>0</v>
      </c>
      <c r="BT51">
        <f>IF(BT$1=$A51,1,INDEX(Correlations!$F$3:$DA$102,MAX(BT$1,$A51),MIN(BT$1,$A51)))</f>
        <v>0</v>
      </c>
      <c r="BU51">
        <f>IF(BU$1=$A51,1,INDEX(Correlations!$F$3:$DA$102,MAX(BU$1,$A51),MIN(BU$1,$A51)))</f>
        <v>0</v>
      </c>
      <c r="BV51">
        <f>IF(BV$1=$A51,1,INDEX(Correlations!$F$3:$DA$102,MAX(BV$1,$A51),MIN(BV$1,$A51)))</f>
        <v>0</v>
      </c>
      <c r="BW51">
        <f>IF(BW$1=$A51,1,INDEX(Correlations!$F$3:$DA$102,MAX(BW$1,$A51),MIN(BW$1,$A51)))</f>
        <v>0</v>
      </c>
      <c r="BX51">
        <f>IF(BX$1=$A51,1,INDEX(Correlations!$F$3:$DA$102,MAX(BX$1,$A51),MIN(BX$1,$A51)))</f>
        <v>0</v>
      </c>
      <c r="BY51">
        <f>IF(BY$1=$A51,1,INDEX(Correlations!$F$3:$DA$102,MAX(BY$1,$A51),MIN(BY$1,$A51)))</f>
        <v>0</v>
      </c>
      <c r="BZ51">
        <f>IF(BZ$1=$A51,1,INDEX(Correlations!$F$3:$DA$102,MAX(BZ$1,$A51),MIN(BZ$1,$A51)))</f>
        <v>0</v>
      </c>
      <c r="CA51">
        <f>IF(CA$1=$A51,1,INDEX(Correlations!$F$3:$DA$102,MAX(CA$1,$A51),MIN(CA$1,$A51)))</f>
        <v>0</v>
      </c>
      <c r="CB51">
        <f>IF(CB$1=$A51,1,INDEX(Correlations!$F$3:$DA$102,MAX(CB$1,$A51),MIN(CB$1,$A51)))</f>
        <v>0</v>
      </c>
      <c r="CC51">
        <f>IF(CC$1=$A51,1,INDEX(Correlations!$F$3:$DA$102,MAX(CC$1,$A51),MIN(CC$1,$A51)))</f>
        <v>0</v>
      </c>
      <c r="CD51">
        <f>IF(CD$1=$A51,1,INDEX(Correlations!$F$3:$DA$102,MAX(CD$1,$A51),MIN(CD$1,$A51)))</f>
        <v>0</v>
      </c>
      <c r="CE51">
        <f>IF(CE$1=$A51,1,INDEX(Correlations!$F$3:$DA$102,MAX(CE$1,$A51),MIN(CE$1,$A51)))</f>
        <v>0</v>
      </c>
      <c r="CF51">
        <f>IF(CF$1=$A51,1,INDEX(Correlations!$F$3:$DA$102,MAX(CF$1,$A51),MIN(CF$1,$A51)))</f>
        <v>0</v>
      </c>
      <c r="CG51">
        <f>IF(CG$1=$A51,1,INDEX(Correlations!$F$3:$DA$102,MAX(CG$1,$A51),MIN(CG$1,$A51)))</f>
        <v>0</v>
      </c>
      <c r="CH51">
        <f>IF(CH$1=$A51,1,INDEX(Correlations!$F$3:$DA$102,MAX(CH$1,$A51),MIN(CH$1,$A51)))</f>
        <v>0</v>
      </c>
      <c r="CI51">
        <f>IF(CI$1=$A51,1,INDEX(Correlations!$F$3:$DA$102,MAX(CI$1,$A51),MIN(CI$1,$A51)))</f>
        <v>0</v>
      </c>
      <c r="CJ51">
        <f>IF(CJ$1=$A51,1,INDEX(Correlations!$F$3:$DA$102,MAX(CJ$1,$A51),MIN(CJ$1,$A51)))</f>
        <v>0</v>
      </c>
      <c r="CK51">
        <f>IF(CK$1=$A51,1,INDEX(Correlations!$F$3:$DA$102,MAX(CK$1,$A51),MIN(CK$1,$A51)))</f>
        <v>0</v>
      </c>
      <c r="CL51">
        <f>IF(CL$1=$A51,1,INDEX(Correlations!$F$3:$DA$102,MAX(CL$1,$A51),MIN(CL$1,$A51)))</f>
        <v>0</v>
      </c>
      <c r="CM51">
        <f>IF(CM$1=$A51,1,INDEX(Correlations!$F$3:$DA$102,MAX(CM$1,$A51),MIN(CM$1,$A51)))</f>
        <v>0</v>
      </c>
      <c r="CN51">
        <f>IF(CN$1=$A51,1,INDEX(Correlations!$F$3:$DA$102,MAX(CN$1,$A51),MIN(CN$1,$A51)))</f>
        <v>0</v>
      </c>
      <c r="CO51">
        <f>IF(CO$1=$A51,1,INDEX(Correlations!$F$3:$DA$102,MAX(CO$1,$A51),MIN(CO$1,$A51)))</f>
        <v>0</v>
      </c>
      <c r="CP51">
        <f>IF(CP$1=$A51,1,INDEX(Correlations!$F$3:$DA$102,MAX(CP$1,$A51),MIN(CP$1,$A51)))</f>
        <v>0</v>
      </c>
      <c r="CQ51">
        <f>IF(CQ$1=$A51,1,INDEX(Correlations!$F$3:$DA$102,MAX(CQ$1,$A51),MIN(CQ$1,$A51)))</f>
        <v>0</v>
      </c>
      <c r="CR51">
        <f>IF(CR$1=$A51,1,INDEX(Correlations!$F$3:$DA$102,MAX(CR$1,$A51),MIN(CR$1,$A51)))</f>
        <v>0</v>
      </c>
      <c r="CS51">
        <f>IF(CS$1=$A51,1,INDEX(Correlations!$F$3:$DA$102,MAX(CS$1,$A51),MIN(CS$1,$A51)))</f>
        <v>0</v>
      </c>
      <c r="CT51">
        <f>IF(CT$1=$A51,1,INDEX(Correlations!$F$3:$DA$102,MAX(CT$1,$A51),MIN(CT$1,$A51)))</f>
        <v>0</v>
      </c>
      <c r="CU51">
        <f>IF(CU$1=$A51,1,INDEX(Correlations!$F$3:$DA$102,MAX(CU$1,$A51),MIN(CU$1,$A51)))</f>
        <v>0</v>
      </c>
      <c r="CV51">
        <f>IF(CV$1=$A51,1,INDEX(Correlations!$F$3:$DA$102,MAX(CV$1,$A51),MIN(CV$1,$A51)))</f>
        <v>0</v>
      </c>
      <c r="CW51">
        <f>IF(CW$1=$A51,1,INDEX(Correlations!$F$3:$DA$102,MAX(CW$1,$A51),MIN(CW$1,$A51)))</f>
        <v>0</v>
      </c>
    </row>
    <row r="52" spans="1:101" x14ac:dyDescent="0.15">
      <c r="A52">
        <v>51</v>
      </c>
      <c r="B52">
        <f>IF(B$1=$A52,1,INDEX(Correlations!$F$3:$DA$102,MAX(B$1,$A52),MIN(B$1,$A52)))</f>
        <v>0.28000000000000003</v>
      </c>
      <c r="C52">
        <f>IF(C$1=$A52,1,INDEX(Correlations!$F$3:$DA$102,MAX(C$1,$A52),MIN(C$1,$A52)))</f>
        <v>0.28999999999999998</v>
      </c>
      <c r="D52">
        <f>IF(D$1=$A52,1,INDEX(Correlations!$F$3:$DA$102,MAX(D$1,$A52),MIN(D$1,$A52)))</f>
        <v>0.26</v>
      </c>
      <c r="E52">
        <f>IF(E$1=$A52,1,INDEX(Correlations!$F$3:$DA$102,MAX(E$1,$A52),MIN(E$1,$A52)))</f>
        <v>0.38</v>
      </c>
      <c r="F52">
        <f>IF(F$1=$A52,1,INDEX(Correlations!$F$3:$DA$102,MAX(F$1,$A52),MIN(F$1,$A52)))</f>
        <v>0.37</v>
      </c>
      <c r="G52">
        <f>IF(G$1=$A52,1,INDEX(Correlations!$F$3:$DA$102,MAX(G$1,$A52),MIN(G$1,$A52)))</f>
        <v>0.33</v>
      </c>
      <c r="H52">
        <f>IF(H$1=$A52,1,INDEX(Correlations!$F$3:$DA$102,MAX(H$1,$A52),MIN(H$1,$A52)))</f>
        <v>0.35</v>
      </c>
      <c r="I52">
        <f>IF(I$1=$A52,1,INDEX(Correlations!$F$3:$DA$102,MAX(I$1,$A52),MIN(I$1,$A52)))</f>
        <v>0.39</v>
      </c>
      <c r="J52">
        <f>IF(J$1=$A52,1,INDEX(Correlations!$F$3:$DA$102,MAX(J$1,$A52),MIN(J$1,$A52)))</f>
        <v>0.34</v>
      </c>
      <c r="K52">
        <f>IF(K$1=$A52,1,INDEX(Correlations!$F$3:$DA$102,MAX(K$1,$A52),MIN(K$1,$A52)))</f>
        <v>0.34</v>
      </c>
      <c r="L52">
        <f>IF(L$1=$A52,1,INDEX(Correlations!$F$3:$DA$102,MAX(L$1,$A52),MIN(L$1,$A52)))</f>
        <v>0</v>
      </c>
      <c r="M52">
        <f>IF(M$1=$A52,1,INDEX(Correlations!$F$3:$DA$102,MAX(M$1,$A52),MIN(M$1,$A52)))</f>
        <v>0</v>
      </c>
      <c r="N52">
        <f>IF(N$1=$A52,1,INDEX(Correlations!$F$3:$DA$102,MAX(N$1,$A52),MIN(N$1,$A52)))</f>
        <v>0</v>
      </c>
      <c r="O52">
        <f>IF(O$1=$A52,1,INDEX(Correlations!$F$3:$DA$102,MAX(O$1,$A52),MIN(O$1,$A52)))</f>
        <v>0</v>
      </c>
      <c r="P52">
        <f>IF(P$1=$A52,1,INDEX(Correlations!$F$3:$DA$102,MAX(P$1,$A52),MIN(P$1,$A52)))</f>
        <v>0</v>
      </c>
      <c r="Q52">
        <f>IF(Q$1=$A52,1,INDEX(Correlations!$F$3:$DA$102,MAX(Q$1,$A52),MIN(Q$1,$A52)))</f>
        <v>0</v>
      </c>
      <c r="R52">
        <f>IF(R$1=$A52,1,INDEX(Correlations!$F$3:$DA$102,MAX(R$1,$A52),MIN(R$1,$A52)))</f>
        <v>0</v>
      </c>
      <c r="S52">
        <f>IF(S$1=$A52,1,INDEX(Correlations!$F$3:$DA$102,MAX(S$1,$A52),MIN(S$1,$A52)))</f>
        <v>0</v>
      </c>
      <c r="T52">
        <f>IF(T$1=$A52,1,INDEX(Correlations!$F$3:$DA$102,MAX(T$1,$A52),MIN(T$1,$A52)))</f>
        <v>0</v>
      </c>
      <c r="U52">
        <f>IF(U$1=$A52,1,INDEX(Correlations!$F$3:$DA$102,MAX(U$1,$A52),MIN(U$1,$A52)))</f>
        <v>0</v>
      </c>
      <c r="V52">
        <f>IF(V$1=$A52,1,INDEX(Correlations!$F$3:$DA$102,MAX(V$1,$A52),MIN(V$1,$A52)))</f>
        <v>0</v>
      </c>
      <c r="W52">
        <f>IF(W$1=$A52,1,INDEX(Correlations!$F$3:$DA$102,MAX(W$1,$A52),MIN(W$1,$A52)))</f>
        <v>0.33</v>
      </c>
      <c r="X52">
        <f>IF(X$1=$A52,1,INDEX(Correlations!$F$3:$DA$102,MAX(X$1,$A52),MIN(X$1,$A52)))</f>
        <v>0</v>
      </c>
      <c r="Y52">
        <f>IF(Y$1=$A52,1,INDEX(Correlations!$F$3:$DA$102,MAX(Y$1,$A52),MIN(Y$1,$A52)))</f>
        <v>0</v>
      </c>
      <c r="Z52">
        <f>IF(Z$1=$A52,1,INDEX(Correlations!$F$3:$DA$102,MAX(Z$1,$A52),MIN(Z$1,$A52)))</f>
        <v>0</v>
      </c>
      <c r="AA52">
        <f>IF(AA$1=$A52,1,INDEX(Correlations!$F$3:$DA$102,MAX(AA$1,$A52),MIN(AA$1,$A52)))</f>
        <v>0</v>
      </c>
      <c r="AB52">
        <f>IF(AB$1=$A52,1,INDEX(Correlations!$F$3:$DA$102,MAX(AB$1,$A52),MIN(AB$1,$A52)))</f>
        <v>0.45</v>
      </c>
      <c r="AC52">
        <f>IF(AC$1=$A52,1,INDEX(Correlations!$F$3:$DA$102,MAX(AC$1,$A52),MIN(AC$1,$A52)))</f>
        <v>0.45</v>
      </c>
      <c r="AD52">
        <f>IF(AD$1=$A52,1,INDEX(Correlations!$F$3:$DA$102,MAX(AD$1,$A52),MIN(AD$1,$A52)))</f>
        <v>0</v>
      </c>
      <c r="AE52">
        <f>IF(AE$1=$A52,1,INDEX(Correlations!$F$3:$DA$102,MAX(AE$1,$A52),MIN(AE$1,$A52)))</f>
        <v>0</v>
      </c>
      <c r="AF52">
        <f>IF(AF$1=$A52,1,INDEX(Correlations!$F$3:$DA$102,MAX(AF$1,$A52),MIN(AF$1,$A52)))</f>
        <v>0.3</v>
      </c>
      <c r="AG52">
        <f>IF(AG$1=$A52,1,INDEX(Correlations!$F$3:$DA$102,MAX(AG$1,$A52),MIN(AG$1,$A52)))</f>
        <v>0.25</v>
      </c>
      <c r="AH52">
        <f>IF(AH$1=$A52,1,INDEX(Correlations!$F$3:$DA$102,MAX(AH$1,$A52),MIN(AH$1,$A52)))</f>
        <v>0</v>
      </c>
      <c r="AI52">
        <f>IF(AI$1=$A52,1,INDEX(Correlations!$F$3:$DA$102,MAX(AI$1,$A52),MIN(AI$1,$A52)))</f>
        <v>0.32</v>
      </c>
      <c r="AJ52">
        <f>IF(AJ$1=$A52,1,INDEX(Correlations!$F$3:$DA$102,MAX(AJ$1,$A52),MIN(AJ$1,$A52)))</f>
        <v>0.41</v>
      </c>
      <c r="AK52">
        <f>IF(AK$1=$A52,1,INDEX(Correlations!$F$3:$DA$102,MAX(AK$1,$A52),MIN(AK$1,$A52)))</f>
        <v>0</v>
      </c>
      <c r="AL52">
        <f>IF(AL$1=$A52,1,INDEX(Correlations!$F$3:$DA$102,MAX(AL$1,$A52),MIN(AL$1,$A52)))</f>
        <v>0</v>
      </c>
      <c r="AM52">
        <f>IF(AM$1=$A52,1,INDEX(Correlations!$F$3:$DA$102,MAX(AM$1,$A52),MIN(AM$1,$A52)))</f>
        <v>0</v>
      </c>
      <c r="AN52">
        <f>IF(AN$1=$A52,1,INDEX(Correlations!$F$3:$DA$102,MAX(AN$1,$A52),MIN(AN$1,$A52)))</f>
        <v>0</v>
      </c>
      <c r="AO52">
        <f>IF(AO$1=$A52,1,INDEX(Correlations!$F$3:$DA$102,MAX(AO$1,$A52),MIN(AO$1,$A52)))</f>
        <v>0</v>
      </c>
      <c r="AP52">
        <f>IF(AP$1=$A52,1,INDEX(Correlations!$F$3:$DA$102,MAX(AP$1,$A52),MIN(AP$1,$A52)))</f>
        <v>0</v>
      </c>
      <c r="AQ52">
        <f>IF(AQ$1=$A52,1,INDEX(Correlations!$F$3:$DA$102,MAX(AQ$1,$A52),MIN(AQ$1,$A52)))</f>
        <v>0.47</v>
      </c>
      <c r="AR52">
        <f>IF(AR$1=$A52,1,INDEX(Correlations!$F$3:$DA$102,MAX(AR$1,$A52),MIN(AR$1,$A52)))</f>
        <v>0.44</v>
      </c>
      <c r="AS52">
        <f>IF(AS$1=$A52,1,INDEX(Correlations!$F$3:$DA$102,MAX(AS$1,$A52),MIN(AS$1,$A52)))</f>
        <v>0.28999999999999998</v>
      </c>
      <c r="AT52">
        <f>IF(AT$1=$A52,1,INDEX(Correlations!$F$3:$DA$102,MAX(AT$1,$A52),MIN(AT$1,$A52)))</f>
        <v>0</v>
      </c>
      <c r="AU52">
        <f>IF(AU$1=$A52,1,INDEX(Correlations!$F$3:$DA$102,MAX(AU$1,$A52),MIN(AU$1,$A52)))</f>
        <v>0</v>
      </c>
      <c r="AV52">
        <f>IF(AV$1=$A52,1,INDEX(Correlations!$F$3:$DA$102,MAX(AV$1,$A52),MIN(AV$1,$A52)))</f>
        <v>0</v>
      </c>
      <c r="AW52">
        <f>IF(AW$1=$A52,1,INDEX(Correlations!$F$3:$DA$102,MAX(AW$1,$A52),MIN(AW$1,$A52)))</f>
        <v>0</v>
      </c>
      <c r="AX52">
        <f>IF(AX$1=$A52,1,INDEX(Correlations!$F$3:$DA$102,MAX(AX$1,$A52),MIN(AX$1,$A52)))</f>
        <v>0</v>
      </c>
      <c r="AY52">
        <f>IF(AY$1=$A52,1,INDEX(Correlations!$F$3:$DA$102,MAX(AY$1,$A52),MIN(AY$1,$A52)))</f>
        <v>0</v>
      </c>
      <c r="AZ52">
        <f>IF(AZ$1=$A52,1,INDEX(Correlations!$F$3:$DA$102,MAX(AZ$1,$A52),MIN(AZ$1,$A52)))</f>
        <v>1</v>
      </c>
      <c r="BA52">
        <f>IF(BA$1=$A52,1,INDEX(Correlations!$F$3:$DA$102,MAX(BA$1,$A52),MIN(BA$1,$A52)))</f>
        <v>0</v>
      </c>
      <c r="BB52">
        <f>IF(BB$1=$A52,1,INDEX(Correlations!$F$3:$DA$102,MAX(BB$1,$A52),MIN(BB$1,$A52)))</f>
        <v>0</v>
      </c>
      <c r="BC52">
        <f>IF(BC$1=$A52,1,INDEX(Correlations!$F$3:$DA$102,MAX(BC$1,$A52),MIN(BC$1,$A52)))</f>
        <v>0</v>
      </c>
      <c r="BD52">
        <f>IF(BD$1=$A52,1,INDEX(Correlations!$F$3:$DA$102,MAX(BD$1,$A52),MIN(BD$1,$A52)))</f>
        <v>0</v>
      </c>
      <c r="BE52">
        <f>IF(BE$1=$A52,1,INDEX(Correlations!$F$3:$DA$102,MAX(BE$1,$A52),MIN(BE$1,$A52)))</f>
        <v>0</v>
      </c>
      <c r="BF52">
        <f>IF(BF$1=$A52,1,INDEX(Correlations!$F$3:$DA$102,MAX(BF$1,$A52),MIN(BF$1,$A52)))</f>
        <v>0</v>
      </c>
      <c r="BG52">
        <f>IF(BG$1=$A52,1,INDEX(Correlations!$F$3:$DA$102,MAX(BG$1,$A52),MIN(BG$1,$A52)))</f>
        <v>0</v>
      </c>
      <c r="BH52">
        <f>IF(BH$1=$A52,1,INDEX(Correlations!$F$3:$DA$102,MAX(BH$1,$A52),MIN(BH$1,$A52)))</f>
        <v>0</v>
      </c>
      <c r="BI52">
        <f>IF(BI$1=$A52,1,INDEX(Correlations!$F$3:$DA$102,MAX(BI$1,$A52),MIN(BI$1,$A52)))</f>
        <v>0</v>
      </c>
      <c r="BJ52">
        <f>IF(BJ$1=$A52,1,INDEX(Correlations!$F$3:$DA$102,MAX(BJ$1,$A52),MIN(BJ$1,$A52)))</f>
        <v>0</v>
      </c>
      <c r="BK52">
        <f>IF(BK$1=$A52,1,INDEX(Correlations!$F$3:$DA$102,MAX(BK$1,$A52),MIN(BK$1,$A52)))</f>
        <v>0</v>
      </c>
      <c r="BL52">
        <f>IF(BL$1=$A52,1,INDEX(Correlations!$F$3:$DA$102,MAX(BL$1,$A52),MIN(BL$1,$A52)))</f>
        <v>0</v>
      </c>
      <c r="BM52">
        <f>IF(BM$1=$A52,1,INDEX(Correlations!$F$3:$DA$102,MAX(BM$1,$A52),MIN(BM$1,$A52)))</f>
        <v>0</v>
      </c>
      <c r="BN52">
        <f>IF(BN$1=$A52,1,INDEX(Correlations!$F$3:$DA$102,MAX(BN$1,$A52),MIN(BN$1,$A52)))</f>
        <v>0</v>
      </c>
      <c r="BO52">
        <f>IF(BO$1=$A52,1,INDEX(Correlations!$F$3:$DA$102,MAX(BO$1,$A52),MIN(BO$1,$A52)))</f>
        <v>0</v>
      </c>
      <c r="BP52">
        <f>IF(BP$1=$A52,1,INDEX(Correlations!$F$3:$DA$102,MAX(BP$1,$A52),MIN(BP$1,$A52)))</f>
        <v>0</v>
      </c>
      <c r="BQ52">
        <f>IF(BQ$1=$A52,1,INDEX(Correlations!$F$3:$DA$102,MAX(BQ$1,$A52),MIN(BQ$1,$A52)))</f>
        <v>0</v>
      </c>
      <c r="BR52">
        <f>IF(BR$1=$A52,1,INDEX(Correlations!$F$3:$DA$102,MAX(BR$1,$A52),MIN(BR$1,$A52)))</f>
        <v>0</v>
      </c>
      <c r="BS52">
        <f>IF(BS$1=$A52,1,INDEX(Correlations!$F$3:$DA$102,MAX(BS$1,$A52),MIN(BS$1,$A52)))</f>
        <v>0</v>
      </c>
      <c r="BT52">
        <f>IF(BT$1=$A52,1,INDEX(Correlations!$F$3:$DA$102,MAX(BT$1,$A52),MIN(BT$1,$A52)))</f>
        <v>0</v>
      </c>
      <c r="BU52">
        <f>IF(BU$1=$A52,1,INDEX(Correlations!$F$3:$DA$102,MAX(BU$1,$A52),MIN(BU$1,$A52)))</f>
        <v>0</v>
      </c>
      <c r="BV52">
        <f>IF(BV$1=$A52,1,INDEX(Correlations!$F$3:$DA$102,MAX(BV$1,$A52),MIN(BV$1,$A52)))</f>
        <v>0</v>
      </c>
      <c r="BW52">
        <f>IF(BW$1=$A52,1,INDEX(Correlations!$F$3:$DA$102,MAX(BW$1,$A52),MIN(BW$1,$A52)))</f>
        <v>0</v>
      </c>
      <c r="BX52">
        <f>IF(BX$1=$A52,1,INDEX(Correlations!$F$3:$DA$102,MAX(BX$1,$A52),MIN(BX$1,$A52)))</f>
        <v>0</v>
      </c>
      <c r="BY52">
        <f>IF(BY$1=$A52,1,INDEX(Correlations!$F$3:$DA$102,MAX(BY$1,$A52),MIN(BY$1,$A52)))</f>
        <v>0</v>
      </c>
      <c r="BZ52">
        <f>IF(BZ$1=$A52,1,INDEX(Correlations!$F$3:$DA$102,MAX(BZ$1,$A52),MIN(BZ$1,$A52)))</f>
        <v>0</v>
      </c>
      <c r="CA52">
        <f>IF(CA$1=$A52,1,INDEX(Correlations!$F$3:$DA$102,MAX(CA$1,$A52),MIN(CA$1,$A52)))</f>
        <v>0</v>
      </c>
      <c r="CB52">
        <f>IF(CB$1=$A52,1,INDEX(Correlations!$F$3:$DA$102,MAX(CB$1,$A52),MIN(CB$1,$A52)))</f>
        <v>0</v>
      </c>
      <c r="CC52">
        <f>IF(CC$1=$A52,1,INDEX(Correlations!$F$3:$DA$102,MAX(CC$1,$A52),MIN(CC$1,$A52)))</f>
        <v>0</v>
      </c>
      <c r="CD52">
        <f>IF(CD$1=$A52,1,INDEX(Correlations!$F$3:$DA$102,MAX(CD$1,$A52),MIN(CD$1,$A52)))</f>
        <v>0</v>
      </c>
      <c r="CE52">
        <f>IF(CE$1=$A52,1,INDEX(Correlations!$F$3:$DA$102,MAX(CE$1,$A52),MIN(CE$1,$A52)))</f>
        <v>0</v>
      </c>
      <c r="CF52">
        <f>IF(CF$1=$A52,1,INDEX(Correlations!$F$3:$DA$102,MAX(CF$1,$A52),MIN(CF$1,$A52)))</f>
        <v>0</v>
      </c>
      <c r="CG52">
        <f>IF(CG$1=$A52,1,INDEX(Correlations!$F$3:$DA$102,MAX(CG$1,$A52),MIN(CG$1,$A52)))</f>
        <v>0</v>
      </c>
      <c r="CH52">
        <f>IF(CH$1=$A52,1,INDEX(Correlations!$F$3:$DA$102,MAX(CH$1,$A52),MIN(CH$1,$A52)))</f>
        <v>0</v>
      </c>
      <c r="CI52">
        <f>IF(CI$1=$A52,1,INDEX(Correlations!$F$3:$DA$102,MAX(CI$1,$A52),MIN(CI$1,$A52)))</f>
        <v>0</v>
      </c>
      <c r="CJ52">
        <f>IF(CJ$1=$A52,1,INDEX(Correlations!$F$3:$DA$102,MAX(CJ$1,$A52),MIN(CJ$1,$A52)))</f>
        <v>0</v>
      </c>
      <c r="CK52">
        <f>IF(CK$1=$A52,1,INDEX(Correlations!$F$3:$DA$102,MAX(CK$1,$A52),MIN(CK$1,$A52)))</f>
        <v>0</v>
      </c>
      <c r="CL52">
        <f>IF(CL$1=$A52,1,INDEX(Correlations!$F$3:$DA$102,MAX(CL$1,$A52),MIN(CL$1,$A52)))</f>
        <v>0</v>
      </c>
      <c r="CM52">
        <f>IF(CM$1=$A52,1,INDEX(Correlations!$F$3:$DA$102,MAX(CM$1,$A52),MIN(CM$1,$A52)))</f>
        <v>0</v>
      </c>
      <c r="CN52">
        <f>IF(CN$1=$A52,1,INDEX(Correlations!$F$3:$DA$102,MAX(CN$1,$A52),MIN(CN$1,$A52)))</f>
        <v>0</v>
      </c>
      <c r="CO52">
        <f>IF(CO$1=$A52,1,INDEX(Correlations!$F$3:$DA$102,MAX(CO$1,$A52),MIN(CO$1,$A52)))</f>
        <v>0</v>
      </c>
      <c r="CP52">
        <f>IF(CP$1=$A52,1,INDEX(Correlations!$F$3:$DA$102,MAX(CP$1,$A52),MIN(CP$1,$A52)))</f>
        <v>0</v>
      </c>
      <c r="CQ52">
        <f>IF(CQ$1=$A52,1,INDEX(Correlations!$F$3:$DA$102,MAX(CQ$1,$A52),MIN(CQ$1,$A52)))</f>
        <v>0</v>
      </c>
      <c r="CR52">
        <f>IF(CR$1=$A52,1,INDEX(Correlations!$F$3:$DA$102,MAX(CR$1,$A52),MIN(CR$1,$A52)))</f>
        <v>0</v>
      </c>
      <c r="CS52">
        <f>IF(CS$1=$A52,1,INDEX(Correlations!$F$3:$DA$102,MAX(CS$1,$A52),MIN(CS$1,$A52)))</f>
        <v>0</v>
      </c>
      <c r="CT52">
        <f>IF(CT$1=$A52,1,INDEX(Correlations!$F$3:$DA$102,MAX(CT$1,$A52),MIN(CT$1,$A52)))</f>
        <v>0</v>
      </c>
      <c r="CU52">
        <f>IF(CU$1=$A52,1,INDEX(Correlations!$F$3:$DA$102,MAX(CU$1,$A52),MIN(CU$1,$A52)))</f>
        <v>0</v>
      </c>
      <c r="CV52">
        <f>IF(CV$1=$A52,1,INDEX(Correlations!$F$3:$DA$102,MAX(CV$1,$A52),MIN(CV$1,$A52)))</f>
        <v>0</v>
      </c>
      <c r="CW52">
        <f>IF(CW$1=$A52,1,INDEX(Correlations!$F$3:$DA$102,MAX(CW$1,$A52),MIN(CW$1,$A52)))</f>
        <v>0</v>
      </c>
    </row>
    <row r="53" spans="1:101" x14ac:dyDescent="0.15">
      <c r="A53">
        <v>52</v>
      </c>
      <c r="B53">
        <f>IF(B$1=$A53,1,INDEX(Correlations!$F$3:$DA$102,MAX(B$1,$A53),MIN(B$1,$A53)))</f>
        <v>0.55000000000000004</v>
      </c>
      <c r="C53">
        <f>IF(C$1=$A53,1,INDEX(Correlations!$F$3:$DA$102,MAX(C$1,$A53),MIN(C$1,$A53)))</f>
        <v>0.54</v>
      </c>
      <c r="D53">
        <f>IF(D$1=$A53,1,INDEX(Correlations!$F$3:$DA$102,MAX(D$1,$A53),MIN(D$1,$A53)))</f>
        <v>0</v>
      </c>
      <c r="E53">
        <f>IF(E$1=$A53,1,INDEX(Correlations!$F$3:$DA$102,MAX(E$1,$A53),MIN(E$1,$A53)))</f>
        <v>0</v>
      </c>
      <c r="F53">
        <f>IF(F$1=$A53,1,INDEX(Correlations!$F$3:$DA$102,MAX(F$1,$A53),MIN(F$1,$A53)))</f>
        <v>0</v>
      </c>
      <c r="G53">
        <f>IF(G$1=$A53,1,INDEX(Correlations!$F$3:$DA$102,MAX(G$1,$A53),MIN(G$1,$A53)))</f>
        <v>0</v>
      </c>
      <c r="H53">
        <f>IF(H$1=$A53,1,INDEX(Correlations!$F$3:$DA$102,MAX(H$1,$A53),MIN(H$1,$A53)))</f>
        <v>0</v>
      </c>
      <c r="I53">
        <f>IF(I$1=$A53,1,INDEX(Correlations!$F$3:$DA$102,MAX(I$1,$A53),MIN(I$1,$A53)))</f>
        <v>0</v>
      </c>
      <c r="J53">
        <f>IF(J$1=$A53,1,INDEX(Correlations!$F$3:$DA$102,MAX(J$1,$A53),MIN(J$1,$A53)))</f>
        <v>0</v>
      </c>
      <c r="K53">
        <f>IF(K$1=$A53,1,INDEX(Correlations!$F$3:$DA$102,MAX(K$1,$A53),MIN(K$1,$A53)))</f>
        <v>0</v>
      </c>
      <c r="L53">
        <f>IF(L$1=$A53,1,INDEX(Correlations!$F$3:$DA$102,MAX(L$1,$A53),MIN(L$1,$A53)))</f>
        <v>0</v>
      </c>
      <c r="M53">
        <f>IF(M$1=$A53,1,INDEX(Correlations!$F$3:$DA$102,MAX(M$1,$A53),MIN(M$1,$A53)))</f>
        <v>0</v>
      </c>
      <c r="N53">
        <f>IF(N$1=$A53,1,INDEX(Correlations!$F$3:$DA$102,MAX(N$1,$A53),MIN(N$1,$A53)))</f>
        <v>0</v>
      </c>
      <c r="O53">
        <f>IF(O$1=$A53,1,INDEX(Correlations!$F$3:$DA$102,MAX(O$1,$A53),MIN(O$1,$A53)))</f>
        <v>0</v>
      </c>
      <c r="P53">
        <f>IF(P$1=$A53,1,INDEX(Correlations!$F$3:$DA$102,MAX(P$1,$A53),MIN(P$1,$A53)))</f>
        <v>0</v>
      </c>
      <c r="Q53">
        <f>IF(Q$1=$A53,1,INDEX(Correlations!$F$3:$DA$102,MAX(Q$1,$A53),MIN(Q$1,$A53)))</f>
        <v>0</v>
      </c>
      <c r="R53">
        <f>IF(R$1=$A53,1,INDEX(Correlations!$F$3:$DA$102,MAX(R$1,$A53),MIN(R$1,$A53)))</f>
        <v>0</v>
      </c>
      <c r="S53">
        <f>IF(S$1=$A53,1,INDEX(Correlations!$F$3:$DA$102,MAX(S$1,$A53),MIN(S$1,$A53)))</f>
        <v>0</v>
      </c>
      <c r="T53">
        <f>IF(T$1=$A53,1,INDEX(Correlations!$F$3:$DA$102,MAX(T$1,$A53),MIN(T$1,$A53)))</f>
        <v>0</v>
      </c>
      <c r="U53">
        <f>IF(U$1=$A53,1,INDEX(Correlations!$F$3:$DA$102,MAX(U$1,$A53),MIN(U$1,$A53)))</f>
        <v>0</v>
      </c>
      <c r="V53">
        <f>IF(V$1=$A53,1,INDEX(Correlations!$F$3:$DA$102,MAX(V$1,$A53),MIN(V$1,$A53)))</f>
        <v>0</v>
      </c>
      <c r="W53">
        <f>IF(W$1=$A53,1,INDEX(Correlations!$F$3:$DA$102,MAX(W$1,$A53),MIN(W$1,$A53)))</f>
        <v>0</v>
      </c>
      <c r="X53">
        <f>IF(X$1=$A53,1,INDEX(Correlations!$F$3:$DA$102,MAX(X$1,$A53),MIN(X$1,$A53)))</f>
        <v>0</v>
      </c>
      <c r="Y53">
        <f>IF(Y$1=$A53,1,INDEX(Correlations!$F$3:$DA$102,MAX(Y$1,$A53),MIN(Y$1,$A53)))</f>
        <v>0</v>
      </c>
      <c r="Z53">
        <f>IF(Z$1=$A53,1,INDEX(Correlations!$F$3:$DA$102,MAX(Z$1,$A53),MIN(Z$1,$A53)))</f>
        <v>0</v>
      </c>
      <c r="AA53">
        <f>IF(AA$1=$A53,1,INDEX(Correlations!$F$3:$DA$102,MAX(AA$1,$A53),MIN(AA$1,$A53)))</f>
        <v>0</v>
      </c>
      <c r="AB53">
        <f>IF(AB$1=$A53,1,INDEX(Correlations!$F$3:$DA$102,MAX(AB$1,$A53),MIN(AB$1,$A53)))</f>
        <v>0</v>
      </c>
      <c r="AC53">
        <f>IF(AC$1=$A53,1,INDEX(Correlations!$F$3:$DA$102,MAX(AC$1,$A53),MIN(AC$1,$A53)))</f>
        <v>0</v>
      </c>
      <c r="AD53">
        <f>IF(AD$1=$A53,1,INDEX(Correlations!$F$3:$DA$102,MAX(AD$1,$A53),MIN(AD$1,$A53)))</f>
        <v>0</v>
      </c>
      <c r="AE53">
        <f>IF(AE$1=$A53,1,INDEX(Correlations!$F$3:$DA$102,MAX(AE$1,$A53),MIN(AE$1,$A53)))</f>
        <v>0</v>
      </c>
      <c r="AF53">
        <f>IF(AF$1=$A53,1,INDEX(Correlations!$F$3:$DA$102,MAX(AF$1,$A53),MIN(AF$1,$A53)))</f>
        <v>0</v>
      </c>
      <c r="AG53">
        <f>IF(AG$1=$A53,1,INDEX(Correlations!$F$3:$DA$102,MAX(AG$1,$A53),MIN(AG$1,$A53)))</f>
        <v>0</v>
      </c>
      <c r="AH53">
        <f>IF(AH$1=$A53,1,INDEX(Correlations!$F$3:$DA$102,MAX(AH$1,$A53),MIN(AH$1,$A53)))</f>
        <v>0</v>
      </c>
      <c r="AI53">
        <f>IF(AI$1=$A53,1,INDEX(Correlations!$F$3:$DA$102,MAX(AI$1,$A53),MIN(AI$1,$A53)))</f>
        <v>0</v>
      </c>
      <c r="AJ53">
        <f>IF(AJ$1=$A53,1,INDEX(Correlations!$F$3:$DA$102,MAX(AJ$1,$A53),MIN(AJ$1,$A53)))</f>
        <v>0</v>
      </c>
      <c r="AK53">
        <f>IF(AK$1=$A53,1,INDEX(Correlations!$F$3:$DA$102,MAX(AK$1,$A53),MIN(AK$1,$A53)))</f>
        <v>0.39800000000000002</v>
      </c>
      <c r="AL53">
        <f>IF(AL$1=$A53,1,INDEX(Correlations!$F$3:$DA$102,MAX(AL$1,$A53),MIN(AL$1,$A53)))</f>
        <v>0</v>
      </c>
      <c r="AM53">
        <f>IF(AM$1=$A53,1,INDEX(Correlations!$F$3:$DA$102,MAX(AM$1,$A53),MIN(AM$1,$A53)))</f>
        <v>0</v>
      </c>
      <c r="AN53">
        <f>IF(AN$1=$A53,1,INDEX(Correlations!$F$3:$DA$102,MAX(AN$1,$A53),MIN(AN$1,$A53)))</f>
        <v>0</v>
      </c>
      <c r="AO53">
        <f>IF(AO$1=$A53,1,INDEX(Correlations!$F$3:$DA$102,MAX(AO$1,$A53),MIN(AO$1,$A53)))</f>
        <v>0</v>
      </c>
      <c r="AP53">
        <f>IF(AP$1=$A53,1,INDEX(Correlations!$F$3:$DA$102,MAX(AP$1,$A53),MIN(AP$1,$A53)))</f>
        <v>0</v>
      </c>
      <c r="AQ53">
        <f>IF(AQ$1=$A53,1,INDEX(Correlations!$F$3:$DA$102,MAX(AQ$1,$A53),MIN(AQ$1,$A53)))</f>
        <v>0</v>
      </c>
      <c r="AR53">
        <f>IF(AR$1=$A53,1,INDEX(Correlations!$F$3:$DA$102,MAX(AR$1,$A53),MIN(AR$1,$A53)))</f>
        <v>0</v>
      </c>
      <c r="AS53">
        <f>IF(AS$1=$A53,1,INDEX(Correlations!$F$3:$DA$102,MAX(AS$1,$A53),MIN(AS$1,$A53)))</f>
        <v>0</v>
      </c>
      <c r="AT53">
        <f>IF(AT$1=$A53,1,INDEX(Correlations!$F$3:$DA$102,MAX(AT$1,$A53),MIN(AT$1,$A53)))</f>
        <v>0</v>
      </c>
      <c r="AU53">
        <f>IF(AU$1=$A53,1,INDEX(Correlations!$F$3:$DA$102,MAX(AU$1,$A53),MIN(AU$1,$A53)))</f>
        <v>0</v>
      </c>
      <c r="AV53">
        <f>IF(AV$1=$A53,1,INDEX(Correlations!$F$3:$DA$102,MAX(AV$1,$A53),MIN(AV$1,$A53)))</f>
        <v>0</v>
      </c>
      <c r="AW53">
        <f>IF(AW$1=$A53,1,INDEX(Correlations!$F$3:$DA$102,MAX(AW$1,$A53),MIN(AW$1,$A53)))</f>
        <v>0</v>
      </c>
      <c r="AX53">
        <f>IF(AX$1=$A53,1,INDEX(Correlations!$F$3:$DA$102,MAX(AX$1,$A53),MIN(AX$1,$A53)))</f>
        <v>0</v>
      </c>
      <c r="AY53">
        <f>IF(AY$1=$A53,1,INDEX(Correlations!$F$3:$DA$102,MAX(AY$1,$A53),MIN(AY$1,$A53)))</f>
        <v>0</v>
      </c>
      <c r="AZ53">
        <f>IF(AZ$1=$A53,1,INDEX(Correlations!$F$3:$DA$102,MAX(AZ$1,$A53),MIN(AZ$1,$A53)))</f>
        <v>0</v>
      </c>
      <c r="BA53">
        <f>IF(BA$1=$A53,1,INDEX(Correlations!$F$3:$DA$102,MAX(BA$1,$A53),MIN(BA$1,$A53)))</f>
        <v>1</v>
      </c>
      <c r="BB53">
        <f>IF(BB$1=$A53,1,INDEX(Correlations!$F$3:$DA$102,MAX(BB$1,$A53),MIN(BB$1,$A53)))</f>
        <v>0</v>
      </c>
      <c r="BC53">
        <f>IF(BC$1=$A53,1,INDEX(Correlations!$F$3:$DA$102,MAX(BC$1,$A53),MIN(BC$1,$A53)))</f>
        <v>0</v>
      </c>
      <c r="BD53">
        <f>IF(BD$1=$A53,1,INDEX(Correlations!$F$3:$DA$102,MAX(BD$1,$A53),MIN(BD$1,$A53)))</f>
        <v>0</v>
      </c>
      <c r="BE53">
        <f>IF(BE$1=$A53,1,INDEX(Correlations!$F$3:$DA$102,MAX(BE$1,$A53),MIN(BE$1,$A53)))</f>
        <v>0</v>
      </c>
      <c r="BF53">
        <f>IF(BF$1=$A53,1,INDEX(Correlations!$F$3:$DA$102,MAX(BF$1,$A53),MIN(BF$1,$A53)))</f>
        <v>0</v>
      </c>
      <c r="BG53">
        <f>IF(BG$1=$A53,1,INDEX(Correlations!$F$3:$DA$102,MAX(BG$1,$A53),MIN(BG$1,$A53)))</f>
        <v>0</v>
      </c>
      <c r="BH53">
        <f>IF(BH$1=$A53,1,INDEX(Correlations!$F$3:$DA$102,MAX(BH$1,$A53),MIN(BH$1,$A53)))</f>
        <v>0</v>
      </c>
      <c r="BI53">
        <f>IF(BI$1=$A53,1,INDEX(Correlations!$F$3:$DA$102,MAX(BI$1,$A53),MIN(BI$1,$A53)))</f>
        <v>0</v>
      </c>
      <c r="BJ53">
        <f>IF(BJ$1=$A53,1,INDEX(Correlations!$F$3:$DA$102,MAX(BJ$1,$A53),MIN(BJ$1,$A53)))</f>
        <v>0.53300000000000003</v>
      </c>
      <c r="BK53">
        <f>IF(BK$1=$A53,1,INDEX(Correlations!$F$3:$DA$102,MAX(BK$1,$A53),MIN(BK$1,$A53)))</f>
        <v>0.441</v>
      </c>
      <c r="BL53">
        <f>IF(BL$1=$A53,1,INDEX(Correlations!$F$3:$DA$102,MAX(BL$1,$A53),MIN(BL$1,$A53)))</f>
        <v>0.55000000000000004</v>
      </c>
      <c r="BM53">
        <f>IF(BM$1=$A53,1,INDEX(Correlations!$F$3:$DA$102,MAX(BM$1,$A53),MIN(BM$1,$A53)))</f>
        <v>0.54</v>
      </c>
      <c r="BN53">
        <f>IF(BN$1=$A53,1,INDEX(Correlations!$F$3:$DA$102,MAX(BN$1,$A53),MIN(BN$1,$A53)))</f>
        <v>0.49</v>
      </c>
      <c r="BO53">
        <f>IF(BO$1=$A53,1,INDEX(Correlations!$F$3:$DA$102,MAX(BO$1,$A53),MIN(BO$1,$A53)))</f>
        <v>0.36</v>
      </c>
      <c r="BP53">
        <f>IF(BP$1=$A53,1,INDEX(Correlations!$F$3:$DA$102,MAX(BP$1,$A53),MIN(BP$1,$A53)))</f>
        <v>0.49</v>
      </c>
      <c r="BQ53">
        <f>IF(BQ$1=$A53,1,INDEX(Correlations!$F$3:$DA$102,MAX(BQ$1,$A53),MIN(BQ$1,$A53)))</f>
        <v>0.45</v>
      </c>
      <c r="BR53">
        <f>IF(BR$1=$A53,1,INDEX(Correlations!$F$3:$DA$102,MAX(BR$1,$A53),MIN(BR$1,$A53)))</f>
        <v>0.17</v>
      </c>
      <c r="BS53">
        <f>IF(BS$1=$A53,1,INDEX(Correlations!$F$3:$DA$102,MAX(BS$1,$A53),MIN(BS$1,$A53)))</f>
        <v>0.16</v>
      </c>
      <c r="BT53">
        <f>IF(BT$1=$A53,1,INDEX(Correlations!$F$3:$DA$102,MAX(BT$1,$A53),MIN(BT$1,$A53)))</f>
        <v>0</v>
      </c>
      <c r="BU53">
        <f>IF(BU$1=$A53,1,INDEX(Correlations!$F$3:$DA$102,MAX(BU$1,$A53),MIN(BU$1,$A53)))</f>
        <v>0</v>
      </c>
      <c r="BV53">
        <f>IF(BV$1=$A53,1,INDEX(Correlations!$F$3:$DA$102,MAX(BV$1,$A53),MIN(BV$1,$A53)))</f>
        <v>0</v>
      </c>
      <c r="BW53">
        <f>IF(BW$1=$A53,1,INDEX(Correlations!$F$3:$DA$102,MAX(BW$1,$A53),MIN(BW$1,$A53)))</f>
        <v>0</v>
      </c>
      <c r="BX53">
        <f>IF(BX$1=$A53,1,INDEX(Correlations!$F$3:$DA$102,MAX(BX$1,$A53),MIN(BX$1,$A53)))</f>
        <v>0</v>
      </c>
      <c r="BY53">
        <f>IF(BY$1=$A53,1,INDEX(Correlations!$F$3:$DA$102,MAX(BY$1,$A53),MIN(BY$1,$A53)))</f>
        <v>0</v>
      </c>
      <c r="BZ53">
        <f>IF(BZ$1=$A53,1,INDEX(Correlations!$F$3:$DA$102,MAX(BZ$1,$A53),MIN(BZ$1,$A53)))</f>
        <v>0</v>
      </c>
      <c r="CA53">
        <f>IF(CA$1=$A53,1,INDEX(Correlations!$F$3:$DA$102,MAX(CA$1,$A53),MIN(CA$1,$A53)))</f>
        <v>0</v>
      </c>
      <c r="CB53">
        <f>IF(CB$1=$A53,1,INDEX(Correlations!$F$3:$DA$102,MAX(CB$1,$A53),MIN(CB$1,$A53)))</f>
        <v>0</v>
      </c>
      <c r="CC53">
        <f>IF(CC$1=$A53,1,INDEX(Correlations!$F$3:$DA$102,MAX(CC$1,$A53),MIN(CC$1,$A53)))</f>
        <v>0</v>
      </c>
      <c r="CD53">
        <f>IF(CD$1=$A53,1,INDEX(Correlations!$F$3:$DA$102,MAX(CD$1,$A53),MIN(CD$1,$A53)))</f>
        <v>0</v>
      </c>
      <c r="CE53">
        <f>IF(CE$1=$A53,1,INDEX(Correlations!$F$3:$DA$102,MAX(CE$1,$A53),MIN(CE$1,$A53)))</f>
        <v>0</v>
      </c>
      <c r="CF53">
        <f>IF(CF$1=$A53,1,INDEX(Correlations!$F$3:$DA$102,MAX(CF$1,$A53),MIN(CF$1,$A53)))</f>
        <v>0</v>
      </c>
      <c r="CG53">
        <f>IF(CG$1=$A53,1,INDEX(Correlations!$F$3:$DA$102,MAX(CG$1,$A53),MIN(CG$1,$A53)))</f>
        <v>0</v>
      </c>
      <c r="CH53">
        <f>IF(CH$1=$A53,1,INDEX(Correlations!$F$3:$DA$102,MAX(CH$1,$A53),MIN(CH$1,$A53)))</f>
        <v>0</v>
      </c>
      <c r="CI53">
        <f>IF(CI$1=$A53,1,INDEX(Correlations!$F$3:$DA$102,MAX(CI$1,$A53),MIN(CI$1,$A53)))</f>
        <v>0</v>
      </c>
      <c r="CJ53">
        <f>IF(CJ$1=$A53,1,INDEX(Correlations!$F$3:$DA$102,MAX(CJ$1,$A53),MIN(CJ$1,$A53)))</f>
        <v>0</v>
      </c>
      <c r="CK53">
        <f>IF(CK$1=$A53,1,INDEX(Correlations!$F$3:$DA$102,MAX(CK$1,$A53),MIN(CK$1,$A53)))</f>
        <v>0</v>
      </c>
      <c r="CL53">
        <f>IF(CL$1=$A53,1,INDEX(Correlations!$F$3:$DA$102,MAX(CL$1,$A53),MIN(CL$1,$A53)))</f>
        <v>0</v>
      </c>
      <c r="CM53">
        <f>IF(CM$1=$A53,1,INDEX(Correlations!$F$3:$DA$102,MAX(CM$1,$A53),MIN(CM$1,$A53)))</f>
        <v>0</v>
      </c>
      <c r="CN53">
        <f>IF(CN$1=$A53,1,INDEX(Correlations!$F$3:$DA$102,MAX(CN$1,$A53),MIN(CN$1,$A53)))</f>
        <v>0</v>
      </c>
      <c r="CO53">
        <f>IF(CO$1=$A53,1,INDEX(Correlations!$F$3:$DA$102,MAX(CO$1,$A53),MIN(CO$1,$A53)))</f>
        <v>0</v>
      </c>
      <c r="CP53">
        <f>IF(CP$1=$A53,1,INDEX(Correlations!$F$3:$DA$102,MAX(CP$1,$A53),MIN(CP$1,$A53)))</f>
        <v>0</v>
      </c>
      <c r="CQ53">
        <f>IF(CQ$1=$A53,1,INDEX(Correlations!$F$3:$DA$102,MAX(CQ$1,$A53),MIN(CQ$1,$A53)))</f>
        <v>0</v>
      </c>
      <c r="CR53">
        <f>IF(CR$1=$A53,1,INDEX(Correlations!$F$3:$DA$102,MAX(CR$1,$A53),MIN(CR$1,$A53)))</f>
        <v>0</v>
      </c>
      <c r="CS53">
        <f>IF(CS$1=$A53,1,INDEX(Correlations!$F$3:$DA$102,MAX(CS$1,$A53),MIN(CS$1,$A53)))</f>
        <v>0</v>
      </c>
      <c r="CT53">
        <f>IF(CT$1=$A53,1,INDEX(Correlations!$F$3:$DA$102,MAX(CT$1,$A53),MIN(CT$1,$A53)))</f>
        <v>0</v>
      </c>
      <c r="CU53">
        <f>IF(CU$1=$A53,1,INDEX(Correlations!$F$3:$DA$102,MAX(CU$1,$A53),MIN(CU$1,$A53)))</f>
        <v>0</v>
      </c>
      <c r="CV53">
        <f>IF(CV$1=$A53,1,INDEX(Correlations!$F$3:$DA$102,MAX(CV$1,$A53),MIN(CV$1,$A53)))</f>
        <v>0</v>
      </c>
      <c r="CW53">
        <f>IF(CW$1=$A53,1,INDEX(Correlations!$F$3:$DA$102,MAX(CW$1,$A53),MIN(CW$1,$A53)))</f>
        <v>0</v>
      </c>
    </row>
    <row r="54" spans="1:101" x14ac:dyDescent="0.15">
      <c r="A54">
        <v>53</v>
      </c>
      <c r="B54">
        <f>IF(B$1=$A54,1,INDEX(Correlations!$F$3:$DA$102,MAX(B$1,$A54),MIN(B$1,$A54)))</f>
        <v>0.47</v>
      </c>
      <c r="C54">
        <f>IF(C$1=$A54,1,INDEX(Correlations!$F$3:$DA$102,MAX(C$1,$A54),MIN(C$1,$A54)))</f>
        <v>0.41</v>
      </c>
      <c r="D54">
        <f>IF(D$1=$A54,1,INDEX(Correlations!$F$3:$DA$102,MAX(D$1,$A54),MIN(D$1,$A54)))</f>
        <v>0</v>
      </c>
      <c r="E54">
        <f>IF(E$1=$A54,1,INDEX(Correlations!$F$3:$DA$102,MAX(E$1,$A54),MIN(E$1,$A54)))</f>
        <v>0</v>
      </c>
      <c r="F54">
        <f>IF(F$1=$A54,1,INDEX(Correlations!$F$3:$DA$102,MAX(F$1,$A54),MIN(F$1,$A54)))</f>
        <v>0</v>
      </c>
      <c r="G54">
        <f>IF(G$1=$A54,1,INDEX(Correlations!$F$3:$DA$102,MAX(G$1,$A54),MIN(G$1,$A54)))</f>
        <v>0</v>
      </c>
      <c r="H54">
        <f>IF(H$1=$A54,1,INDEX(Correlations!$F$3:$DA$102,MAX(H$1,$A54),MIN(H$1,$A54)))</f>
        <v>0</v>
      </c>
      <c r="I54">
        <f>IF(I$1=$A54,1,INDEX(Correlations!$F$3:$DA$102,MAX(I$1,$A54),MIN(I$1,$A54)))</f>
        <v>0</v>
      </c>
      <c r="J54">
        <f>IF(J$1=$A54,1,INDEX(Correlations!$F$3:$DA$102,MAX(J$1,$A54),MIN(J$1,$A54)))</f>
        <v>0</v>
      </c>
      <c r="K54">
        <f>IF(K$1=$A54,1,INDEX(Correlations!$F$3:$DA$102,MAX(K$1,$A54),MIN(K$1,$A54)))</f>
        <v>0</v>
      </c>
      <c r="L54">
        <f>IF(L$1=$A54,1,INDEX(Correlations!$F$3:$DA$102,MAX(L$1,$A54),MIN(L$1,$A54)))</f>
        <v>0</v>
      </c>
      <c r="M54">
        <f>IF(M$1=$A54,1,INDEX(Correlations!$F$3:$DA$102,MAX(M$1,$A54),MIN(M$1,$A54)))</f>
        <v>0</v>
      </c>
      <c r="N54">
        <f>IF(N$1=$A54,1,INDEX(Correlations!$F$3:$DA$102,MAX(N$1,$A54),MIN(N$1,$A54)))</f>
        <v>0</v>
      </c>
      <c r="O54">
        <f>IF(O$1=$A54,1,INDEX(Correlations!$F$3:$DA$102,MAX(O$1,$A54),MIN(O$1,$A54)))</f>
        <v>0</v>
      </c>
      <c r="P54">
        <f>IF(P$1=$A54,1,INDEX(Correlations!$F$3:$DA$102,MAX(P$1,$A54),MIN(P$1,$A54)))</f>
        <v>0</v>
      </c>
      <c r="Q54">
        <f>IF(Q$1=$A54,1,INDEX(Correlations!$F$3:$DA$102,MAX(Q$1,$A54),MIN(Q$1,$A54)))</f>
        <v>0</v>
      </c>
      <c r="R54">
        <f>IF(R$1=$A54,1,INDEX(Correlations!$F$3:$DA$102,MAX(R$1,$A54),MIN(R$1,$A54)))</f>
        <v>0</v>
      </c>
      <c r="S54">
        <f>IF(S$1=$A54,1,INDEX(Correlations!$F$3:$DA$102,MAX(S$1,$A54),MIN(S$1,$A54)))</f>
        <v>0</v>
      </c>
      <c r="T54">
        <f>IF(T$1=$A54,1,INDEX(Correlations!$F$3:$DA$102,MAX(T$1,$A54),MIN(T$1,$A54)))</f>
        <v>0</v>
      </c>
      <c r="U54">
        <f>IF(U$1=$A54,1,INDEX(Correlations!$F$3:$DA$102,MAX(U$1,$A54),MIN(U$1,$A54)))</f>
        <v>0</v>
      </c>
      <c r="V54">
        <f>IF(V$1=$A54,1,INDEX(Correlations!$F$3:$DA$102,MAX(V$1,$A54),MIN(V$1,$A54)))</f>
        <v>0</v>
      </c>
      <c r="W54">
        <f>IF(W$1=$A54,1,INDEX(Correlations!$F$3:$DA$102,MAX(W$1,$A54),MIN(W$1,$A54)))</f>
        <v>0</v>
      </c>
      <c r="X54">
        <f>IF(X$1=$A54,1,INDEX(Correlations!$F$3:$DA$102,MAX(X$1,$A54),MIN(X$1,$A54)))</f>
        <v>0</v>
      </c>
      <c r="Y54">
        <f>IF(Y$1=$A54,1,INDEX(Correlations!$F$3:$DA$102,MAX(Y$1,$A54),MIN(Y$1,$A54)))</f>
        <v>0</v>
      </c>
      <c r="Z54">
        <f>IF(Z$1=$A54,1,INDEX(Correlations!$F$3:$DA$102,MAX(Z$1,$A54),MIN(Z$1,$A54)))</f>
        <v>0</v>
      </c>
      <c r="AA54">
        <f>IF(AA$1=$A54,1,INDEX(Correlations!$F$3:$DA$102,MAX(AA$1,$A54),MIN(AA$1,$A54)))</f>
        <v>0</v>
      </c>
      <c r="AB54">
        <f>IF(AB$1=$A54,1,INDEX(Correlations!$F$3:$DA$102,MAX(AB$1,$A54),MIN(AB$1,$A54)))</f>
        <v>0</v>
      </c>
      <c r="AC54">
        <f>IF(AC$1=$A54,1,INDEX(Correlations!$F$3:$DA$102,MAX(AC$1,$A54),MIN(AC$1,$A54)))</f>
        <v>0</v>
      </c>
      <c r="AD54">
        <f>IF(AD$1=$A54,1,INDEX(Correlations!$F$3:$DA$102,MAX(AD$1,$A54),MIN(AD$1,$A54)))</f>
        <v>0</v>
      </c>
      <c r="AE54">
        <f>IF(AE$1=$A54,1,INDEX(Correlations!$F$3:$DA$102,MAX(AE$1,$A54),MIN(AE$1,$A54)))</f>
        <v>0</v>
      </c>
      <c r="AF54">
        <f>IF(AF$1=$A54,1,INDEX(Correlations!$F$3:$DA$102,MAX(AF$1,$A54),MIN(AF$1,$A54)))</f>
        <v>0</v>
      </c>
      <c r="AG54">
        <f>IF(AG$1=$A54,1,INDEX(Correlations!$F$3:$DA$102,MAX(AG$1,$A54),MIN(AG$1,$A54)))</f>
        <v>0</v>
      </c>
      <c r="AH54">
        <f>IF(AH$1=$A54,1,INDEX(Correlations!$F$3:$DA$102,MAX(AH$1,$A54),MIN(AH$1,$A54)))</f>
        <v>0</v>
      </c>
      <c r="AI54">
        <f>IF(AI$1=$A54,1,INDEX(Correlations!$F$3:$DA$102,MAX(AI$1,$A54),MIN(AI$1,$A54)))</f>
        <v>0</v>
      </c>
      <c r="AJ54">
        <f>IF(AJ$1=$A54,1,INDEX(Correlations!$F$3:$DA$102,MAX(AJ$1,$A54),MIN(AJ$1,$A54)))</f>
        <v>0</v>
      </c>
      <c r="AK54">
        <f>IF(AK$1=$A54,1,INDEX(Correlations!$F$3:$DA$102,MAX(AK$1,$A54),MIN(AK$1,$A54)))</f>
        <v>0</v>
      </c>
      <c r="AL54">
        <f>IF(AL$1=$A54,1,INDEX(Correlations!$F$3:$DA$102,MAX(AL$1,$A54),MIN(AL$1,$A54)))</f>
        <v>0</v>
      </c>
      <c r="AM54">
        <f>IF(AM$1=$A54,1,INDEX(Correlations!$F$3:$DA$102,MAX(AM$1,$A54),MIN(AM$1,$A54)))</f>
        <v>0</v>
      </c>
      <c r="AN54">
        <f>IF(AN$1=$A54,1,INDEX(Correlations!$F$3:$DA$102,MAX(AN$1,$A54),MIN(AN$1,$A54)))</f>
        <v>0</v>
      </c>
      <c r="AO54">
        <f>IF(AO$1=$A54,1,INDEX(Correlations!$F$3:$DA$102,MAX(AO$1,$A54),MIN(AO$1,$A54)))</f>
        <v>0</v>
      </c>
      <c r="AP54">
        <f>IF(AP$1=$A54,1,INDEX(Correlations!$F$3:$DA$102,MAX(AP$1,$A54),MIN(AP$1,$A54)))</f>
        <v>0</v>
      </c>
      <c r="AQ54">
        <f>IF(AQ$1=$A54,1,INDEX(Correlations!$F$3:$DA$102,MAX(AQ$1,$A54),MIN(AQ$1,$A54)))</f>
        <v>0</v>
      </c>
      <c r="AR54">
        <f>IF(AR$1=$A54,1,INDEX(Correlations!$F$3:$DA$102,MAX(AR$1,$A54),MIN(AR$1,$A54)))</f>
        <v>0</v>
      </c>
      <c r="AS54">
        <f>IF(AS$1=$A54,1,INDEX(Correlations!$F$3:$DA$102,MAX(AS$1,$A54),MIN(AS$1,$A54)))</f>
        <v>0</v>
      </c>
      <c r="AT54">
        <f>IF(AT$1=$A54,1,INDEX(Correlations!$F$3:$DA$102,MAX(AT$1,$A54),MIN(AT$1,$A54)))</f>
        <v>0</v>
      </c>
      <c r="AU54">
        <f>IF(AU$1=$A54,1,INDEX(Correlations!$F$3:$DA$102,MAX(AU$1,$A54),MIN(AU$1,$A54)))</f>
        <v>0</v>
      </c>
      <c r="AV54">
        <f>IF(AV$1=$A54,1,INDEX(Correlations!$F$3:$DA$102,MAX(AV$1,$A54),MIN(AV$1,$A54)))</f>
        <v>0</v>
      </c>
      <c r="AW54">
        <f>IF(AW$1=$A54,1,INDEX(Correlations!$F$3:$DA$102,MAX(AW$1,$A54),MIN(AW$1,$A54)))</f>
        <v>0</v>
      </c>
      <c r="AX54">
        <f>IF(AX$1=$A54,1,INDEX(Correlations!$F$3:$DA$102,MAX(AX$1,$A54),MIN(AX$1,$A54)))</f>
        <v>0</v>
      </c>
      <c r="AY54">
        <f>IF(AY$1=$A54,1,INDEX(Correlations!$F$3:$DA$102,MAX(AY$1,$A54),MIN(AY$1,$A54)))</f>
        <v>0</v>
      </c>
      <c r="AZ54">
        <f>IF(AZ$1=$A54,1,INDEX(Correlations!$F$3:$DA$102,MAX(AZ$1,$A54),MIN(AZ$1,$A54)))</f>
        <v>0</v>
      </c>
      <c r="BA54">
        <f>IF(BA$1=$A54,1,INDEX(Correlations!$F$3:$DA$102,MAX(BA$1,$A54),MIN(BA$1,$A54)))</f>
        <v>0</v>
      </c>
      <c r="BB54">
        <f>IF(BB$1=$A54,1,INDEX(Correlations!$F$3:$DA$102,MAX(BB$1,$A54),MIN(BB$1,$A54)))</f>
        <v>1</v>
      </c>
      <c r="BC54">
        <f>IF(BC$1=$A54,1,INDEX(Correlations!$F$3:$DA$102,MAX(BC$1,$A54),MIN(BC$1,$A54)))</f>
        <v>0</v>
      </c>
      <c r="BD54">
        <f>IF(BD$1=$A54,1,INDEX(Correlations!$F$3:$DA$102,MAX(BD$1,$A54),MIN(BD$1,$A54)))</f>
        <v>0</v>
      </c>
      <c r="BE54">
        <f>IF(BE$1=$A54,1,INDEX(Correlations!$F$3:$DA$102,MAX(BE$1,$A54),MIN(BE$1,$A54)))</f>
        <v>0</v>
      </c>
      <c r="BF54">
        <f>IF(BF$1=$A54,1,INDEX(Correlations!$F$3:$DA$102,MAX(BF$1,$A54),MIN(BF$1,$A54)))</f>
        <v>0</v>
      </c>
      <c r="BG54">
        <f>IF(BG$1=$A54,1,INDEX(Correlations!$F$3:$DA$102,MAX(BG$1,$A54),MIN(BG$1,$A54)))</f>
        <v>0</v>
      </c>
      <c r="BH54">
        <f>IF(BH$1=$A54,1,INDEX(Correlations!$F$3:$DA$102,MAX(BH$1,$A54),MIN(BH$1,$A54)))</f>
        <v>0</v>
      </c>
      <c r="BI54">
        <f>IF(BI$1=$A54,1,INDEX(Correlations!$F$3:$DA$102,MAX(BI$1,$A54),MIN(BI$1,$A54)))</f>
        <v>0</v>
      </c>
      <c r="BJ54">
        <f>IF(BJ$1=$A54,1,INDEX(Correlations!$F$3:$DA$102,MAX(BJ$1,$A54),MIN(BJ$1,$A54)))</f>
        <v>0</v>
      </c>
      <c r="BK54">
        <f>IF(BK$1=$A54,1,INDEX(Correlations!$F$3:$DA$102,MAX(BK$1,$A54),MIN(BK$1,$A54)))</f>
        <v>0</v>
      </c>
      <c r="BL54">
        <f>IF(BL$1=$A54,1,INDEX(Correlations!$F$3:$DA$102,MAX(BL$1,$A54),MIN(BL$1,$A54)))</f>
        <v>0.47</v>
      </c>
      <c r="BM54">
        <f>IF(BM$1=$A54,1,INDEX(Correlations!$F$3:$DA$102,MAX(BM$1,$A54),MIN(BM$1,$A54)))</f>
        <v>0.41</v>
      </c>
      <c r="BN54">
        <f>IF(BN$1=$A54,1,INDEX(Correlations!$F$3:$DA$102,MAX(BN$1,$A54),MIN(BN$1,$A54)))</f>
        <v>0.44</v>
      </c>
      <c r="BO54">
        <f>IF(BO$1=$A54,1,INDEX(Correlations!$F$3:$DA$102,MAX(BO$1,$A54),MIN(BO$1,$A54)))</f>
        <v>0.38</v>
      </c>
      <c r="BP54">
        <f>IF(BP$1=$A54,1,INDEX(Correlations!$F$3:$DA$102,MAX(BP$1,$A54),MIN(BP$1,$A54)))</f>
        <v>0.59</v>
      </c>
      <c r="BQ54">
        <f>IF(BQ$1=$A54,1,INDEX(Correlations!$F$3:$DA$102,MAX(BQ$1,$A54),MIN(BQ$1,$A54)))</f>
        <v>0.49</v>
      </c>
      <c r="BR54">
        <f>IF(BR$1=$A54,1,INDEX(Correlations!$F$3:$DA$102,MAX(BR$1,$A54),MIN(BR$1,$A54)))</f>
        <v>0.23</v>
      </c>
      <c r="BS54">
        <f>IF(BS$1=$A54,1,INDEX(Correlations!$F$3:$DA$102,MAX(BS$1,$A54),MIN(BS$1,$A54)))</f>
        <v>0.21</v>
      </c>
      <c r="BT54">
        <f>IF(BT$1=$A54,1,INDEX(Correlations!$F$3:$DA$102,MAX(BT$1,$A54),MIN(BT$1,$A54)))</f>
        <v>0</v>
      </c>
      <c r="BU54">
        <f>IF(BU$1=$A54,1,INDEX(Correlations!$F$3:$DA$102,MAX(BU$1,$A54),MIN(BU$1,$A54)))</f>
        <v>0</v>
      </c>
      <c r="BV54">
        <f>IF(BV$1=$A54,1,INDEX(Correlations!$F$3:$DA$102,MAX(BV$1,$A54),MIN(BV$1,$A54)))</f>
        <v>0</v>
      </c>
      <c r="BW54">
        <f>IF(BW$1=$A54,1,INDEX(Correlations!$F$3:$DA$102,MAX(BW$1,$A54),MIN(BW$1,$A54)))</f>
        <v>0</v>
      </c>
      <c r="BX54">
        <f>IF(BX$1=$A54,1,INDEX(Correlations!$F$3:$DA$102,MAX(BX$1,$A54),MIN(BX$1,$A54)))</f>
        <v>0</v>
      </c>
      <c r="BY54">
        <f>IF(BY$1=$A54,1,INDEX(Correlations!$F$3:$DA$102,MAX(BY$1,$A54),MIN(BY$1,$A54)))</f>
        <v>0</v>
      </c>
      <c r="BZ54">
        <f>IF(BZ$1=$A54,1,INDEX(Correlations!$F$3:$DA$102,MAX(BZ$1,$A54),MIN(BZ$1,$A54)))</f>
        <v>0</v>
      </c>
      <c r="CA54">
        <f>IF(CA$1=$A54,1,INDEX(Correlations!$F$3:$DA$102,MAX(CA$1,$A54),MIN(CA$1,$A54)))</f>
        <v>0</v>
      </c>
      <c r="CB54">
        <f>IF(CB$1=$A54,1,INDEX(Correlations!$F$3:$DA$102,MAX(CB$1,$A54),MIN(CB$1,$A54)))</f>
        <v>0</v>
      </c>
      <c r="CC54">
        <f>IF(CC$1=$A54,1,INDEX(Correlations!$F$3:$DA$102,MAX(CC$1,$A54),MIN(CC$1,$A54)))</f>
        <v>0</v>
      </c>
      <c r="CD54">
        <f>IF(CD$1=$A54,1,INDEX(Correlations!$F$3:$DA$102,MAX(CD$1,$A54),MIN(CD$1,$A54)))</f>
        <v>0</v>
      </c>
      <c r="CE54">
        <f>IF(CE$1=$A54,1,INDEX(Correlations!$F$3:$DA$102,MAX(CE$1,$A54),MIN(CE$1,$A54)))</f>
        <v>0</v>
      </c>
      <c r="CF54">
        <f>IF(CF$1=$A54,1,INDEX(Correlations!$F$3:$DA$102,MAX(CF$1,$A54),MIN(CF$1,$A54)))</f>
        <v>0</v>
      </c>
      <c r="CG54">
        <f>IF(CG$1=$A54,1,INDEX(Correlations!$F$3:$DA$102,MAX(CG$1,$A54),MIN(CG$1,$A54)))</f>
        <v>0</v>
      </c>
      <c r="CH54">
        <f>IF(CH$1=$A54,1,INDEX(Correlations!$F$3:$DA$102,MAX(CH$1,$A54),MIN(CH$1,$A54)))</f>
        <v>0</v>
      </c>
      <c r="CI54">
        <f>IF(CI$1=$A54,1,INDEX(Correlations!$F$3:$DA$102,MAX(CI$1,$A54),MIN(CI$1,$A54)))</f>
        <v>0</v>
      </c>
      <c r="CJ54">
        <f>IF(CJ$1=$A54,1,INDEX(Correlations!$F$3:$DA$102,MAX(CJ$1,$A54),MIN(CJ$1,$A54)))</f>
        <v>0</v>
      </c>
      <c r="CK54">
        <f>IF(CK$1=$A54,1,INDEX(Correlations!$F$3:$DA$102,MAX(CK$1,$A54),MIN(CK$1,$A54)))</f>
        <v>0</v>
      </c>
      <c r="CL54">
        <f>IF(CL$1=$A54,1,INDEX(Correlations!$F$3:$DA$102,MAX(CL$1,$A54),MIN(CL$1,$A54)))</f>
        <v>0</v>
      </c>
      <c r="CM54">
        <f>IF(CM$1=$A54,1,INDEX(Correlations!$F$3:$DA$102,MAX(CM$1,$A54),MIN(CM$1,$A54)))</f>
        <v>0</v>
      </c>
      <c r="CN54">
        <f>IF(CN$1=$A54,1,INDEX(Correlations!$F$3:$DA$102,MAX(CN$1,$A54),MIN(CN$1,$A54)))</f>
        <v>0</v>
      </c>
      <c r="CO54">
        <f>IF(CO$1=$A54,1,INDEX(Correlations!$F$3:$DA$102,MAX(CO$1,$A54),MIN(CO$1,$A54)))</f>
        <v>0</v>
      </c>
      <c r="CP54">
        <f>IF(CP$1=$A54,1,INDEX(Correlations!$F$3:$DA$102,MAX(CP$1,$A54),MIN(CP$1,$A54)))</f>
        <v>0</v>
      </c>
      <c r="CQ54">
        <f>IF(CQ$1=$A54,1,INDEX(Correlations!$F$3:$DA$102,MAX(CQ$1,$A54),MIN(CQ$1,$A54)))</f>
        <v>0</v>
      </c>
      <c r="CR54">
        <f>IF(CR$1=$A54,1,INDEX(Correlations!$F$3:$DA$102,MAX(CR$1,$A54),MIN(CR$1,$A54)))</f>
        <v>0</v>
      </c>
      <c r="CS54">
        <f>IF(CS$1=$A54,1,INDEX(Correlations!$F$3:$DA$102,MAX(CS$1,$A54),MIN(CS$1,$A54)))</f>
        <v>0</v>
      </c>
      <c r="CT54">
        <f>IF(CT$1=$A54,1,INDEX(Correlations!$F$3:$DA$102,MAX(CT$1,$A54),MIN(CT$1,$A54)))</f>
        <v>0</v>
      </c>
      <c r="CU54">
        <f>IF(CU$1=$A54,1,INDEX(Correlations!$F$3:$DA$102,MAX(CU$1,$A54),MIN(CU$1,$A54)))</f>
        <v>0</v>
      </c>
      <c r="CV54">
        <f>IF(CV$1=$A54,1,INDEX(Correlations!$F$3:$DA$102,MAX(CV$1,$A54),MIN(CV$1,$A54)))</f>
        <v>0</v>
      </c>
      <c r="CW54">
        <f>IF(CW$1=$A54,1,INDEX(Correlations!$F$3:$DA$102,MAX(CW$1,$A54),MIN(CW$1,$A54)))</f>
        <v>0</v>
      </c>
    </row>
    <row r="55" spans="1:101" x14ac:dyDescent="0.15">
      <c r="A55">
        <v>54</v>
      </c>
      <c r="B55">
        <f>IF(B$1=$A55,1,INDEX(Correlations!$F$3:$DA$102,MAX(B$1,$A55),MIN(B$1,$A55)))</f>
        <v>0.46</v>
      </c>
      <c r="C55">
        <f>IF(C$1=$A55,1,INDEX(Correlations!$F$3:$DA$102,MAX(C$1,$A55),MIN(C$1,$A55)))</f>
        <v>0.47</v>
      </c>
      <c r="D55">
        <f>IF(D$1=$A55,1,INDEX(Correlations!$F$3:$DA$102,MAX(D$1,$A55),MIN(D$1,$A55)))</f>
        <v>0</v>
      </c>
      <c r="E55">
        <f>IF(E$1=$A55,1,INDEX(Correlations!$F$3:$DA$102,MAX(E$1,$A55),MIN(E$1,$A55)))</f>
        <v>0</v>
      </c>
      <c r="F55">
        <f>IF(F$1=$A55,1,INDEX(Correlations!$F$3:$DA$102,MAX(F$1,$A55),MIN(F$1,$A55)))</f>
        <v>0</v>
      </c>
      <c r="G55">
        <f>IF(G$1=$A55,1,INDEX(Correlations!$F$3:$DA$102,MAX(G$1,$A55),MIN(G$1,$A55)))</f>
        <v>0</v>
      </c>
      <c r="H55">
        <f>IF(H$1=$A55,1,INDEX(Correlations!$F$3:$DA$102,MAX(H$1,$A55),MIN(H$1,$A55)))</f>
        <v>0</v>
      </c>
      <c r="I55">
        <f>IF(I$1=$A55,1,INDEX(Correlations!$F$3:$DA$102,MAX(I$1,$A55),MIN(I$1,$A55)))</f>
        <v>0</v>
      </c>
      <c r="J55">
        <f>IF(J$1=$A55,1,INDEX(Correlations!$F$3:$DA$102,MAX(J$1,$A55),MIN(J$1,$A55)))</f>
        <v>0</v>
      </c>
      <c r="K55">
        <f>IF(K$1=$A55,1,INDEX(Correlations!$F$3:$DA$102,MAX(K$1,$A55),MIN(K$1,$A55)))</f>
        <v>0</v>
      </c>
      <c r="L55">
        <f>IF(L$1=$A55,1,INDEX(Correlations!$F$3:$DA$102,MAX(L$1,$A55),MIN(L$1,$A55)))</f>
        <v>0</v>
      </c>
      <c r="M55">
        <f>IF(M$1=$A55,1,INDEX(Correlations!$F$3:$DA$102,MAX(M$1,$A55),MIN(M$1,$A55)))</f>
        <v>0</v>
      </c>
      <c r="N55">
        <f>IF(N$1=$A55,1,INDEX(Correlations!$F$3:$DA$102,MAX(N$1,$A55),MIN(N$1,$A55)))</f>
        <v>0</v>
      </c>
      <c r="O55">
        <f>IF(O$1=$A55,1,INDEX(Correlations!$F$3:$DA$102,MAX(O$1,$A55),MIN(O$1,$A55)))</f>
        <v>0</v>
      </c>
      <c r="P55">
        <f>IF(P$1=$A55,1,INDEX(Correlations!$F$3:$DA$102,MAX(P$1,$A55),MIN(P$1,$A55)))</f>
        <v>0</v>
      </c>
      <c r="Q55">
        <f>IF(Q$1=$A55,1,INDEX(Correlations!$F$3:$DA$102,MAX(Q$1,$A55),MIN(Q$1,$A55)))</f>
        <v>0</v>
      </c>
      <c r="R55">
        <f>IF(R$1=$A55,1,INDEX(Correlations!$F$3:$DA$102,MAX(R$1,$A55),MIN(R$1,$A55)))</f>
        <v>0</v>
      </c>
      <c r="S55">
        <f>IF(S$1=$A55,1,INDEX(Correlations!$F$3:$DA$102,MAX(S$1,$A55),MIN(S$1,$A55)))</f>
        <v>0</v>
      </c>
      <c r="T55">
        <f>IF(T$1=$A55,1,INDEX(Correlations!$F$3:$DA$102,MAX(T$1,$A55),MIN(T$1,$A55)))</f>
        <v>0</v>
      </c>
      <c r="U55">
        <f>IF(U$1=$A55,1,INDEX(Correlations!$F$3:$DA$102,MAX(U$1,$A55),MIN(U$1,$A55)))</f>
        <v>0</v>
      </c>
      <c r="V55">
        <f>IF(V$1=$A55,1,INDEX(Correlations!$F$3:$DA$102,MAX(V$1,$A55),MIN(V$1,$A55)))</f>
        <v>0</v>
      </c>
      <c r="W55">
        <f>IF(W$1=$A55,1,INDEX(Correlations!$F$3:$DA$102,MAX(W$1,$A55),MIN(W$1,$A55)))</f>
        <v>0</v>
      </c>
      <c r="X55">
        <f>IF(X$1=$A55,1,INDEX(Correlations!$F$3:$DA$102,MAX(X$1,$A55),MIN(X$1,$A55)))</f>
        <v>0</v>
      </c>
      <c r="Y55">
        <f>IF(Y$1=$A55,1,INDEX(Correlations!$F$3:$DA$102,MAX(Y$1,$A55),MIN(Y$1,$A55)))</f>
        <v>0</v>
      </c>
      <c r="Z55">
        <f>IF(Z$1=$A55,1,INDEX(Correlations!$F$3:$DA$102,MAX(Z$1,$A55),MIN(Z$1,$A55)))</f>
        <v>0</v>
      </c>
      <c r="AA55">
        <f>IF(AA$1=$A55,1,INDEX(Correlations!$F$3:$DA$102,MAX(AA$1,$A55),MIN(AA$1,$A55)))</f>
        <v>0</v>
      </c>
      <c r="AB55">
        <f>IF(AB$1=$A55,1,INDEX(Correlations!$F$3:$DA$102,MAX(AB$1,$A55),MIN(AB$1,$A55)))</f>
        <v>0</v>
      </c>
      <c r="AC55">
        <f>IF(AC$1=$A55,1,INDEX(Correlations!$F$3:$DA$102,MAX(AC$1,$A55),MIN(AC$1,$A55)))</f>
        <v>0</v>
      </c>
      <c r="AD55">
        <f>IF(AD$1=$A55,1,INDEX(Correlations!$F$3:$DA$102,MAX(AD$1,$A55),MIN(AD$1,$A55)))</f>
        <v>0</v>
      </c>
      <c r="AE55">
        <f>IF(AE$1=$A55,1,INDEX(Correlations!$F$3:$DA$102,MAX(AE$1,$A55),MIN(AE$1,$A55)))</f>
        <v>0</v>
      </c>
      <c r="AF55">
        <f>IF(AF$1=$A55,1,INDEX(Correlations!$F$3:$DA$102,MAX(AF$1,$A55),MIN(AF$1,$A55)))</f>
        <v>0</v>
      </c>
      <c r="AG55">
        <f>IF(AG$1=$A55,1,INDEX(Correlations!$F$3:$DA$102,MAX(AG$1,$A55),MIN(AG$1,$A55)))</f>
        <v>0</v>
      </c>
      <c r="AH55">
        <f>IF(AH$1=$A55,1,INDEX(Correlations!$F$3:$DA$102,MAX(AH$1,$A55),MIN(AH$1,$A55)))</f>
        <v>0</v>
      </c>
      <c r="AI55">
        <f>IF(AI$1=$A55,1,INDEX(Correlations!$F$3:$DA$102,MAX(AI$1,$A55),MIN(AI$1,$A55)))</f>
        <v>0</v>
      </c>
      <c r="AJ55">
        <f>IF(AJ$1=$A55,1,INDEX(Correlations!$F$3:$DA$102,MAX(AJ$1,$A55),MIN(AJ$1,$A55)))</f>
        <v>0</v>
      </c>
      <c r="AK55">
        <f>IF(AK$1=$A55,1,INDEX(Correlations!$F$3:$DA$102,MAX(AK$1,$A55),MIN(AK$1,$A55)))</f>
        <v>0</v>
      </c>
      <c r="AL55">
        <f>IF(AL$1=$A55,1,INDEX(Correlations!$F$3:$DA$102,MAX(AL$1,$A55),MIN(AL$1,$A55)))</f>
        <v>0</v>
      </c>
      <c r="AM55">
        <f>IF(AM$1=$A55,1,INDEX(Correlations!$F$3:$DA$102,MAX(AM$1,$A55),MIN(AM$1,$A55)))</f>
        <v>0</v>
      </c>
      <c r="AN55">
        <f>IF(AN$1=$A55,1,INDEX(Correlations!$F$3:$DA$102,MAX(AN$1,$A55),MIN(AN$1,$A55)))</f>
        <v>0</v>
      </c>
      <c r="AO55">
        <f>IF(AO$1=$A55,1,INDEX(Correlations!$F$3:$DA$102,MAX(AO$1,$A55),MIN(AO$1,$A55)))</f>
        <v>0</v>
      </c>
      <c r="AP55">
        <f>IF(AP$1=$A55,1,INDEX(Correlations!$F$3:$DA$102,MAX(AP$1,$A55),MIN(AP$1,$A55)))</f>
        <v>0</v>
      </c>
      <c r="AQ55">
        <f>IF(AQ$1=$A55,1,INDEX(Correlations!$F$3:$DA$102,MAX(AQ$1,$A55),MIN(AQ$1,$A55)))</f>
        <v>0</v>
      </c>
      <c r="AR55">
        <f>IF(AR$1=$A55,1,INDEX(Correlations!$F$3:$DA$102,MAX(AR$1,$A55),MIN(AR$1,$A55)))</f>
        <v>0</v>
      </c>
      <c r="AS55">
        <f>IF(AS$1=$A55,1,INDEX(Correlations!$F$3:$DA$102,MAX(AS$1,$A55),MIN(AS$1,$A55)))</f>
        <v>0</v>
      </c>
      <c r="AT55">
        <f>IF(AT$1=$A55,1,INDEX(Correlations!$F$3:$DA$102,MAX(AT$1,$A55),MIN(AT$1,$A55)))</f>
        <v>0</v>
      </c>
      <c r="AU55">
        <f>IF(AU$1=$A55,1,INDEX(Correlations!$F$3:$DA$102,MAX(AU$1,$A55),MIN(AU$1,$A55)))</f>
        <v>0</v>
      </c>
      <c r="AV55">
        <f>IF(AV$1=$A55,1,INDEX(Correlations!$F$3:$DA$102,MAX(AV$1,$A55),MIN(AV$1,$A55)))</f>
        <v>0</v>
      </c>
      <c r="AW55">
        <f>IF(AW$1=$A55,1,INDEX(Correlations!$F$3:$DA$102,MAX(AW$1,$A55),MIN(AW$1,$A55)))</f>
        <v>0</v>
      </c>
      <c r="AX55">
        <f>IF(AX$1=$A55,1,INDEX(Correlations!$F$3:$DA$102,MAX(AX$1,$A55),MIN(AX$1,$A55)))</f>
        <v>0</v>
      </c>
      <c r="AY55">
        <f>IF(AY$1=$A55,1,INDEX(Correlations!$F$3:$DA$102,MAX(AY$1,$A55),MIN(AY$1,$A55)))</f>
        <v>0</v>
      </c>
      <c r="AZ55">
        <f>IF(AZ$1=$A55,1,INDEX(Correlations!$F$3:$DA$102,MAX(AZ$1,$A55),MIN(AZ$1,$A55)))</f>
        <v>0</v>
      </c>
      <c r="BA55">
        <f>IF(BA$1=$A55,1,INDEX(Correlations!$F$3:$DA$102,MAX(BA$1,$A55),MIN(BA$1,$A55)))</f>
        <v>0</v>
      </c>
      <c r="BB55">
        <f>IF(BB$1=$A55,1,INDEX(Correlations!$F$3:$DA$102,MAX(BB$1,$A55),MIN(BB$1,$A55)))</f>
        <v>0</v>
      </c>
      <c r="BC55">
        <f>IF(BC$1=$A55,1,INDEX(Correlations!$F$3:$DA$102,MAX(BC$1,$A55),MIN(BC$1,$A55)))</f>
        <v>1</v>
      </c>
      <c r="BD55">
        <f>IF(BD$1=$A55,1,INDEX(Correlations!$F$3:$DA$102,MAX(BD$1,$A55),MIN(BD$1,$A55)))</f>
        <v>0</v>
      </c>
      <c r="BE55">
        <f>IF(BE$1=$A55,1,INDEX(Correlations!$F$3:$DA$102,MAX(BE$1,$A55),MIN(BE$1,$A55)))</f>
        <v>0</v>
      </c>
      <c r="BF55">
        <f>IF(BF$1=$A55,1,INDEX(Correlations!$F$3:$DA$102,MAX(BF$1,$A55),MIN(BF$1,$A55)))</f>
        <v>0</v>
      </c>
      <c r="BG55">
        <f>IF(BG$1=$A55,1,INDEX(Correlations!$F$3:$DA$102,MAX(BG$1,$A55),MIN(BG$1,$A55)))</f>
        <v>0</v>
      </c>
      <c r="BH55">
        <f>IF(BH$1=$A55,1,INDEX(Correlations!$F$3:$DA$102,MAX(BH$1,$A55),MIN(BH$1,$A55)))</f>
        <v>0</v>
      </c>
      <c r="BI55">
        <f>IF(BI$1=$A55,1,INDEX(Correlations!$F$3:$DA$102,MAX(BI$1,$A55),MIN(BI$1,$A55)))</f>
        <v>0</v>
      </c>
      <c r="BJ55">
        <f>IF(BJ$1=$A55,1,INDEX(Correlations!$F$3:$DA$102,MAX(BJ$1,$A55),MIN(BJ$1,$A55)))</f>
        <v>0</v>
      </c>
      <c r="BK55">
        <f>IF(BK$1=$A55,1,INDEX(Correlations!$F$3:$DA$102,MAX(BK$1,$A55),MIN(BK$1,$A55)))</f>
        <v>0</v>
      </c>
      <c r="BL55">
        <f>IF(BL$1=$A55,1,INDEX(Correlations!$F$3:$DA$102,MAX(BL$1,$A55),MIN(BL$1,$A55)))</f>
        <v>0.46</v>
      </c>
      <c r="BM55">
        <f>IF(BM$1=$A55,1,INDEX(Correlations!$F$3:$DA$102,MAX(BM$1,$A55),MIN(BM$1,$A55)))</f>
        <v>0.47</v>
      </c>
      <c r="BN55">
        <f>IF(BN$1=$A55,1,INDEX(Correlations!$F$3:$DA$102,MAX(BN$1,$A55),MIN(BN$1,$A55)))</f>
        <v>0.52</v>
      </c>
      <c r="BO55">
        <f>IF(BO$1=$A55,1,INDEX(Correlations!$F$3:$DA$102,MAX(BO$1,$A55),MIN(BO$1,$A55)))</f>
        <v>0.56999999999999995</v>
      </c>
      <c r="BP55">
        <f>IF(BP$1=$A55,1,INDEX(Correlations!$F$3:$DA$102,MAX(BP$1,$A55),MIN(BP$1,$A55)))</f>
        <v>0.49</v>
      </c>
      <c r="BQ55">
        <f>IF(BQ$1=$A55,1,INDEX(Correlations!$F$3:$DA$102,MAX(BQ$1,$A55),MIN(BQ$1,$A55)))</f>
        <v>0.42</v>
      </c>
      <c r="BR55">
        <f>IF(BR$1=$A55,1,INDEX(Correlations!$F$3:$DA$102,MAX(BR$1,$A55),MIN(BR$1,$A55)))</f>
        <v>0.19</v>
      </c>
      <c r="BS55">
        <f>IF(BS$1=$A55,1,INDEX(Correlations!$F$3:$DA$102,MAX(BS$1,$A55),MIN(BS$1,$A55)))</f>
        <v>0.11</v>
      </c>
      <c r="BT55">
        <f>IF(BT$1=$A55,1,INDEX(Correlations!$F$3:$DA$102,MAX(BT$1,$A55),MIN(BT$1,$A55)))</f>
        <v>0</v>
      </c>
      <c r="BU55">
        <f>IF(BU$1=$A55,1,INDEX(Correlations!$F$3:$DA$102,MAX(BU$1,$A55),MIN(BU$1,$A55)))</f>
        <v>0</v>
      </c>
      <c r="BV55">
        <f>IF(BV$1=$A55,1,INDEX(Correlations!$F$3:$DA$102,MAX(BV$1,$A55),MIN(BV$1,$A55)))</f>
        <v>0</v>
      </c>
      <c r="BW55">
        <f>IF(BW$1=$A55,1,INDEX(Correlations!$F$3:$DA$102,MAX(BW$1,$A55),MIN(BW$1,$A55)))</f>
        <v>0</v>
      </c>
      <c r="BX55">
        <f>IF(BX$1=$A55,1,INDEX(Correlations!$F$3:$DA$102,MAX(BX$1,$A55),MIN(BX$1,$A55)))</f>
        <v>0</v>
      </c>
      <c r="BY55">
        <f>IF(BY$1=$A55,1,INDEX(Correlations!$F$3:$DA$102,MAX(BY$1,$A55),MIN(BY$1,$A55)))</f>
        <v>0</v>
      </c>
      <c r="BZ55">
        <f>IF(BZ$1=$A55,1,INDEX(Correlations!$F$3:$DA$102,MAX(BZ$1,$A55),MIN(BZ$1,$A55)))</f>
        <v>0</v>
      </c>
      <c r="CA55">
        <f>IF(CA$1=$A55,1,INDEX(Correlations!$F$3:$DA$102,MAX(CA$1,$A55),MIN(CA$1,$A55)))</f>
        <v>0</v>
      </c>
      <c r="CB55">
        <f>IF(CB$1=$A55,1,INDEX(Correlations!$F$3:$DA$102,MAX(CB$1,$A55),MIN(CB$1,$A55)))</f>
        <v>0</v>
      </c>
      <c r="CC55">
        <f>IF(CC$1=$A55,1,INDEX(Correlations!$F$3:$DA$102,MAX(CC$1,$A55),MIN(CC$1,$A55)))</f>
        <v>0</v>
      </c>
      <c r="CD55">
        <f>IF(CD$1=$A55,1,INDEX(Correlations!$F$3:$DA$102,MAX(CD$1,$A55),MIN(CD$1,$A55)))</f>
        <v>0</v>
      </c>
      <c r="CE55">
        <f>IF(CE$1=$A55,1,INDEX(Correlations!$F$3:$DA$102,MAX(CE$1,$A55),MIN(CE$1,$A55)))</f>
        <v>0</v>
      </c>
      <c r="CF55">
        <f>IF(CF$1=$A55,1,INDEX(Correlations!$F$3:$DA$102,MAX(CF$1,$A55),MIN(CF$1,$A55)))</f>
        <v>0</v>
      </c>
      <c r="CG55">
        <f>IF(CG$1=$A55,1,INDEX(Correlations!$F$3:$DA$102,MAX(CG$1,$A55),MIN(CG$1,$A55)))</f>
        <v>0</v>
      </c>
      <c r="CH55">
        <f>IF(CH$1=$A55,1,INDEX(Correlations!$F$3:$DA$102,MAX(CH$1,$A55),MIN(CH$1,$A55)))</f>
        <v>0</v>
      </c>
      <c r="CI55">
        <f>IF(CI$1=$A55,1,INDEX(Correlations!$F$3:$DA$102,MAX(CI$1,$A55),MIN(CI$1,$A55)))</f>
        <v>0</v>
      </c>
      <c r="CJ55">
        <f>IF(CJ$1=$A55,1,INDEX(Correlations!$F$3:$DA$102,MAX(CJ$1,$A55),MIN(CJ$1,$A55)))</f>
        <v>0</v>
      </c>
      <c r="CK55">
        <f>IF(CK$1=$A55,1,INDEX(Correlations!$F$3:$DA$102,MAX(CK$1,$A55),MIN(CK$1,$A55)))</f>
        <v>0</v>
      </c>
      <c r="CL55">
        <f>IF(CL$1=$A55,1,INDEX(Correlations!$F$3:$DA$102,MAX(CL$1,$A55),MIN(CL$1,$A55)))</f>
        <v>0</v>
      </c>
      <c r="CM55">
        <f>IF(CM$1=$A55,1,INDEX(Correlations!$F$3:$DA$102,MAX(CM$1,$A55),MIN(CM$1,$A55)))</f>
        <v>0</v>
      </c>
      <c r="CN55">
        <f>IF(CN$1=$A55,1,INDEX(Correlations!$F$3:$DA$102,MAX(CN$1,$A55),MIN(CN$1,$A55)))</f>
        <v>0</v>
      </c>
      <c r="CO55">
        <f>IF(CO$1=$A55,1,INDEX(Correlations!$F$3:$DA$102,MAX(CO$1,$A55),MIN(CO$1,$A55)))</f>
        <v>0</v>
      </c>
      <c r="CP55">
        <f>IF(CP$1=$A55,1,INDEX(Correlations!$F$3:$DA$102,MAX(CP$1,$A55),MIN(CP$1,$A55)))</f>
        <v>0</v>
      </c>
      <c r="CQ55">
        <f>IF(CQ$1=$A55,1,INDEX(Correlations!$F$3:$DA$102,MAX(CQ$1,$A55),MIN(CQ$1,$A55)))</f>
        <v>0</v>
      </c>
      <c r="CR55">
        <f>IF(CR$1=$A55,1,INDEX(Correlations!$F$3:$DA$102,MAX(CR$1,$A55),MIN(CR$1,$A55)))</f>
        <v>0</v>
      </c>
      <c r="CS55">
        <f>IF(CS$1=$A55,1,INDEX(Correlations!$F$3:$DA$102,MAX(CS$1,$A55),MIN(CS$1,$A55)))</f>
        <v>0</v>
      </c>
      <c r="CT55">
        <f>IF(CT$1=$A55,1,INDEX(Correlations!$F$3:$DA$102,MAX(CT$1,$A55),MIN(CT$1,$A55)))</f>
        <v>0</v>
      </c>
      <c r="CU55">
        <f>IF(CU$1=$A55,1,INDEX(Correlations!$F$3:$DA$102,MAX(CU$1,$A55),MIN(CU$1,$A55)))</f>
        <v>0</v>
      </c>
      <c r="CV55">
        <f>IF(CV$1=$A55,1,INDEX(Correlations!$F$3:$DA$102,MAX(CV$1,$A55),MIN(CV$1,$A55)))</f>
        <v>0</v>
      </c>
      <c r="CW55">
        <f>IF(CW$1=$A55,1,INDEX(Correlations!$F$3:$DA$102,MAX(CW$1,$A55),MIN(CW$1,$A55)))</f>
        <v>0</v>
      </c>
    </row>
    <row r="56" spans="1:101" x14ac:dyDescent="0.15">
      <c r="A56">
        <v>55</v>
      </c>
      <c r="B56">
        <f>IF(B$1=$A56,1,INDEX(Correlations!$F$3:$DA$102,MAX(B$1,$A56),MIN(B$1,$A56)))</f>
        <v>0.61</v>
      </c>
      <c r="C56">
        <f>IF(C$1=$A56,1,INDEX(Correlations!$F$3:$DA$102,MAX(C$1,$A56),MIN(C$1,$A56)))</f>
        <v>0.59</v>
      </c>
      <c r="D56">
        <f>IF(D$1=$A56,1,INDEX(Correlations!$F$3:$DA$102,MAX(D$1,$A56),MIN(D$1,$A56)))</f>
        <v>0</v>
      </c>
      <c r="E56">
        <f>IF(E$1=$A56,1,INDEX(Correlations!$F$3:$DA$102,MAX(E$1,$A56),MIN(E$1,$A56)))</f>
        <v>0</v>
      </c>
      <c r="F56">
        <f>IF(F$1=$A56,1,INDEX(Correlations!$F$3:$DA$102,MAX(F$1,$A56),MIN(F$1,$A56)))</f>
        <v>0</v>
      </c>
      <c r="G56">
        <f>IF(G$1=$A56,1,INDEX(Correlations!$F$3:$DA$102,MAX(G$1,$A56),MIN(G$1,$A56)))</f>
        <v>0</v>
      </c>
      <c r="H56">
        <f>IF(H$1=$A56,1,INDEX(Correlations!$F$3:$DA$102,MAX(H$1,$A56),MIN(H$1,$A56)))</f>
        <v>0</v>
      </c>
      <c r="I56">
        <f>IF(I$1=$A56,1,INDEX(Correlations!$F$3:$DA$102,MAX(I$1,$A56),MIN(I$1,$A56)))</f>
        <v>0</v>
      </c>
      <c r="J56">
        <f>IF(J$1=$A56,1,INDEX(Correlations!$F$3:$DA$102,MAX(J$1,$A56),MIN(J$1,$A56)))</f>
        <v>0</v>
      </c>
      <c r="K56">
        <f>IF(K$1=$A56,1,INDEX(Correlations!$F$3:$DA$102,MAX(K$1,$A56),MIN(K$1,$A56)))</f>
        <v>0</v>
      </c>
      <c r="L56">
        <f>IF(L$1=$A56,1,INDEX(Correlations!$F$3:$DA$102,MAX(L$1,$A56),MIN(L$1,$A56)))</f>
        <v>0</v>
      </c>
      <c r="M56">
        <f>IF(M$1=$A56,1,INDEX(Correlations!$F$3:$DA$102,MAX(M$1,$A56),MIN(M$1,$A56)))</f>
        <v>0</v>
      </c>
      <c r="N56">
        <f>IF(N$1=$A56,1,INDEX(Correlations!$F$3:$DA$102,MAX(N$1,$A56),MIN(N$1,$A56)))</f>
        <v>0</v>
      </c>
      <c r="O56">
        <f>IF(O$1=$A56,1,INDEX(Correlations!$F$3:$DA$102,MAX(O$1,$A56),MIN(O$1,$A56)))</f>
        <v>0</v>
      </c>
      <c r="P56">
        <f>IF(P$1=$A56,1,INDEX(Correlations!$F$3:$DA$102,MAX(P$1,$A56),MIN(P$1,$A56)))</f>
        <v>0</v>
      </c>
      <c r="Q56">
        <f>IF(Q$1=$A56,1,INDEX(Correlations!$F$3:$DA$102,MAX(Q$1,$A56),MIN(Q$1,$A56)))</f>
        <v>0</v>
      </c>
      <c r="R56">
        <f>IF(R$1=$A56,1,INDEX(Correlations!$F$3:$DA$102,MAX(R$1,$A56),MIN(R$1,$A56)))</f>
        <v>0</v>
      </c>
      <c r="S56">
        <f>IF(S$1=$A56,1,INDEX(Correlations!$F$3:$DA$102,MAX(S$1,$A56),MIN(S$1,$A56)))</f>
        <v>0</v>
      </c>
      <c r="T56">
        <f>IF(T$1=$A56,1,INDEX(Correlations!$F$3:$DA$102,MAX(T$1,$A56),MIN(T$1,$A56)))</f>
        <v>0</v>
      </c>
      <c r="U56">
        <f>IF(U$1=$A56,1,INDEX(Correlations!$F$3:$DA$102,MAX(U$1,$A56),MIN(U$1,$A56)))</f>
        <v>0</v>
      </c>
      <c r="V56">
        <f>IF(V$1=$A56,1,INDEX(Correlations!$F$3:$DA$102,MAX(V$1,$A56),MIN(V$1,$A56)))</f>
        <v>0</v>
      </c>
      <c r="W56">
        <f>IF(W$1=$A56,1,INDEX(Correlations!$F$3:$DA$102,MAX(W$1,$A56),MIN(W$1,$A56)))</f>
        <v>0</v>
      </c>
      <c r="X56">
        <f>IF(X$1=$A56,1,INDEX(Correlations!$F$3:$DA$102,MAX(X$1,$A56),MIN(X$1,$A56)))</f>
        <v>0</v>
      </c>
      <c r="Y56">
        <f>IF(Y$1=$A56,1,INDEX(Correlations!$F$3:$DA$102,MAX(Y$1,$A56),MIN(Y$1,$A56)))</f>
        <v>0</v>
      </c>
      <c r="Z56">
        <f>IF(Z$1=$A56,1,INDEX(Correlations!$F$3:$DA$102,MAX(Z$1,$A56),MIN(Z$1,$A56)))</f>
        <v>0</v>
      </c>
      <c r="AA56">
        <f>IF(AA$1=$A56,1,INDEX(Correlations!$F$3:$DA$102,MAX(AA$1,$A56),MIN(AA$1,$A56)))</f>
        <v>0</v>
      </c>
      <c r="AB56">
        <f>IF(AB$1=$A56,1,INDEX(Correlations!$F$3:$DA$102,MAX(AB$1,$A56),MIN(AB$1,$A56)))</f>
        <v>0</v>
      </c>
      <c r="AC56">
        <f>IF(AC$1=$A56,1,INDEX(Correlations!$F$3:$DA$102,MAX(AC$1,$A56),MIN(AC$1,$A56)))</f>
        <v>0</v>
      </c>
      <c r="AD56">
        <f>IF(AD$1=$A56,1,INDEX(Correlations!$F$3:$DA$102,MAX(AD$1,$A56),MIN(AD$1,$A56)))</f>
        <v>0</v>
      </c>
      <c r="AE56">
        <f>IF(AE$1=$A56,1,INDEX(Correlations!$F$3:$DA$102,MAX(AE$1,$A56),MIN(AE$1,$A56)))</f>
        <v>0</v>
      </c>
      <c r="AF56">
        <f>IF(AF$1=$A56,1,INDEX(Correlations!$F$3:$DA$102,MAX(AF$1,$A56),MIN(AF$1,$A56)))</f>
        <v>0</v>
      </c>
      <c r="AG56">
        <f>IF(AG$1=$A56,1,INDEX(Correlations!$F$3:$DA$102,MAX(AG$1,$A56),MIN(AG$1,$A56)))</f>
        <v>0</v>
      </c>
      <c r="AH56">
        <f>IF(AH$1=$A56,1,INDEX(Correlations!$F$3:$DA$102,MAX(AH$1,$A56),MIN(AH$1,$A56)))</f>
        <v>0</v>
      </c>
      <c r="AI56">
        <f>IF(AI$1=$A56,1,INDEX(Correlations!$F$3:$DA$102,MAX(AI$1,$A56),MIN(AI$1,$A56)))</f>
        <v>0</v>
      </c>
      <c r="AJ56">
        <f>IF(AJ$1=$A56,1,INDEX(Correlations!$F$3:$DA$102,MAX(AJ$1,$A56),MIN(AJ$1,$A56)))</f>
        <v>0</v>
      </c>
      <c r="AK56">
        <f>IF(AK$1=$A56,1,INDEX(Correlations!$F$3:$DA$102,MAX(AK$1,$A56),MIN(AK$1,$A56)))</f>
        <v>0</v>
      </c>
      <c r="AL56">
        <f>IF(AL$1=$A56,1,INDEX(Correlations!$F$3:$DA$102,MAX(AL$1,$A56),MIN(AL$1,$A56)))</f>
        <v>0</v>
      </c>
      <c r="AM56">
        <f>IF(AM$1=$A56,1,INDEX(Correlations!$F$3:$DA$102,MAX(AM$1,$A56),MIN(AM$1,$A56)))</f>
        <v>0</v>
      </c>
      <c r="AN56">
        <f>IF(AN$1=$A56,1,INDEX(Correlations!$F$3:$DA$102,MAX(AN$1,$A56),MIN(AN$1,$A56)))</f>
        <v>0</v>
      </c>
      <c r="AO56">
        <f>IF(AO$1=$A56,1,INDEX(Correlations!$F$3:$DA$102,MAX(AO$1,$A56),MIN(AO$1,$A56)))</f>
        <v>0</v>
      </c>
      <c r="AP56">
        <f>IF(AP$1=$A56,1,INDEX(Correlations!$F$3:$DA$102,MAX(AP$1,$A56),MIN(AP$1,$A56)))</f>
        <v>0</v>
      </c>
      <c r="AQ56">
        <f>IF(AQ$1=$A56,1,INDEX(Correlations!$F$3:$DA$102,MAX(AQ$1,$A56),MIN(AQ$1,$A56)))</f>
        <v>0</v>
      </c>
      <c r="AR56">
        <f>IF(AR$1=$A56,1,INDEX(Correlations!$F$3:$DA$102,MAX(AR$1,$A56),MIN(AR$1,$A56)))</f>
        <v>0</v>
      </c>
      <c r="AS56">
        <f>IF(AS$1=$A56,1,INDEX(Correlations!$F$3:$DA$102,MAX(AS$1,$A56),MIN(AS$1,$A56)))</f>
        <v>0</v>
      </c>
      <c r="AT56">
        <f>IF(AT$1=$A56,1,INDEX(Correlations!$F$3:$DA$102,MAX(AT$1,$A56),MIN(AT$1,$A56)))</f>
        <v>0</v>
      </c>
      <c r="AU56">
        <f>IF(AU$1=$A56,1,INDEX(Correlations!$F$3:$DA$102,MAX(AU$1,$A56),MIN(AU$1,$A56)))</f>
        <v>0</v>
      </c>
      <c r="AV56">
        <f>IF(AV$1=$A56,1,INDEX(Correlations!$F$3:$DA$102,MAX(AV$1,$A56),MIN(AV$1,$A56)))</f>
        <v>0</v>
      </c>
      <c r="AW56">
        <f>IF(AW$1=$A56,1,INDEX(Correlations!$F$3:$DA$102,MAX(AW$1,$A56),MIN(AW$1,$A56)))</f>
        <v>0</v>
      </c>
      <c r="AX56">
        <f>IF(AX$1=$A56,1,INDEX(Correlations!$F$3:$DA$102,MAX(AX$1,$A56),MIN(AX$1,$A56)))</f>
        <v>0</v>
      </c>
      <c r="AY56">
        <f>IF(AY$1=$A56,1,INDEX(Correlations!$F$3:$DA$102,MAX(AY$1,$A56),MIN(AY$1,$A56)))</f>
        <v>0</v>
      </c>
      <c r="AZ56">
        <f>IF(AZ$1=$A56,1,INDEX(Correlations!$F$3:$DA$102,MAX(AZ$1,$A56),MIN(AZ$1,$A56)))</f>
        <v>0</v>
      </c>
      <c r="BA56">
        <f>IF(BA$1=$A56,1,INDEX(Correlations!$F$3:$DA$102,MAX(BA$1,$A56),MIN(BA$1,$A56)))</f>
        <v>0</v>
      </c>
      <c r="BB56">
        <f>IF(BB$1=$A56,1,INDEX(Correlations!$F$3:$DA$102,MAX(BB$1,$A56),MIN(BB$1,$A56)))</f>
        <v>0</v>
      </c>
      <c r="BC56">
        <f>IF(BC$1=$A56,1,INDEX(Correlations!$F$3:$DA$102,MAX(BC$1,$A56),MIN(BC$1,$A56)))</f>
        <v>0</v>
      </c>
      <c r="BD56">
        <f>IF(BD$1=$A56,1,INDEX(Correlations!$F$3:$DA$102,MAX(BD$1,$A56),MIN(BD$1,$A56)))</f>
        <v>1</v>
      </c>
      <c r="BE56">
        <f>IF(BE$1=$A56,1,INDEX(Correlations!$F$3:$DA$102,MAX(BE$1,$A56),MIN(BE$1,$A56)))</f>
        <v>0</v>
      </c>
      <c r="BF56">
        <f>IF(BF$1=$A56,1,INDEX(Correlations!$F$3:$DA$102,MAX(BF$1,$A56),MIN(BF$1,$A56)))</f>
        <v>0</v>
      </c>
      <c r="BG56">
        <f>IF(BG$1=$A56,1,INDEX(Correlations!$F$3:$DA$102,MAX(BG$1,$A56),MIN(BG$1,$A56)))</f>
        <v>0</v>
      </c>
      <c r="BH56">
        <f>IF(BH$1=$A56,1,INDEX(Correlations!$F$3:$DA$102,MAX(BH$1,$A56),MIN(BH$1,$A56)))</f>
        <v>0</v>
      </c>
      <c r="BI56">
        <f>IF(BI$1=$A56,1,INDEX(Correlations!$F$3:$DA$102,MAX(BI$1,$A56),MIN(BI$1,$A56)))</f>
        <v>0</v>
      </c>
      <c r="BJ56">
        <f>IF(BJ$1=$A56,1,INDEX(Correlations!$F$3:$DA$102,MAX(BJ$1,$A56),MIN(BJ$1,$A56)))</f>
        <v>0</v>
      </c>
      <c r="BK56">
        <f>IF(BK$1=$A56,1,INDEX(Correlations!$F$3:$DA$102,MAX(BK$1,$A56),MIN(BK$1,$A56)))</f>
        <v>0</v>
      </c>
      <c r="BL56">
        <f>IF(BL$1=$A56,1,INDEX(Correlations!$F$3:$DA$102,MAX(BL$1,$A56),MIN(BL$1,$A56)))</f>
        <v>0.61</v>
      </c>
      <c r="BM56">
        <f>IF(BM$1=$A56,1,INDEX(Correlations!$F$3:$DA$102,MAX(BM$1,$A56),MIN(BM$1,$A56)))</f>
        <v>0.59</v>
      </c>
      <c r="BN56">
        <f>IF(BN$1=$A56,1,INDEX(Correlations!$F$3:$DA$102,MAX(BN$1,$A56),MIN(BN$1,$A56)))</f>
        <v>0.48</v>
      </c>
      <c r="BO56">
        <f>IF(BO$1=$A56,1,INDEX(Correlations!$F$3:$DA$102,MAX(BO$1,$A56),MIN(BO$1,$A56)))</f>
        <v>0.38</v>
      </c>
      <c r="BP56">
        <f>IF(BP$1=$A56,1,INDEX(Correlations!$F$3:$DA$102,MAX(BP$1,$A56),MIN(BP$1,$A56)))</f>
        <v>0.43</v>
      </c>
      <c r="BQ56">
        <f>IF(BQ$1=$A56,1,INDEX(Correlations!$F$3:$DA$102,MAX(BQ$1,$A56),MIN(BQ$1,$A56)))</f>
        <v>0.43</v>
      </c>
      <c r="BR56">
        <f>IF(BR$1=$A56,1,INDEX(Correlations!$F$3:$DA$102,MAX(BR$1,$A56),MIN(BR$1,$A56)))</f>
        <v>0.05</v>
      </c>
      <c r="BS56">
        <f>IF(BS$1=$A56,1,INDEX(Correlations!$F$3:$DA$102,MAX(BS$1,$A56),MIN(BS$1,$A56)))</f>
        <v>0.17</v>
      </c>
      <c r="BT56">
        <f>IF(BT$1=$A56,1,INDEX(Correlations!$F$3:$DA$102,MAX(BT$1,$A56),MIN(BT$1,$A56)))</f>
        <v>0</v>
      </c>
      <c r="BU56">
        <f>IF(BU$1=$A56,1,INDEX(Correlations!$F$3:$DA$102,MAX(BU$1,$A56),MIN(BU$1,$A56)))</f>
        <v>0</v>
      </c>
      <c r="BV56">
        <f>IF(BV$1=$A56,1,INDEX(Correlations!$F$3:$DA$102,MAX(BV$1,$A56),MIN(BV$1,$A56)))</f>
        <v>0</v>
      </c>
      <c r="BW56">
        <f>IF(BW$1=$A56,1,INDEX(Correlations!$F$3:$DA$102,MAX(BW$1,$A56),MIN(BW$1,$A56)))</f>
        <v>0</v>
      </c>
      <c r="BX56">
        <f>IF(BX$1=$A56,1,INDEX(Correlations!$F$3:$DA$102,MAX(BX$1,$A56),MIN(BX$1,$A56)))</f>
        <v>0</v>
      </c>
      <c r="BY56">
        <f>IF(BY$1=$A56,1,INDEX(Correlations!$F$3:$DA$102,MAX(BY$1,$A56),MIN(BY$1,$A56)))</f>
        <v>0</v>
      </c>
      <c r="BZ56">
        <f>IF(BZ$1=$A56,1,INDEX(Correlations!$F$3:$DA$102,MAX(BZ$1,$A56),MIN(BZ$1,$A56)))</f>
        <v>0</v>
      </c>
      <c r="CA56">
        <f>IF(CA$1=$A56,1,INDEX(Correlations!$F$3:$DA$102,MAX(CA$1,$A56),MIN(CA$1,$A56)))</f>
        <v>0</v>
      </c>
      <c r="CB56">
        <f>IF(CB$1=$A56,1,INDEX(Correlations!$F$3:$DA$102,MAX(CB$1,$A56),MIN(CB$1,$A56)))</f>
        <v>0</v>
      </c>
      <c r="CC56">
        <f>IF(CC$1=$A56,1,INDEX(Correlations!$F$3:$DA$102,MAX(CC$1,$A56),MIN(CC$1,$A56)))</f>
        <v>0</v>
      </c>
      <c r="CD56">
        <f>IF(CD$1=$A56,1,INDEX(Correlations!$F$3:$DA$102,MAX(CD$1,$A56),MIN(CD$1,$A56)))</f>
        <v>0</v>
      </c>
      <c r="CE56">
        <f>IF(CE$1=$A56,1,INDEX(Correlations!$F$3:$DA$102,MAX(CE$1,$A56),MIN(CE$1,$A56)))</f>
        <v>0</v>
      </c>
      <c r="CF56">
        <f>IF(CF$1=$A56,1,INDEX(Correlations!$F$3:$DA$102,MAX(CF$1,$A56),MIN(CF$1,$A56)))</f>
        <v>0</v>
      </c>
      <c r="CG56">
        <f>IF(CG$1=$A56,1,INDEX(Correlations!$F$3:$DA$102,MAX(CG$1,$A56),MIN(CG$1,$A56)))</f>
        <v>0</v>
      </c>
      <c r="CH56">
        <f>IF(CH$1=$A56,1,INDEX(Correlations!$F$3:$DA$102,MAX(CH$1,$A56),MIN(CH$1,$A56)))</f>
        <v>0</v>
      </c>
      <c r="CI56">
        <f>IF(CI$1=$A56,1,INDEX(Correlations!$F$3:$DA$102,MAX(CI$1,$A56),MIN(CI$1,$A56)))</f>
        <v>0</v>
      </c>
      <c r="CJ56">
        <f>IF(CJ$1=$A56,1,INDEX(Correlations!$F$3:$DA$102,MAX(CJ$1,$A56),MIN(CJ$1,$A56)))</f>
        <v>0</v>
      </c>
      <c r="CK56">
        <f>IF(CK$1=$A56,1,INDEX(Correlations!$F$3:$DA$102,MAX(CK$1,$A56),MIN(CK$1,$A56)))</f>
        <v>0</v>
      </c>
      <c r="CL56">
        <f>IF(CL$1=$A56,1,INDEX(Correlations!$F$3:$DA$102,MAX(CL$1,$A56),MIN(CL$1,$A56)))</f>
        <v>0</v>
      </c>
      <c r="CM56">
        <f>IF(CM$1=$A56,1,INDEX(Correlations!$F$3:$DA$102,MAX(CM$1,$A56),MIN(CM$1,$A56)))</f>
        <v>0</v>
      </c>
      <c r="CN56">
        <f>IF(CN$1=$A56,1,INDEX(Correlations!$F$3:$DA$102,MAX(CN$1,$A56),MIN(CN$1,$A56)))</f>
        <v>0</v>
      </c>
      <c r="CO56">
        <f>IF(CO$1=$A56,1,INDEX(Correlations!$F$3:$DA$102,MAX(CO$1,$A56),MIN(CO$1,$A56)))</f>
        <v>0</v>
      </c>
      <c r="CP56">
        <f>IF(CP$1=$A56,1,INDEX(Correlations!$F$3:$DA$102,MAX(CP$1,$A56),MIN(CP$1,$A56)))</f>
        <v>0</v>
      </c>
      <c r="CQ56">
        <f>IF(CQ$1=$A56,1,INDEX(Correlations!$F$3:$DA$102,MAX(CQ$1,$A56),MIN(CQ$1,$A56)))</f>
        <v>0</v>
      </c>
      <c r="CR56">
        <f>IF(CR$1=$A56,1,INDEX(Correlations!$F$3:$DA$102,MAX(CR$1,$A56),MIN(CR$1,$A56)))</f>
        <v>0</v>
      </c>
      <c r="CS56">
        <f>IF(CS$1=$A56,1,INDEX(Correlations!$F$3:$DA$102,MAX(CS$1,$A56),MIN(CS$1,$A56)))</f>
        <v>0</v>
      </c>
      <c r="CT56">
        <f>IF(CT$1=$A56,1,INDEX(Correlations!$F$3:$DA$102,MAX(CT$1,$A56),MIN(CT$1,$A56)))</f>
        <v>0</v>
      </c>
      <c r="CU56">
        <f>IF(CU$1=$A56,1,INDEX(Correlations!$F$3:$DA$102,MAX(CU$1,$A56),MIN(CU$1,$A56)))</f>
        <v>0</v>
      </c>
      <c r="CV56">
        <f>IF(CV$1=$A56,1,INDEX(Correlations!$F$3:$DA$102,MAX(CV$1,$A56),MIN(CV$1,$A56)))</f>
        <v>0</v>
      </c>
      <c r="CW56">
        <f>IF(CW$1=$A56,1,INDEX(Correlations!$F$3:$DA$102,MAX(CW$1,$A56),MIN(CW$1,$A56)))</f>
        <v>0</v>
      </c>
    </row>
    <row r="57" spans="1:101" x14ac:dyDescent="0.15">
      <c r="A57">
        <v>56</v>
      </c>
      <c r="B57">
        <f>IF(B$1=$A57,1,INDEX(Correlations!$F$3:$DA$102,MAX(B$1,$A57),MIN(B$1,$A57)))</f>
        <v>0.63</v>
      </c>
      <c r="C57">
        <f>IF(C$1=$A57,1,INDEX(Correlations!$F$3:$DA$102,MAX(C$1,$A57),MIN(C$1,$A57)))</f>
        <v>0.6</v>
      </c>
      <c r="D57">
        <f>IF(D$1=$A57,1,INDEX(Correlations!$F$3:$DA$102,MAX(D$1,$A57),MIN(D$1,$A57)))</f>
        <v>0</v>
      </c>
      <c r="E57">
        <f>IF(E$1=$A57,1,INDEX(Correlations!$F$3:$DA$102,MAX(E$1,$A57),MIN(E$1,$A57)))</f>
        <v>0</v>
      </c>
      <c r="F57">
        <f>IF(F$1=$A57,1,INDEX(Correlations!$F$3:$DA$102,MAX(F$1,$A57),MIN(F$1,$A57)))</f>
        <v>0</v>
      </c>
      <c r="G57">
        <f>IF(G$1=$A57,1,INDEX(Correlations!$F$3:$DA$102,MAX(G$1,$A57),MIN(G$1,$A57)))</f>
        <v>0</v>
      </c>
      <c r="H57">
        <f>IF(H$1=$A57,1,INDEX(Correlations!$F$3:$DA$102,MAX(H$1,$A57),MIN(H$1,$A57)))</f>
        <v>0</v>
      </c>
      <c r="I57">
        <f>IF(I$1=$A57,1,INDEX(Correlations!$F$3:$DA$102,MAX(I$1,$A57),MIN(I$1,$A57)))</f>
        <v>0</v>
      </c>
      <c r="J57">
        <f>IF(J$1=$A57,1,INDEX(Correlations!$F$3:$DA$102,MAX(J$1,$A57),MIN(J$1,$A57)))</f>
        <v>0</v>
      </c>
      <c r="K57">
        <f>IF(K$1=$A57,1,INDEX(Correlations!$F$3:$DA$102,MAX(K$1,$A57),MIN(K$1,$A57)))</f>
        <v>0</v>
      </c>
      <c r="L57">
        <f>IF(L$1=$A57,1,INDEX(Correlations!$F$3:$DA$102,MAX(L$1,$A57),MIN(L$1,$A57)))</f>
        <v>0</v>
      </c>
      <c r="M57">
        <f>IF(M$1=$A57,1,INDEX(Correlations!$F$3:$DA$102,MAX(M$1,$A57),MIN(M$1,$A57)))</f>
        <v>0</v>
      </c>
      <c r="N57">
        <f>IF(N$1=$A57,1,INDEX(Correlations!$F$3:$DA$102,MAX(N$1,$A57),MIN(N$1,$A57)))</f>
        <v>0</v>
      </c>
      <c r="O57">
        <f>IF(O$1=$A57,1,INDEX(Correlations!$F$3:$DA$102,MAX(O$1,$A57),MIN(O$1,$A57)))</f>
        <v>0</v>
      </c>
      <c r="P57">
        <f>IF(P$1=$A57,1,INDEX(Correlations!$F$3:$DA$102,MAX(P$1,$A57),MIN(P$1,$A57)))</f>
        <v>0</v>
      </c>
      <c r="Q57">
        <f>IF(Q$1=$A57,1,INDEX(Correlations!$F$3:$DA$102,MAX(Q$1,$A57),MIN(Q$1,$A57)))</f>
        <v>0</v>
      </c>
      <c r="R57">
        <f>IF(R$1=$A57,1,INDEX(Correlations!$F$3:$DA$102,MAX(R$1,$A57),MIN(R$1,$A57)))</f>
        <v>0</v>
      </c>
      <c r="S57">
        <f>IF(S$1=$A57,1,INDEX(Correlations!$F$3:$DA$102,MAX(S$1,$A57),MIN(S$1,$A57)))</f>
        <v>0</v>
      </c>
      <c r="T57">
        <f>IF(T$1=$A57,1,INDEX(Correlations!$F$3:$DA$102,MAX(T$1,$A57),MIN(T$1,$A57)))</f>
        <v>0</v>
      </c>
      <c r="U57">
        <f>IF(U$1=$A57,1,INDEX(Correlations!$F$3:$DA$102,MAX(U$1,$A57),MIN(U$1,$A57)))</f>
        <v>0</v>
      </c>
      <c r="V57">
        <f>IF(V$1=$A57,1,INDEX(Correlations!$F$3:$DA$102,MAX(V$1,$A57),MIN(V$1,$A57)))</f>
        <v>0</v>
      </c>
      <c r="W57">
        <f>IF(W$1=$A57,1,INDEX(Correlations!$F$3:$DA$102,MAX(W$1,$A57),MIN(W$1,$A57)))</f>
        <v>0</v>
      </c>
      <c r="X57">
        <f>IF(X$1=$A57,1,INDEX(Correlations!$F$3:$DA$102,MAX(X$1,$A57),MIN(X$1,$A57)))</f>
        <v>0</v>
      </c>
      <c r="Y57">
        <f>IF(Y$1=$A57,1,INDEX(Correlations!$F$3:$DA$102,MAX(Y$1,$A57),MIN(Y$1,$A57)))</f>
        <v>0</v>
      </c>
      <c r="Z57">
        <f>IF(Z$1=$A57,1,INDEX(Correlations!$F$3:$DA$102,MAX(Z$1,$A57),MIN(Z$1,$A57)))</f>
        <v>0</v>
      </c>
      <c r="AA57">
        <f>IF(AA$1=$A57,1,INDEX(Correlations!$F$3:$DA$102,MAX(AA$1,$A57),MIN(AA$1,$A57)))</f>
        <v>0</v>
      </c>
      <c r="AB57">
        <f>IF(AB$1=$A57,1,INDEX(Correlations!$F$3:$DA$102,MAX(AB$1,$A57),MIN(AB$1,$A57)))</f>
        <v>0</v>
      </c>
      <c r="AC57">
        <f>IF(AC$1=$A57,1,INDEX(Correlations!$F$3:$DA$102,MAX(AC$1,$A57),MIN(AC$1,$A57)))</f>
        <v>0</v>
      </c>
      <c r="AD57">
        <f>IF(AD$1=$A57,1,INDEX(Correlations!$F$3:$DA$102,MAX(AD$1,$A57),MIN(AD$1,$A57)))</f>
        <v>0</v>
      </c>
      <c r="AE57">
        <f>IF(AE$1=$A57,1,INDEX(Correlations!$F$3:$DA$102,MAX(AE$1,$A57),MIN(AE$1,$A57)))</f>
        <v>0</v>
      </c>
      <c r="AF57">
        <f>IF(AF$1=$A57,1,INDEX(Correlations!$F$3:$DA$102,MAX(AF$1,$A57),MIN(AF$1,$A57)))</f>
        <v>0</v>
      </c>
      <c r="AG57">
        <f>IF(AG$1=$A57,1,INDEX(Correlations!$F$3:$DA$102,MAX(AG$1,$A57),MIN(AG$1,$A57)))</f>
        <v>0</v>
      </c>
      <c r="AH57">
        <f>IF(AH$1=$A57,1,INDEX(Correlations!$F$3:$DA$102,MAX(AH$1,$A57),MIN(AH$1,$A57)))</f>
        <v>0</v>
      </c>
      <c r="AI57">
        <f>IF(AI$1=$A57,1,INDEX(Correlations!$F$3:$DA$102,MAX(AI$1,$A57),MIN(AI$1,$A57)))</f>
        <v>0</v>
      </c>
      <c r="AJ57">
        <f>IF(AJ$1=$A57,1,INDEX(Correlations!$F$3:$DA$102,MAX(AJ$1,$A57),MIN(AJ$1,$A57)))</f>
        <v>0</v>
      </c>
      <c r="AK57">
        <f>IF(AK$1=$A57,1,INDEX(Correlations!$F$3:$DA$102,MAX(AK$1,$A57),MIN(AK$1,$A57)))</f>
        <v>0</v>
      </c>
      <c r="AL57">
        <f>IF(AL$1=$A57,1,INDEX(Correlations!$F$3:$DA$102,MAX(AL$1,$A57),MIN(AL$1,$A57)))</f>
        <v>0</v>
      </c>
      <c r="AM57">
        <f>IF(AM$1=$A57,1,INDEX(Correlations!$F$3:$DA$102,MAX(AM$1,$A57),MIN(AM$1,$A57)))</f>
        <v>0</v>
      </c>
      <c r="AN57">
        <f>IF(AN$1=$A57,1,INDEX(Correlations!$F$3:$DA$102,MAX(AN$1,$A57),MIN(AN$1,$A57)))</f>
        <v>0</v>
      </c>
      <c r="AO57">
        <f>IF(AO$1=$A57,1,INDEX(Correlations!$F$3:$DA$102,MAX(AO$1,$A57),MIN(AO$1,$A57)))</f>
        <v>0</v>
      </c>
      <c r="AP57">
        <f>IF(AP$1=$A57,1,INDEX(Correlations!$F$3:$DA$102,MAX(AP$1,$A57),MIN(AP$1,$A57)))</f>
        <v>0</v>
      </c>
      <c r="AQ57">
        <f>IF(AQ$1=$A57,1,INDEX(Correlations!$F$3:$DA$102,MAX(AQ$1,$A57),MIN(AQ$1,$A57)))</f>
        <v>0</v>
      </c>
      <c r="AR57">
        <f>IF(AR$1=$A57,1,INDEX(Correlations!$F$3:$DA$102,MAX(AR$1,$A57),MIN(AR$1,$A57)))</f>
        <v>0</v>
      </c>
      <c r="AS57">
        <f>IF(AS$1=$A57,1,INDEX(Correlations!$F$3:$DA$102,MAX(AS$1,$A57),MIN(AS$1,$A57)))</f>
        <v>0</v>
      </c>
      <c r="AT57">
        <f>IF(AT$1=$A57,1,INDEX(Correlations!$F$3:$DA$102,MAX(AT$1,$A57),MIN(AT$1,$A57)))</f>
        <v>0</v>
      </c>
      <c r="AU57">
        <f>IF(AU$1=$A57,1,INDEX(Correlations!$F$3:$DA$102,MAX(AU$1,$A57),MIN(AU$1,$A57)))</f>
        <v>0</v>
      </c>
      <c r="AV57">
        <f>IF(AV$1=$A57,1,INDEX(Correlations!$F$3:$DA$102,MAX(AV$1,$A57),MIN(AV$1,$A57)))</f>
        <v>0</v>
      </c>
      <c r="AW57">
        <f>IF(AW$1=$A57,1,INDEX(Correlations!$F$3:$DA$102,MAX(AW$1,$A57),MIN(AW$1,$A57)))</f>
        <v>0</v>
      </c>
      <c r="AX57">
        <f>IF(AX$1=$A57,1,INDEX(Correlations!$F$3:$DA$102,MAX(AX$1,$A57),MIN(AX$1,$A57)))</f>
        <v>0</v>
      </c>
      <c r="AY57">
        <f>IF(AY$1=$A57,1,INDEX(Correlations!$F$3:$DA$102,MAX(AY$1,$A57),MIN(AY$1,$A57)))</f>
        <v>0</v>
      </c>
      <c r="AZ57">
        <f>IF(AZ$1=$A57,1,INDEX(Correlations!$F$3:$DA$102,MAX(AZ$1,$A57),MIN(AZ$1,$A57)))</f>
        <v>0</v>
      </c>
      <c r="BA57">
        <f>IF(BA$1=$A57,1,INDEX(Correlations!$F$3:$DA$102,MAX(BA$1,$A57),MIN(BA$1,$A57)))</f>
        <v>0</v>
      </c>
      <c r="BB57">
        <f>IF(BB$1=$A57,1,INDEX(Correlations!$F$3:$DA$102,MAX(BB$1,$A57),MIN(BB$1,$A57)))</f>
        <v>0</v>
      </c>
      <c r="BC57">
        <f>IF(BC$1=$A57,1,INDEX(Correlations!$F$3:$DA$102,MAX(BC$1,$A57),MIN(BC$1,$A57)))</f>
        <v>0</v>
      </c>
      <c r="BD57">
        <f>IF(BD$1=$A57,1,INDEX(Correlations!$F$3:$DA$102,MAX(BD$1,$A57),MIN(BD$1,$A57)))</f>
        <v>0</v>
      </c>
      <c r="BE57">
        <f>IF(BE$1=$A57,1,INDEX(Correlations!$F$3:$DA$102,MAX(BE$1,$A57),MIN(BE$1,$A57)))</f>
        <v>1</v>
      </c>
      <c r="BF57">
        <f>IF(BF$1=$A57,1,INDEX(Correlations!$F$3:$DA$102,MAX(BF$1,$A57),MIN(BF$1,$A57)))</f>
        <v>0</v>
      </c>
      <c r="BG57">
        <f>IF(BG$1=$A57,1,INDEX(Correlations!$F$3:$DA$102,MAX(BG$1,$A57),MIN(BG$1,$A57)))</f>
        <v>0</v>
      </c>
      <c r="BH57">
        <f>IF(BH$1=$A57,1,INDEX(Correlations!$F$3:$DA$102,MAX(BH$1,$A57),MIN(BH$1,$A57)))</f>
        <v>0</v>
      </c>
      <c r="BI57">
        <f>IF(BI$1=$A57,1,INDEX(Correlations!$F$3:$DA$102,MAX(BI$1,$A57),MIN(BI$1,$A57)))</f>
        <v>0</v>
      </c>
      <c r="BJ57">
        <f>IF(BJ$1=$A57,1,INDEX(Correlations!$F$3:$DA$102,MAX(BJ$1,$A57),MIN(BJ$1,$A57)))</f>
        <v>0</v>
      </c>
      <c r="BK57">
        <f>IF(BK$1=$A57,1,INDEX(Correlations!$F$3:$DA$102,MAX(BK$1,$A57),MIN(BK$1,$A57)))</f>
        <v>0</v>
      </c>
      <c r="BL57">
        <f>IF(BL$1=$A57,1,INDEX(Correlations!$F$3:$DA$102,MAX(BL$1,$A57),MIN(BL$1,$A57)))</f>
        <v>0.63</v>
      </c>
      <c r="BM57">
        <f>IF(BM$1=$A57,1,INDEX(Correlations!$F$3:$DA$102,MAX(BM$1,$A57),MIN(BM$1,$A57)))</f>
        <v>60</v>
      </c>
      <c r="BN57">
        <f>IF(BN$1=$A57,1,INDEX(Correlations!$F$3:$DA$102,MAX(BN$1,$A57),MIN(BN$1,$A57)))</f>
        <v>0.53</v>
      </c>
      <c r="BO57">
        <f>IF(BO$1=$A57,1,INDEX(Correlations!$F$3:$DA$102,MAX(BO$1,$A57),MIN(BO$1,$A57)))</f>
        <v>0.41</v>
      </c>
      <c r="BP57">
        <f>IF(BP$1=$A57,1,INDEX(Correlations!$F$3:$DA$102,MAX(BP$1,$A57),MIN(BP$1,$A57)))</f>
        <v>0.44</v>
      </c>
      <c r="BQ57">
        <f>IF(BQ$1=$A57,1,INDEX(Correlations!$F$3:$DA$102,MAX(BQ$1,$A57),MIN(BQ$1,$A57)))</f>
        <v>0.44</v>
      </c>
      <c r="BR57">
        <f>IF(BR$1=$A57,1,INDEX(Correlations!$F$3:$DA$102,MAX(BR$1,$A57),MIN(BR$1,$A57)))</f>
        <v>0.1</v>
      </c>
      <c r="BS57">
        <f>IF(BS$1=$A57,1,INDEX(Correlations!$F$3:$DA$102,MAX(BS$1,$A57),MIN(BS$1,$A57)))</f>
        <v>0.16</v>
      </c>
      <c r="BT57">
        <f>IF(BT$1=$A57,1,INDEX(Correlations!$F$3:$DA$102,MAX(BT$1,$A57),MIN(BT$1,$A57)))</f>
        <v>0</v>
      </c>
      <c r="BU57">
        <f>IF(BU$1=$A57,1,INDEX(Correlations!$F$3:$DA$102,MAX(BU$1,$A57),MIN(BU$1,$A57)))</f>
        <v>0</v>
      </c>
      <c r="BV57">
        <f>IF(BV$1=$A57,1,INDEX(Correlations!$F$3:$DA$102,MAX(BV$1,$A57),MIN(BV$1,$A57)))</f>
        <v>0</v>
      </c>
      <c r="BW57">
        <f>IF(BW$1=$A57,1,INDEX(Correlations!$F$3:$DA$102,MAX(BW$1,$A57),MIN(BW$1,$A57)))</f>
        <v>0</v>
      </c>
      <c r="BX57">
        <f>IF(BX$1=$A57,1,INDEX(Correlations!$F$3:$DA$102,MAX(BX$1,$A57),MIN(BX$1,$A57)))</f>
        <v>0</v>
      </c>
      <c r="BY57">
        <f>IF(BY$1=$A57,1,INDEX(Correlations!$F$3:$DA$102,MAX(BY$1,$A57),MIN(BY$1,$A57)))</f>
        <v>0</v>
      </c>
      <c r="BZ57">
        <f>IF(BZ$1=$A57,1,INDEX(Correlations!$F$3:$DA$102,MAX(BZ$1,$A57),MIN(BZ$1,$A57)))</f>
        <v>0</v>
      </c>
      <c r="CA57">
        <f>IF(CA$1=$A57,1,INDEX(Correlations!$F$3:$DA$102,MAX(CA$1,$A57),MIN(CA$1,$A57)))</f>
        <v>0</v>
      </c>
      <c r="CB57">
        <f>IF(CB$1=$A57,1,INDEX(Correlations!$F$3:$DA$102,MAX(CB$1,$A57),MIN(CB$1,$A57)))</f>
        <v>0</v>
      </c>
      <c r="CC57">
        <f>IF(CC$1=$A57,1,INDEX(Correlations!$F$3:$DA$102,MAX(CC$1,$A57),MIN(CC$1,$A57)))</f>
        <v>0</v>
      </c>
      <c r="CD57">
        <f>IF(CD$1=$A57,1,INDEX(Correlations!$F$3:$DA$102,MAX(CD$1,$A57),MIN(CD$1,$A57)))</f>
        <v>0</v>
      </c>
      <c r="CE57">
        <f>IF(CE$1=$A57,1,INDEX(Correlations!$F$3:$DA$102,MAX(CE$1,$A57),MIN(CE$1,$A57)))</f>
        <v>0</v>
      </c>
      <c r="CF57">
        <f>IF(CF$1=$A57,1,INDEX(Correlations!$F$3:$DA$102,MAX(CF$1,$A57),MIN(CF$1,$A57)))</f>
        <v>0</v>
      </c>
      <c r="CG57">
        <f>IF(CG$1=$A57,1,INDEX(Correlations!$F$3:$DA$102,MAX(CG$1,$A57),MIN(CG$1,$A57)))</f>
        <v>0</v>
      </c>
      <c r="CH57">
        <f>IF(CH$1=$A57,1,INDEX(Correlations!$F$3:$DA$102,MAX(CH$1,$A57),MIN(CH$1,$A57)))</f>
        <v>0</v>
      </c>
      <c r="CI57">
        <f>IF(CI$1=$A57,1,INDEX(Correlations!$F$3:$DA$102,MAX(CI$1,$A57),MIN(CI$1,$A57)))</f>
        <v>0</v>
      </c>
      <c r="CJ57">
        <f>IF(CJ$1=$A57,1,INDEX(Correlations!$F$3:$DA$102,MAX(CJ$1,$A57),MIN(CJ$1,$A57)))</f>
        <v>0</v>
      </c>
      <c r="CK57">
        <f>IF(CK$1=$A57,1,INDEX(Correlations!$F$3:$DA$102,MAX(CK$1,$A57),MIN(CK$1,$A57)))</f>
        <v>0</v>
      </c>
      <c r="CL57">
        <f>IF(CL$1=$A57,1,INDEX(Correlations!$F$3:$DA$102,MAX(CL$1,$A57),MIN(CL$1,$A57)))</f>
        <v>0</v>
      </c>
      <c r="CM57">
        <f>IF(CM$1=$A57,1,INDEX(Correlations!$F$3:$DA$102,MAX(CM$1,$A57),MIN(CM$1,$A57)))</f>
        <v>0</v>
      </c>
      <c r="CN57">
        <f>IF(CN$1=$A57,1,INDEX(Correlations!$F$3:$DA$102,MAX(CN$1,$A57),MIN(CN$1,$A57)))</f>
        <v>0</v>
      </c>
      <c r="CO57">
        <f>IF(CO$1=$A57,1,INDEX(Correlations!$F$3:$DA$102,MAX(CO$1,$A57),MIN(CO$1,$A57)))</f>
        <v>0</v>
      </c>
      <c r="CP57">
        <f>IF(CP$1=$A57,1,INDEX(Correlations!$F$3:$DA$102,MAX(CP$1,$A57),MIN(CP$1,$A57)))</f>
        <v>0</v>
      </c>
      <c r="CQ57">
        <f>IF(CQ$1=$A57,1,INDEX(Correlations!$F$3:$DA$102,MAX(CQ$1,$A57),MIN(CQ$1,$A57)))</f>
        <v>0</v>
      </c>
      <c r="CR57">
        <f>IF(CR$1=$A57,1,INDEX(Correlations!$F$3:$DA$102,MAX(CR$1,$A57),MIN(CR$1,$A57)))</f>
        <v>0</v>
      </c>
      <c r="CS57">
        <f>IF(CS$1=$A57,1,INDEX(Correlations!$F$3:$DA$102,MAX(CS$1,$A57),MIN(CS$1,$A57)))</f>
        <v>0</v>
      </c>
      <c r="CT57">
        <f>IF(CT$1=$A57,1,INDEX(Correlations!$F$3:$DA$102,MAX(CT$1,$A57),MIN(CT$1,$A57)))</f>
        <v>0</v>
      </c>
      <c r="CU57">
        <f>IF(CU$1=$A57,1,INDEX(Correlations!$F$3:$DA$102,MAX(CU$1,$A57),MIN(CU$1,$A57)))</f>
        <v>0</v>
      </c>
      <c r="CV57">
        <f>IF(CV$1=$A57,1,INDEX(Correlations!$F$3:$DA$102,MAX(CV$1,$A57),MIN(CV$1,$A57)))</f>
        <v>0</v>
      </c>
      <c r="CW57">
        <f>IF(CW$1=$A57,1,INDEX(Correlations!$F$3:$DA$102,MAX(CW$1,$A57),MIN(CW$1,$A57)))</f>
        <v>0</v>
      </c>
    </row>
    <row r="58" spans="1:101" x14ac:dyDescent="0.15">
      <c r="A58">
        <v>57</v>
      </c>
      <c r="B58">
        <f>IF(B$1=$A58,1,INDEX(Correlations!$F$3:$DA$102,MAX(B$1,$A58),MIN(B$1,$A58)))</f>
        <v>0</v>
      </c>
      <c r="C58">
        <f>IF(C$1=$A58,1,INDEX(Correlations!$F$3:$DA$102,MAX(C$1,$A58),MIN(C$1,$A58)))</f>
        <v>0</v>
      </c>
      <c r="D58">
        <f>IF(D$1=$A58,1,INDEX(Correlations!$F$3:$DA$102,MAX(D$1,$A58),MIN(D$1,$A58)))</f>
        <v>0</v>
      </c>
      <c r="E58">
        <f>IF(E$1=$A58,1,INDEX(Correlations!$F$3:$DA$102,MAX(E$1,$A58),MIN(E$1,$A58)))</f>
        <v>0</v>
      </c>
      <c r="F58">
        <f>IF(F$1=$A58,1,INDEX(Correlations!$F$3:$DA$102,MAX(F$1,$A58),MIN(F$1,$A58)))</f>
        <v>0</v>
      </c>
      <c r="G58">
        <f>IF(G$1=$A58,1,INDEX(Correlations!$F$3:$DA$102,MAX(G$1,$A58),MIN(G$1,$A58)))</f>
        <v>0</v>
      </c>
      <c r="H58">
        <f>IF(H$1=$A58,1,INDEX(Correlations!$F$3:$DA$102,MAX(H$1,$A58),MIN(H$1,$A58)))</f>
        <v>0</v>
      </c>
      <c r="I58">
        <f>IF(I$1=$A58,1,INDEX(Correlations!$F$3:$DA$102,MAX(I$1,$A58),MIN(I$1,$A58)))</f>
        <v>0</v>
      </c>
      <c r="J58">
        <f>IF(J$1=$A58,1,INDEX(Correlations!$F$3:$DA$102,MAX(J$1,$A58),MIN(J$1,$A58)))</f>
        <v>0</v>
      </c>
      <c r="K58">
        <f>IF(K$1=$A58,1,INDEX(Correlations!$F$3:$DA$102,MAX(K$1,$A58),MIN(K$1,$A58)))</f>
        <v>0</v>
      </c>
      <c r="L58">
        <f>IF(L$1=$A58,1,INDEX(Correlations!$F$3:$DA$102,MAX(L$1,$A58),MIN(L$1,$A58)))</f>
        <v>0</v>
      </c>
      <c r="M58">
        <f>IF(M$1=$A58,1,INDEX(Correlations!$F$3:$DA$102,MAX(M$1,$A58),MIN(M$1,$A58)))</f>
        <v>0</v>
      </c>
      <c r="N58">
        <f>IF(N$1=$A58,1,INDEX(Correlations!$F$3:$DA$102,MAX(N$1,$A58),MIN(N$1,$A58)))</f>
        <v>0</v>
      </c>
      <c r="O58">
        <f>IF(O$1=$A58,1,INDEX(Correlations!$F$3:$DA$102,MAX(O$1,$A58),MIN(O$1,$A58)))</f>
        <v>0</v>
      </c>
      <c r="P58">
        <f>IF(P$1=$A58,1,INDEX(Correlations!$F$3:$DA$102,MAX(P$1,$A58),MIN(P$1,$A58)))</f>
        <v>0</v>
      </c>
      <c r="Q58">
        <f>IF(Q$1=$A58,1,INDEX(Correlations!$F$3:$DA$102,MAX(Q$1,$A58),MIN(Q$1,$A58)))</f>
        <v>0</v>
      </c>
      <c r="R58">
        <f>IF(R$1=$A58,1,INDEX(Correlations!$F$3:$DA$102,MAX(R$1,$A58),MIN(R$1,$A58)))</f>
        <v>0</v>
      </c>
      <c r="S58">
        <f>IF(S$1=$A58,1,INDEX(Correlations!$F$3:$DA$102,MAX(S$1,$A58),MIN(S$1,$A58)))</f>
        <v>0</v>
      </c>
      <c r="T58">
        <f>IF(T$1=$A58,1,INDEX(Correlations!$F$3:$DA$102,MAX(T$1,$A58),MIN(T$1,$A58)))</f>
        <v>0</v>
      </c>
      <c r="U58">
        <f>IF(U$1=$A58,1,INDEX(Correlations!$F$3:$DA$102,MAX(U$1,$A58),MIN(U$1,$A58)))</f>
        <v>0</v>
      </c>
      <c r="V58">
        <f>IF(V$1=$A58,1,INDEX(Correlations!$F$3:$DA$102,MAX(V$1,$A58),MIN(V$1,$A58)))</f>
        <v>0</v>
      </c>
      <c r="W58">
        <f>IF(W$1=$A58,1,INDEX(Correlations!$F$3:$DA$102,MAX(W$1,$A58),MIN(W$1,$A58)))</f>
        <v>0</v>
      </c>
      <c r="X58">
        <f>IF(X$1=$A58,1,INDEX(Correlations!$F$3:$DA$102,MAX(X$1,$A58),MIN(X$1,$A58)))</f>
        <v>0</v>
      </c>
      <c r="Y58">
        <f>IF(Y$1=$A58,1,INDEX(Correlations!$F$3:$DA$102,MAX(Y$1,$A58),MIN(Y$1,$A58)))</f>
        <v>0</v>
      </c>
      <c r="Z58">
        <f>IF(Z$1=$A58,1,INDEX(Correlations!$F$3:$DA$102,MAX(Z$1,$A58),MIN(Z$1,$A58)))</f>
        <v>0</v>
      </c>
      <c r="AA58">
        <f>IF(AA$1=$A58,1,INDEX(Correlations!$F$3:$DA$102,MAX(AA$1,$A58),MIN(AA$1,$A58)))</f>
        <v>0</v>
      </c>
      <c r="AB58">
        <f>IF(AB$1=$A58,1,INDEX(Correlations!$F$3:$DA$102,MAX(AB$1,$A58),MIN(AB$1,$A58)))</f>
        <v>0</v>
      </c>
      <c r="AC58">
        <f>IF(AC$1=$A58,1,INDEX(Correlations!$F$3:$DA$102,MAX(AC$1,$A58),MIN(AC$1,$A58)))</f>
        <v>0</v>
      </c>
      <c r="AD58">
        <f>IF(AD$1=$A58,1,INDEX(Correlations!$F$3:$DA$102,MAX(AD$1,$A58),MIN(AD$1,$A58)))</f>
        <v>0</v>
      </c>
      <c r="AE58">
        <f>IF(AE$1=$A58,1,INDEX(Correlations!$F$3:$DA$102,MAX(AE$1,$A58),MIN(AE$1,$A58)))</f>
        <v>0</v>
      </c>
      <c r="AF58">
        <f>IF(AF$1=$A58,1,INDEX(Correlations!$F$3:$DA$102,MAX(AF$1,$A58),MIN(AF$1,$A58)))</f>
        <v>0</v>
      </c>
      <c r="AG58">
        <f>IF(AG$1=$A58,1,INDEX(Correlations!$F$3:$DA$102,MAX(AG$1,$A58),MIN(AG$1,$A58)))</f>
        <v>0</v>
      </c>
      <c r="AH58">
        <f>IF(AH$1=$A58,1,INDEX(Correlations!$F$3:$DA$102,MAX(AH$1,$A58),MIN(AH$1,$A58)))</f>
        <v>0</v>
      </c>
      <c r="AI58">
        <f>IF(AI$1=$A58,1,INDEX(Correlations!$F$3:$DA$102,MAX(AI$1,$A58),MIN(AI$1,$A58)))</f>
        <v>0</v>
      </c>
      <c r="AJ58">
        <f>IF(AJ$1=$A58,1,INDEX(Correlations!$F$3:$DA$102,MAX(AJ$1,$A58),MIN(AJ$1,$A58)))</f>
        <v>0</v>
      </c>
      <c r="AK58">
        <f>IF(AK$1=$A58,1,INDEX(Correlations!$F$3:$DA$102,MAX(AK$1,$A58),MIN(AK$1,$A58)))</f>
        <v>0</v>
      </c>
      <c r="AL58">
        <f>IF(AL$1=$A58,1,INDEX(Correlations!$F$3:$DA$102,MAX(AL$1,$A58),MIN(AL$1,$A58)))</f>
        <v>0</v>
      </c>
      <c r="AM58">
        <f>IF(AM$1=$A58,1,INDEX(Correlations!$F$3:$DA$102,MAX(AM$1,$A58),MIN(AM$1,$A58)))</f>
        <v>0</v>
      </c>
      <c r="AN58">
        <f>IF(AN$1=$A58,1,INDEX(Correlations!$F$3:$DA$102,MAX(AN$1,$A58),MIN(AN$1,$A58)))</f>
        <v>0</v>
      </c>
      <c r="AO58">
        <f>IF(AO$1=$A58,1,INDEX(Correlations!$F$3:$DA$102,MAX(AO$1,$A58),MIN(AO$1,$A58)))</f>
        <v>0</v>
      </c>
      <c r="AP58">
        <f>IF(AP$1=$A58,1,INDEX(Correlations!$F$3:$DA$102,MAX(AP$1,$A58),MIN(AP$1,$A58)))</f>
        <v>0</v>
      </c>
      <c r="AQ58">
        <f>IF(AQ$1=$A58,1,INDEX(Correlations!$F$3:$DA$102,MAX(AQ$1,$A58),MIN(AQ$1,$A58)))</f>
        <v>0</v>
      </c>
      <c r="AR58">
        <f>IF(AR$1=$A58,1,INDEX(Correlations!$F$3:$DA$102,MAX(AR$1,$A58),MIN(AR$1,$A58)))</f>
        <v>0</v>
      </c>
      <c r="AS58">
        <f>IF(AS$1=$A58,1,INDEX(Correlations!$F$3:$DA$102,MAX(AS$1,$A58),MIN(AS$1,$A58)))</f>
        <v>0</v>
      </c>
      <c r="AT58">
        <f>IF(AT$1=$A58,1,INDEX(Correlations!$F$3:$DA$102,MAX(AT$1,$A58),MIN(AT$1,$A58)))</f>
        <v>0</v>
      </c>
      <c r="AU58">
        <f>IF(AU$1=$A58,1,INDEX(Correlations!$F$3:$DA$102,MAX(AU$1,$A58),MIN(AU$1,$A58)))</f>
        <v>0</v>
      </c>
      <c r="AV58">
        <f>IF(AV$1=$A58,1,INDEX(Correlations!$F$3:$DA$102,MAX(AV$1,$A58),MIN(AV$1,$A58)))</f>
        <v>0</v>
      </c>
      <c r="AW58">
        <f>IF(AW$1=$A58,1,INDEX(Correlations!$F$3:$DA$102,MAX(AW$1,$A58),MIN(AW$1,$A58)))</f>
        <v>0</v>
      </c>
      <c r="AX58">
        <f>IF(AX$1=$A58,1,INDEX(Correlations!$F$3:$DA$102,MAX(AX$1,$A58),MIN(AX$1,$A58)))</f>
        <v>0</v>
      </c>
      <c r="AY58">
        <f>IF(AY$1=$A58,1,INDEX(Correlations!$F$3:$DA$102,MAX(AY$1,$A58),MIN(AY$1,$A58)))</f>
        <v>0</v>
      </c>
      <c r="AZ58">
        <f>IF(AZ$1=$A58,1,INDEX(Correlations!$F$3:$DA$102,MAX(AZ$1,$A58),MIN(AZ$1,$A58)))</f>
        <v>0</v>
      </c>
      <c r="BA58">
        <f>IF(BA$1=$A58,1,INDEX(Correlations!$F$3:$DA$102,MAX(BA$1,$A58),MIN(BA$1,$A58)))</f>
        <v>0</v>
      </c>
      <c r="BB58">
        <f>IF(BB$1=$A58,1,INDEX(Correlations!$F$3:$DA$102,MAX(BB$1,$A58),MIN(BB$1,$A58)))</f>
        <v>0</v>
      </c>
      <c r="BC58">
        <f>IF(BC$1=$A58,1,INDEX(Correlations!$F$3:$DA$102,MAX(BC$1,$A58),MIN(BC$1,$A58)))</f>
        <v>0</v>
      </c>
      <c r="BD58">
        <f>IF(BD$1=$A58,1,INDEX(Correlations!$F$3:$DA$102,MAX(BD$1,$A58),MIN(BD$1,$A58)))</f>
        <v>0</v>
      </c>
      <c r="BE58">
        <f>IF(BE$1=$A58,1,INDEX(Correlations!$F$3:$DA$102,MAX(BE$1,$A58),MIN(BE$1,$A58)))</f>
        <v>0</v>
      </c>
      <c r="BF58">
        <f>IF(BF$1=$A58,1,INDEX(Correlations!$F$3:$DA$102,MAX(BF$1,$A58),MIN(BF$1,$A58)))</f>
        <v>1</v>
      </c>
      <c r="BG58">
        <f>IF(BG$1=$A58,1,INDEX(Correlations!$F$3:$DA$102,MAX(BG$1,$A58),MIN(BG$1,$A58)))</f>
        <v>0</v>
      </c>
      <c r="BH58">
        <f>IF(BH$1=$A58,1,INDEX(Correlations!$F$3:$DA$102,MAX(BH$1,$A58),MIN(BH$1,$A58)))</f>
        <v>0</v>
      </c>
      <c r="BI58">
        <f>IF(BI$1=$A58,1,INDEX(Correlations!$F$3:$DA$102,MAX(BI$1,$A58),MIN(BI$1,$A58)))</f>
        <v>0</v>
      </c>
      <c r="BJ58">
        <f>IF(BJ$1=$A58,1,INDEX(Correlations!$F$3:$DA$102,MAX(BJ$1,$A58),MIN(BJ$1,$A58)))</f>
        <v>0</v>
      </c>
      <c r="BK58">
        <f>IF(BK$1=$A58,1,INDEX(Correlations!$F$3:$DA$102,MAX(BK$1,$A58),MIN(BK$1,$A58)))</f>
        <v>0</v>
      </c>
      <c r="BL58">
        <f>IF(BL$1=$A58,1,INDEX(Correlations!$F$3:$DA$102,MAX(BL$1,$A58),MIN(BL$1,$A58)))</f>
        <v>0</v>
      </c>
      <c r="BM58">
        <f>IF(BM$1=$A58,1,INDEX(Correlations!$F$3:$DA$102,MAX(BM$1,$A58),MIN(BM$1,$A58)))</f>
        <v>0</v>
      </c>
      <c r="BN58">
        <f>IF(BN$1=$A58,1,INDEX(Correlations!$F$3:$DA$102,MAX(BN$1,$A58),MIN(BN$1,$A58)))</f>
        <v>0</v>
      </c>
      <c r="BO58">
        <f>IF(BO$1=$A58,1,INDEX(Correlations!$F$3:$DA$102,MAX(BO$1,$A58),MIN(BO$1,$A58)))</f>
        <v>0</v>
      </c>
      <c r="BP58">
        <f>IF(BP$1=$A58,1,INDEX(Correlations!$F$3:$DA$102,MAX(BP$1,$A58),MIN(BP$1,$A58)))</f>
        <v>0</v>
      </c>
      <c r="BQ58">
        <f>IF(BQ$1=$A58,1,INDEX(Correlations!$F$3:$DA$102,MAX(BQ$1,$A58),MIN(BQ$1,$A58)))</f>
        <v>0</v>
      </c>
      <c r="BR58">
        <f>IF(BR$1=$A58,1,INDEX(Correlations!$F$3:$DA$102,MAX(BR$1,$A58),MIN(BR$1,$A58)))</f>
        <v>0</v>
      </c>
      <c r="BS58">
        <f>IF(BS$1=$A58,1,INDEX(Correlations!$F$3:$DA$102,MAX(BS$1,$A58),MIN(BS$1,$A58)))</f>
        <v>0</v>
      </c>
      <c r="BT58">
        <f>IF(BT$1=$A58,1,INDEX(Correlations!$F$3:$DA$102,MAX(BT$1,$A58),MIN(BT$1,$A58)))</f>
        <v>0</v>
      </c>
      <c r="BU58">
        <f>IF(BU$1=$A58,1,INDEX(Correlations!$F$3:$DA$102,MAX(BU$1,$A58),MIN(BU$1,$A58)))</f>
        <v>0</v>
      </c>
      <c r="BV58">
        <f>IF(BV$1=$A58,1,INDEX(Correlations!$F$3:$DA$102,MAX(BV$1,$A58),MIN(BV$1,$A58)))</f>
        <v>0</v>
      </c>
      <c r="BW58">
        <f>IF(BW$1=$A58,1,INDEX(Correlations!$F$3:$DA$102,MAX(BW$1,$A58),MIN(BW$1,$A58)))</f>
        <v>0</v>
      </c>
      <c r="BX58">
        <f>IF(BX$1=$A58,1,INDEX(Correlations!$F$3:$DA$102,MAX(BX$1,$A58),MIN(BX$1,$A58)))</f>
        <v>0</v>
      </c>
      <c r="BY58">
        <f>IF(BY$1=$A58,1,INDEX(Correlations!$F$3:$DA$102,MAX(BY$1,$A58),MIN(BY$1,$A58)))</f>
        <v>0</v>
      </c>
      <c r="BZ58">
        <f>IF(BZ$1=$A58,1,INDEX(Correlations!$F$3:$DA$102,MAX(BZ$1,$A58),MIN(BZ$1,$A58)))</f>
        <v>0</v>
      </c>
      <c r="CA58">
        <f>IF(CA$1=$A58,1,INDEX(Correlations!$F$3:$DA$102,MAX(CA$1,$A58),MIN(CA$1,$A58)))</f>
        <v>0</v>
      </c>
      <c r="CB58">
        <f>IF(CB$1=$A58,1,INDEX(Correlations!$F$3:$DA$102,MAX(CB$1,$A58),MIN(CB$1,$A58)))</f>
        <v>0</v>
      </c>
      <c r="CC58">
        <f>IF(CC$1=$A58,1,INDEX(Correlations!$F$3:$DA$102,MAX(CC$1,$A58),MIN(CC$1,$A58)))</f>
        <v>0</v>
      </c>
      <c r="CD58">
        <f>IF(CD$1=$A58,1,INDEX(Correlations!$F$3:$DA$102,MAX(CD$1,$A58),MIN(CD$1,$A58)))</f>
        <v>0</v>
      </c>
      <c r="CE58">
        <f>IF(CE$1=$A58,1,INDEX(Correlations!$F$3:$DA$102,MAX(CE$1,$A58),MIN(CE$1,$A58)))</f>
        <v>0</v>
      </c>
      <c r="CF58">
        <f>IF(CF$1=$A58,1,INDEX(Correlations!$F$3:$DA$102,MAX(CF$1,$A58),MIN(CF$1,$A58)))</f>
        <v>0</v>
      </c>
      <c r="CG58">
        <f>IF(CG$1=$A58,1,INDEX(Correlations!$F$3:$DA$102,MAX(CG$1,$A58),MIN(CG$1,$A58)))</f>
        <v>0</v>
      </c>
      <c r="CH58">
        <f>IF(CH$1=$A58,1,INDEX(Correlations!$F$3:$DA$102,MAX(CH$1,$A58),MIN(CH$1,$A58)))</f>
        <v>0</v>
      </c>
      <c r="CI58">
        <f>IF(CI$1=$A58,1,INDEX(Correlations!$F$3:$DA$102,MAX(CI$1,$A58),MIN(CI$1,$A58)))</f>
        <v>0</v>
      </c>
      <c r="CJ58">
        <f>IF(CJ$1=$A58,1,INDEX(Correlations!$F$3:$DA$102,MAX(CJ$1,$A58),MIN(CJ$1,$A58)))</f>
        <v>0</v>
      </c>
      <c r="CK58">
        <f>IF(CK$1=$A58,1,INDEX(Correlations!$F$3:$DA$102,MAX(CK$1,$A58),MIN(CK$1,$A58)))</f>
        <v>0</v>
      </c>
      <c r="CL58">
        <f>IF(CL$1=$A58,1,INDEX(Correlations!$F$3:$DA$102,MAX(CL$1,$A58),MIN(CL$1,$A58)))</f>
        <v>0</v>
      </c>
      <c r="CM58">
        <f>IF(CM$1=$A58,1,INDEX(Correlations!$F$3:$DA$102,MAX(CM$1,$A58),MIN(CM$1,$A58)))</f>
        <v>0</v>
      </c>
      <c r="CN58">
        <f>IF(CN$1=$A58,1,INDEX(Correlations!$F$3:$DA$102,MAX(CN$1,$A58),MIN(CN$1,$A58)))</f>
        <v>0</v>
      </c>
      <c r="CO58">
        <f>IF(CO$1=$A58,1,INDEX(Correlations!$F$3:$DA$102,MAX(CO$1,$A58),MIN(CO$1,$A58)))</f>
        <v>0</v>
      </c>
      <c r="CP58">
        <f>IF(CP$1=$A58,1,INDEX(Correlations!$F$3:$DA$102,MAX(CP$1,$A58),MIN(CP$1,$A58)))</f>
        <v>0</v>
      </c>
      <c r="CQ58">
        <f>IF(CQ$1=$A58,1,INDEX(Correlations!$F$3:$DA$102,MAX(CQ$1,$A58),MIN(CQ$1,$A58)))</f>
        <v>0</v>
      </c>
      <c r="CR58">
        <f>IF(CR$1=$A58,1,INDEX(Correlations!$F$3:$DA$102,MAX(CR$1,$A58),MIN(CR$1,$A58)))</f>
        <v>0</v>
      </c>
      <c r="CS58">
        <f>IF(CS$1=$A58,1,INDEX(Correlations!$F$3:$DA$102,MAX(CS$1,$A58),MIN(CS$1,$A58)))</f>
        <v>0</v>
      </c>
      <c r="CT58">
        <f>IF(CT$1=$A58,1,INDEX(Correlations!$F$3:$DA$102,MAX(CT$1,$A58),MIN(CT$1,$A58)))</f>
        <v>0</v>
      </c>
      <c r="CU58">
        <f>IF(CU$1=$A58,1,INDEX(Correlations!$F$3:$DA$102,MAX(CU$1,$A58),MIN(CU$1,$A58)))</f>
        <v>0</v>
      </c>
      <c r="CV58">
        <f>IF(CV$1=$A58,1,INDEX(Correlations!$F$3:$DA$102,MAX(CV$1,$A58),MIN(CV$1,$A58)))</f>
        <v>0</v>
      </c>
      <c r="CW58">
        <f>IF(CW$1=$A58,1,INDEX(Correlations!$F$3:$DA$102,MAX(CW$1,$A58),MIN(CW$1,$A58)))</f>
        <v>0</v>
      </c>
    </row>
    <row r="59" spans="1:101" x14ac:dyDescent="0.15">
      <c r="A59">
        <v>58</v>
      </c>
      <c r="B59">
        <f>IF(B$1=$A59,1,INDEX(Correlations!$F$3:$DA$102,MAX(B$1,$A59),MIN(B$1,$A59)))</f>
        <v>0</v>
      </c>
      <c r="C59">
        <f>IF(C$1=$A59,1,INDEX(Correlations!$F$3:$DA$102,MAX(C$1,$A59),MIN(C$1,$A59)))</f>
        <v>0</v>
      </c>
      <c r="D59">
        <f>IF(D$1=$A59,1,INDEX(Correlations!$F$3:$DA$102,MAX(D$1,$A59),MIN(D$1,$A59)))</f>
        <v>0</v>
      </c>
      <c r="E59">
        <f>IF(E$1=$A59,1,INDEX(Correlations!$F$3:$DA$102,MAX(E$1,$A59),MIN(E$1,$A59)))</f>
        <v>0</v>
      </c>
      <c r="F59">
        <f>IF(F$1=$A59,1,INDEX(Correlations!$F$3:$DA$102,MAX(F$1,$A59),MIN(F$1,$A59)))</f>
        <v>0</v>
      </c>
      <c r="G59">
        <f>IF(G$1=$A59,1,INDEX(Correlations!$F$3:$DA$102,MAX(G$1,$A59),MIN(G$1,$A59)))</f>
        <v>0</v>
      </c>
      <c r="H59">
        <f>IF(H$1=$A59,1,INDEX(Correlations!$F$3:$DA$102,MAX(H$1,$A59),MIN(H$1,$A59)))</f>
        <v>0</v>
      </c>
      <c r="I59">
        <f>IF(I$1=$A59,1,INDEX(Correlations!$F$3:$DA$102,MAX(I$1,$A59),MIN(I$1,$A59)))</f>
        <v>0</v>
      </c>
      <c r="J59">
        <f>IF(J$1=$A59,1,INDEX(Correlations!$F$3:$DA$102,MAX(J$1,$A59),MIN(J$1,$A59)))</f>
        <v>0</v>
      </c>
      <c r="K59">
        <f>IF(K$1=$A59,1,INDEX(Correlations!$F$3:$DA$102,MAX(K$1,$A59),MIN(K$1,$A59)))</f>
        <v>0</v>
      </c>
      <c r="L59">
        <f>IF(L$1=$A59,1,INDEX(Correlations!$F$3:$DA$102,MAX(L$1,$A59),MIN(L$1,$A59)))</f>
        <v>0</v>
      </c>
      <c r="M59">
        <f>IF(M$1=$A59,1,INDEX(Correlations!$F$3:$DA$102,MAX(M$1,$A59),MIN(M$1,$A59)))</f>
        <v>0</v>
      </c>
      <c r="N59">
        <f>IF(N$1=$A59,1,INDEX(Correlations!$F$3:$DA$102,MAX(N$1,$A59),MIN(N$1,$A59)))</f>
        <v>0</v>
      </c>
      <c r="O59">
        <f>IF(O$1=$A59,1,INDEX(Correlations!$F$3:$DA$102,MAX(O$1,$A59),MIN(O$1,$A59)))</f>
        <v>0</v>
      </c>
      <c r="P59">
        <f>IF(P$1=$A59,1,INDEX(Correlations!$F$3:$DA$102,MAX(P$1,$A59),MIN(P$1,$A59)))</f>
        <v>0</v>
      </c>
      <c r="Q59">
        <f>IF(Q$1=$A59,1,INDEX(Correlations!$F$3:$DA$102,MAX(Q$1,$A59),MIN(Q$1,$A59)))</f>
        <v>0</v>
      </c>
      <c r="R59">
        <f>IF(R$1=$A59,1,INDEX(Correlations!$F$3:$DA$102,MAX(R$1,$A59),MIN(R$1,$A59)))</f>
        <v>0</v>
      </c>
      <c r="S59">
        <f>IF(S$1=$A59,1,INDEX(Correlations!$F$3:$DA$102,MAX(S$1,$A59),MIN(S$1,$A59)))</f>
        <v>0</v>
      </c>
      <c r="T59">
        <f>IF(T$1=$A59,1,INDEX(Correlations!$F$3:$DA$102,MAX(T$1,$A59),MIN(T$1,$A59)))</f>
        <v>0</v>
      </c>
      <c r="U59">
        <f>IF(U$1=$A59,1,INDEX(Correlations!$F$3:$DA$102,MAX(U$1,$A59),MIN(U$1,$A59)))</f>
        <v>0</v>
      </c>
      <c r="V59">
        <f>IF(V$1=$A59,1,INDEX(Correlations!$F$3:$DA$102,MAX(V$1,$A59),MIN(V$1,$A59)))</f>
        <v>0</v>
      </c>
      <c r="W59">
        <f>IF(W$1=$A59,1,INDEX(Correlations!$F$3:$DA$102,MAX(W$1,$A59),MIN(W$1,$A59)))</f>
        <v>0</v>
      </c>
      <c r="X59">
        <f>IF(X$1=$A59,1,INDEX(Correlations!$F$3:$DA$102,MAX(X$1,$A59),MIN(X$1,$A59)))</f>
        <v>0</v>
      </c>
      <c r="Y59">
        <f>IF(Y$1=$A59,1,INDEX(Correlations!$F$3:$DA$102,MAX(Y$1,$A59),MIN(Y$1,$A59)))</f>
        <v>0</v>
      </c>
      <c r="Z59">
        <f>IF(Z$1=$A59,1,INDEX(Correlations!$F$3:$DA$102,MAX(Z$1,$A59),MIN(Z$1,$A59)))</f>
        <v>0</v>
      </c>
      <c r="AA59">
        <f>IF(AA$1=$A59,1,INDEX(Correlations!$F$3:$DA$102,MAX(AA$1,$A59),MIN(AA$1,$A59)))</f>
        <v>0</v>
      </c>
      <c r="AB59">
        <f>IF(AB$1=$A59,1,INDEX(Correlations!$F$3:$DA$102,MAX(AB$1,$A59),MIN(AB$1,$A59)))</f>
        <v>0</v>
      </c>
      <c r="AC59">
        <f>IF(AC$1=$A59,1,INDEX(Correlations!$F$3:$DA$102,MAX(AC$1,$A59),MIN(AC$1,$A59)))</f>
        <v>0</v>
      </c>
      <c r="AD59">
        <f>IF(AD$1=$A59,1,INDEX(Correlations!$F$3:$DA$102,MAX(AD$1,$A59),MIN(AD$1,$A59)))</f>
        <v>0</v>
      </c>
      <c r="AE59">
        <f>IF(AE$1=$A59,1,INDEX(Correlations!$F$3:$DA$102,MAX(AE$1,$A59),MIN(AE$1,$A59)))</f>
        <v>0</v>
      </c>
      <c r="AF59">
        <f>IF(AF$1=$A59,1,INDEX(Correlations!$F$3:$DA$102,MAX(AF$1,$A59),MIN(AF$1,$A59)))</f>
        <v>0</v>
      </c>
      <c r="AG59">
        <f>IF(AG$1=$A59,1,INDEX(Correlations!$F$3:$DA$102,MAX(AG$1,$A59),MIN(AG$1,$A59)))</f>
        <v>0</v>
      </c>
      <c r="AH59">
        <f>IF(AH$1=$A59,1,INDEX(Correlations!$F$3:$DA$102,MAX(AH$1,$A59),MIN(AH$1,$A59)))</f>
        <v>0</v>
      </c>
      <c r="AI59">
        <f>IF(AI$1=$A59,1,INDEX(Correlations!$F$3:$DA$102,MAX(AI$1,$A59),MIN(AI$1,$A59)))</f>
        <v>0</v>
      </c>
      <c r="AJ59">
        <f>IF(AJ$1=$A59,1,INDEX(Correlations!$F$3:$DA$102,MAX(AJ$1,$A59),MIN(AJ$1,$A59)))</f>
        <v>0</v>
      </c>
      <c r="AK59">
        <f>IF(AK$1=$A59,1,INDEX(Correlations!$F$3:$DA$102,MAX(AK$1,$A59),MIN(AK$1,$A59)))</f>
        <v>0</v>
      </c>
      <c r="AL59">
        <f>IF(AL$1=$A59,1,INDEX(Correlations!$F$3:$DA$102,MAX(AL$1,$A59),MIN(AL$1,$A59)))</f>
        <v>0</v>
      </c>
      <c r="AM59">
        <f>IF(AM$1=$A59,1,INDEX(Correlations!$F$3:$DA$102,MAX(AM$1,$A59),MIN(AM$1,$A59)))</f>
        <v>0</v>
      </c>
      <c r="AN59">
        <f>IF(AN$1=$A59,1,INDEX(Correlations!$F$3:$DA$102,MAX(AN$1,$A59),MIN(AN$1,$A59)))</f>
        <v>0</v>
      </c>
      <c r="AO59">
        <f>IF(AO$1=$A59,1,INDEX(Correlations!$F$3:$DA$102,MAX(AO$1,$A59),MIN(AO$1,$A59)))</f>
        <v>0</v>
      </c>
      <c r="AP59">
        <f>IF(AP$1=$A59,1,INDEX(Correlations!$F$3:$DA$102,MAX(AP$1,$A59),MIN(AP$1,$A59)))</f>
        <v>0</v>
      </c>
      <c r="AQ59">
        <f>IF(AQ$1=$A59,1,INDEX(Correlations!$F$3:$DA$102,MAX(AQ$1,$A59),MIN(AQ$1,$A59)))</f>
        <v>0</v>
      </c>
      <c r="AR59">
        <f>IF(AR$1=$A59,1,INDEX(Correlations!$F$3:$DA$102,MAX(AR$1,$A59),MIN(AR$1,$A59)))</f>
        <v>0</v>
      </c>
      <c r="AS59">
        <f>IF(AS$1=$A59,1,INDEX(Correlations!$F$3:$DA$102,MAX(AS$1,$A59),MIN(AS$1,$A59)))</f>
        <v>0</v>
      </c>
      <c r="AT59">
        <f>IF(AT$1=$A59,1,INDEX(Correlations!$F$3:$DA$102,MAX(AT$1,$A59),MIN(AT$1,$A59)))</f>
        <v>0</v>
      </c>
      <c r="AU59">
        <f>IF(AU$1=$A59,1,INDEX(Correlations!$F$3:$DA$102,MAX(AU$1,$A59),MIN(AU$1,$A59)))</f>
        <v>0</v>
      </c>
      <c r="AV59">
        <f>IF(AV$1=$A59,1,INDEX(Correlations!$F$3:$DA$102,MAX(AV$1,$A59),MIN(AV$1,$A59)))</f>
        <v>0</v>
      </c>
      <c r="AW59">
        <f>IF(AW$1=$A59,1,INDEX(Correlations!$F$3:$DA$102,MAX(AW$1,$A59),MIN(AW$1,$A59)))</f>
        <v>0</v>
      </c>
      <c r="AX59">
        <f>IF(AX$1=$A59,1,INDEX(Correlations!$F$3:$DA$102,MAX(AX$1,$A59),MIN(AX$1,$A59)))</f>
        <v>0</v>
      </c>
      <c r="AY59">
        <f>IF(AY$1=$A59,1,INDEX(Correlations!$F$3:$DA$102,MAX(AY$1,$A59),MIN(AY$1,$A59)))</f>
        <v>0</v>
      </c>
      <c r="AZ59">
        <f>IF(AZ$1=$A59,1,INDEX(Correlations!$F$3:$DA$102,MAX(AZ$1,$A59),MIN(AZ$1,$A59)))</f>
        <v>0</v>
      </c>
      <c r="BA59">
        <f>IF(BA$1=$A59,1,INDEX(Correlations!$F$3:$DA$102,MAX(BA$1,$A59),MIN(BA$1,$A59)))</f>
        <v>0</v>
      </c>
      <c r="BB59">
        <f>IF(BB$1=$A59,1,INDEX(Correlations!$F$3:$DA$102,MAX(BB$1,$A59),MIN(BB$1,$A59)))</f>
        <v>0</v>
      </c>
      <c r="BC59">
        <f>IF(BC$1=$A59,1,INDEX(Correlations!$F$3:$DA$102,MAX(BC$1,$A59),MIN(BC$1,$A59)))</f>
        <v>0</v>
      </c>
      <c r="BD59">
        <f>IF(BD$1=$A59,1,INDEX(Correlations!$F$3:$DA$102,MAX(BD$1,$A59),MIN(BD$1,$A59)))</f>
        <v>0</v>
      </c>
      <c r="BE59">
        <f>IF(BE$1=$A59,1,INDEX(Correlations!$F$3:$DA$102,MAX(BE$1,$A59),MIN(BE$1,$A59)))</f>
        <v>0</v>
      </c>
      <c r="BF59">
        <f>IF(BF$1=$A59,1,INDEX(Correlations!$F$3:$DA$102,MAX(BF$1,$A59),MIN(BF$1,$A59)))</f>
        <v>0</v>
      </c>
      <c r="BG59">
        <f>IF(BG$1=$A59,1,INDEX(Correlations!$F$3:$DA$102,MAX(BG$1,$A59),MIN(BG$1,$A59)))</f>
        <v>1</v>
      </c>
      <c r="BH59">
        <f>IF(BH$1=$A59,1,INDEX(Correlations!$F$3:$DA$102,MAX(BH$1,$A59),MIN(BH$1,$A59)))</f>
        <v>0</v>
      </c>
      <c r="BI59">
        <f>IF(BI$1=$A59,1,INDEX(Correlations!$F$3:$DA$102,MAX(BI$1,$A59),MIN(BI$1,$A59)))</f>
        <v>0</v>
      </c>
      <c r="BJ59">
        <f>IF(BJ$1=$A59,1,INDEX(Correlations!$F$3:$DA$102,MAX(BJ$1,$A59),MIN(BJ$1,$A59)))</f>
        <v>0</v>
      </c>
      <c r="BK59">
        <f>IF(BK$1=$A59,1,INDEX(Correlations!$F$3:$DA$102,MAX(BK$1,$A59),MIN(BK$1,$A59)))</f>
        <v>0</v>
      </c>
      <c r="BL59">
        <f>IF(BL$1=$A59,1,INDEX(Correlations!$F$3:$DA$102,MAX(BL$1,$A59),MIN(BL$1,$A59)))</f>
        <v>0</v>
      </c>
      <c r="BM59">
        <f>IF(BM$1=$A59,1,INDEX(Correlations!$F$3:$DA$102,MAX(BM$1,$A59),MIN(BM$1,$A59)))</f>
        <v>0</v>
      </c>
      <c r="BN59">
        <f>IF(BN$1=$A59,1,INDEX(Correlations!$F$3:$DA$102,MAX(BN$1,$A59),MIN(BN$1,$A59)))</f>
        <v>0</v>
      </c>
      <c r="BO59">
        <f>IF(BO$1=$A59,1,INDEX(Correlations!$F$3:$DA$102,MAX(BO$1,$A59),MIN(BO$1,$A59)))</f>
        <v>0</v>
      </c>
      <c r="BP59">
        <f>IF(BP$1=$A59,1,INDEX(Correlations!$F$3:$DA$102,MAX(BP$1,$A59),MIN(BP$1,$A59)))</f>
        <v>0</v>
      </c>
      <c r="BQ59">
        <f>IF(BQ$1=$A59,1,INDEX(Correlations!$F$3:$DA$102,MAX(BQ$1,$A59),MIN(BQ$1,$A59)))</f>
        <v>0</v>
      </c>
      <c r="BR59">
        <f>IF(BR$1=$A59,1,INDEX(Correlations!$F$3:$DA$102,MAX(BR$1,$A59),MIN(BR$1,$A59)))</f>
        <v>0</v>
      </c>
      <c r="BS59">
        <f>IF(BS$1=$A59,1,INDEX(Correlations!$F$3:$DA$102,MAX(BS$1,$A59),MIN(BS$1,$A59)))</f>
        <v>0</v>
      </c>
      <c r="BT59">
        <f>IF(BT$1=$A59,1,INDEX(Correlations!$F$3:$DA$102,MAX(BT$1,$A59),MIN(BT$1,$A59)))</f>
        <v>0</v>
      </c>
      <c r="BU59">
        <f>IF(BU$1=$A59,1,INDEX(Correlations!$F$3:$DA$102,MAX(BU$1,$A59),MIN(BU$1,$A59)))</f>
        <v>0</v>
      </c>
      <c r="BV59">
        <f>IF(BV$1=$A59,1,INDEX(Correlations!$F$3:$DA$102,MAX(BV$1,$A59),MIN(BV$1,$A59)))</f>
        <v>0</v>
      </c>
      <c r="BW59">
        <f>IF(BW$1=$A59,1,INDEX(Correlations!$F$3:$DA$102,MAX(BW$1,$A59),MIN(BW$1,$A59)))</f>
        <v>0</v>
      </c>
      <c r="BX59">
        <f>IF(BX$1=$A59,1,INDEX(Correlations!$F$3:$DA$102,MAX(BX$1,$A59),MIN(BX$1,$A59)))</f>
        <v>0</v>
      </c>
      <c r="BY59">
        <f>IF(BY$1=$A59,1,INDEX(Correlations!$F$3:$DA$102,MAX(BY$1,$A59),MIN(BY$1,$A59)))</f>
        <v>0</v>
      </c>
      <c r="BZ59">
        <f>IF(BZ$1=$A59,1,INDEX(Correlations!$F$3:$DA$102,MAX(BZ$1,$A59),MIN(BZ$1,$A59)))</f>
        <v>0</v>
      </c>
      <c r="CA59">
        <f>IF(CA$1=$A59,1,INDEX(Correlations!$F$3:$DA$102,MAX(CA$1,$A59),MIN(CA$1,$A59)))</f>
        <v>0</v>
      </c>
      <c r="CB59">
        <f>IF(CB$1=$A59,1,INDEX(Correlations!$F$3:$DA$102,MAX(CB$1,$A59),MIN(CB$1,$A59)))</f>
        <v>0</v>
      </c>
      <c r="CC59">
        <f>IF(CC$1=$A59,1,INDEX(Correlations!$F$3:$DA$102,MAX(CC$1,$A59),MIN(CC$1,$A59)))</f>
        <v>0</v>
      </c>
      <c r="CD59">
        <f>IF(CD$1=$A59,1,INDEX(Correlations!$F$3:$DA$102,MAX(CD$1,$A59),MIN(CD$1,$A59)))</f>
        <v>0</v>
      </c>
      <c r="CE59">
        <f>IF(CE$1=$A59,1,INDEX(Correlations!$F$3:$DA$102,MAX(CE$1,$A59),MIN(CE$1,$A59)))</f>
        <v>0</v>
      </c>
      <c r="CF59">
        <f>IF(CF$1=$A59,1,INDEX(Correlations!$F$3:$DA$102,MAX(CF$1,$A59),MIN(CF$1,$A59)))</f>
        <v>0</v>
      </c>
      <c r="CG59">
        <f>IF(CG$1=$A59,1,INDEX(Correlations!$F$3:$DA$102,MAX(CG$1,$A59),MIN(CG$1,$A59)))</f>
        <v>0</v>
      </c>
      <c r="CH59">
        <f>IF(CH$1=$A59,1,INDEX(Correlations!$F$3:$DA$102,MAX(CH$1,$A59),MIN(CH$1,$A59)))</f>
        <v>0</v>
      </c>
      <c r="CI59">
        <f>IF(CI$1=$A59,1,INDEX(Correlations!$F$3:$DA$102,MAX(CI$1,$A59),MIN(CI$1,$A59)))</f>
        <v>0</v>
      </c>
      <c r="CJ59">
        <f>IF(CJ$1=$A59,1,INDEX(Correlations!$F$3:$DA$102,MAX(CJ$1,$A59),MIN(CJ$1,$A59)))</f>
        <v>0</v>
      </c>
      <c r="CK59">
        <f>IF(CK$1=$A59,1,INDEX(Correlations!$F$3:$DA$102,MAX(CK$1,$A59),MIN(CK$1,$A59)))</f>
        <v>0</v>
      </c>
      <c r="CL59">
        <f>IF(CL$1=$A59,1,INDEX(Correlations!$F$3:$DA$102,MAX(CL$1,$A59),MIN(CL$1,$A59)))</f>
        <v>0</v>
      </c>
      <c r="CM59">
        <f>IF(CM$1=$A59,1,INDEX(Correlations!$F$3:$DA$102,MAX(CM$1,$A59),MIN(CM$1,$A59)))</f>
        <v>0</v>
      </c>
      <c r="CN59">
        <f>IF(CN$1=$A59,1,INDEX(Correlations!$F$3:$DA$102,MAX(CN$1,$A59),MIN(CN$1,$A59)))</f>
        <v>0</v>
      </c>
      <c r="CO59">
        <f>IF(CO$1=$A59,1,INDEX(Correlations!$F$3:$DA$102,MAX(CO$1,$A59),MIN(CO$1,$A59)))</f>
        <v>0</v>
      </c>
      <c r="CP59">
        <f>IF(CP$1=$A59,1,INDEX(Correlations!$F$3:$DA$102,MAX(CP$1,$A59),MIN(CP$1,$A59)))</f>
        <v>0</v>
      </c>
      <c r="CQ59">
        <f>IF(CQ$1=$A59,1,INDEX(Correlations!$F$3:$DA$102,MAX(CQ$1,$A59),MIN(CQ$1,$A59)))</f>
        <v>0</v>
      </c>
      <c r="CR59">
        <f>IF(CR$1=$A59,1,INDEX(Correlations!$F$3:$DA$102,MAX(CR$1,$A59),MIN(CR$1,$A59)))</f>
        <v>0</v>
      </c>
      <c r="CS59">
        <f>IF(CS$1=$A59,1,INDEX(Correlations!$F$3:$DA$102,MAX(CS$1,$A59),MIN(CS$1,$A59)))</f>
        <v>0</v>
      </c>
      <c r="CT59">
        <f>IF(CT$1=$A59,1,INDEX(Correlations!$F$3:$DA$102,MAX(CT$1,$A59),MIN(CT$1,$A59)))</f>
        <v>0</v>
      </c>
      <c r="CU59">
        <f>IF(CU$1=$A59,1,INDEX(Correlations!$F$3:$DA$102,MAX(CU$1,$A59),MIN(CU$1,$A59)))</f>
        <v>0</v>
      </c>
      <c r="CV59">
        <f>IF(CV$1=$A59,1,INDEX(Correlations!$F$3:$DA$102,MAX(CV$1,$A59),MIN(CV$1,$A59)))</f>
        <v>0</v>
      </c>
      <c r="CW59">
        <f>IF(CW$1=$A59,1,INDEX(Correlations!$F$3:$DA$102,MAX(CW$1,$A59),MIN(CW$1,$A59)))</f>
        <v>0</v>
      </c>
    </row>
    <row r="60" spans="1:101" x14ac:dyDescent="0.15">
      <c r="A60">
        <v>59</v>
      </c>
      <c r="B60">
        <f>IF(B$1=$A60,1,INDEX(Correlations!$F$3:$DA$102,MAX(B$1,$A60),MIN(B$1,$A60)))</f>
        <v>0</v>
      </c>
      <c r="C60">
        <f>IF(C$1=$A60,1,INDEX(Correlations!$F$3:$DA$102,MAX(C$1,$A60),MIN(C$1,$A60)))</f>
        <v>0</v>
      </c>
      <c r="D60">
        <f>IF(D$1=$A60,1,INDEX(Correlations!$F$3:$DA$102,MAX(D$1,$A60),MIN(D$1,$A60)))</f>
        <v>0</v>
      </c>
      <c r="E60">
        <f>IF(E$1=$A60,1,INDEX(Correlations!$F$3:$DA$102,MAX(E$1,$A60),MIN(E$1,$A60)))</f>
        <v>0</v>
      </c>
      <c r="F60">
        <f>IF(F$1=$A60,1,INDEX(Correlations!$F$3:$DA$102,MAX(F$1,$A60),MIN(F$1,$A60)))</f>
        <v>0</v>
      </c>
      <c r="G60">
        <f>IF(G$1=$A60,1,INDEX(Correlations!$F$3:$DA$102,MAX(G$1,$A60),MIN(G$1,$A60)))</f>
        <v>0</v>
      </c>
      <c r="H60">
        <f>IF(H$1=$A60,1,INDEX(Correlations!$F$3:$DA$102,MAX(H$1,$A60),MIN(H$1,$A60)))</f>
        <v>0</v>
      </c>
      <c r="I60">
        <f>IF(I$1=$A60,1,INDEX(Correlations!$F$3:$DA$102,MAX(I$1,$A60),MIN(I$1,$A60)))</f>
        <v>0</v>
      </c>
      <c r="J60">
        <f>IF(J$1=$A60,1,INDEX(Correlations!$F$3:$DA$102,MAX(J$1,$A60),MIN(J$1,$A60)))</f>
        <v>0</v>
      </c>
      <c r="K60">
        <f>IF(K$1=$A60,1,INDEX(Correlations!$F$3:$DA$102,MAX(K$1,$A60),MIN(K$1,$A60)))</f>
        <v>0</v>
      </c>
      <c r="L60">
        <f>IF(L$1=$A60,1,INDEX(Correlations!$F$3:$DA$102,MAX(L$1,$A60),MIN(L$1,$A60)))</f>
        <v>0</v>
      </c>
      <c r="M60">
        <f>IF(M$1=$A60,1,INDEX(Correlations!$F$3:$DA$102,MAX(M$1,$A60),MIN(M$1,$A60)))</f>
        <v>0</v>
      </c>
      <c r="N60">
        <f>IF(N$1=$A60,1,INDEX(Correlations!$F$3:$DA$102,MAX(N$1,$A60),MIN(N$1,$A60)))</f>
        <v>0</v>
      </c>
      <c r="O60">
        <f>IF(O$1=$A60,1,INDEX(Correlations!$F$3:$DA$102,MAX(O$1,$A60),MIN(O$1,$A60)))</f>
        <v>0</v>
      </c>
      <c r="P60">
        <f>IF(P$1=$A60,1,INDEX(Correlations!$F$3:$DA$102,MAX(P$1,$A60),MIN(P$1,$A60)))</f>
        <v>0</v>
      </c>
      <c r="Q60">
        <f>IF(Q$1=$A60,1,INDEX(Correlations!$F$3:$DA$102,MAX(Q$1,$A60),MIN(Q$1,$A60)))</f>
        <v>0</v>
      </c>
      <c r="R60">
        <f>IF(R$1=$A60,1,INDEX(Correlations!$F$3:$DA$102,MAX(R$1,$A60),MIN(R$1,$A60)))</f>
        <v>0</v>
      </c>
      <c r="S60">
        <f>IF(S$1=$A60,1,INDEX(Correlations!$F$3:$DA$102,MAX(S$1,$A60),MIN(S$1,$A60)))</f>
        <v>0</v>
      </c>
      <c r="T60">
        <f>IF(T$1=$A60,1,INDEX(Correlations!$F$3:$DA$102,MAX(T$1,$A60),MIN(T$1,$A60)))</f>
        <v>0</v>
      </c>
      <c r="U60">
        <f>IF(U$1=$A60,1,INDEX(Correlations!$F$3:$DA$102,MAX(U$1,$A60),MIN(U$1,$A60)))</f>
        <v>0</v>
      </c>
      <c r="V60">
        <f>IF(V$1=$A60,1,INDEX(Correlations!$F$3:$DA$102,MAX(V$1,$A60),MIN(V$1,$A60)))</f>
        <v>0</v>
      </c>
      <c r="W60">
        <f>IF(W$1=$A60,1,INDEX(Correlations!$F$3:$DA$102,MAX(W$1,$A60),MIN(W$1,$A60)))</f>
        <v>0</v>
      </c>
      <c r="X60">
        <f>IF(X$1=$A60,1,INDEX(Correlations!$F$3:$DA$102,MAX(X$1,$A60),MIN(X$1,$A60)))</f>
        <v>0</v>
      </c>
      <c r="Y60">
        <f>IF(Y$1=$A60,1,INDEX(Correlations!$F$3:$DA$102,MAX(Y$1,$A60),MIN(Y$1,$A60)))</f>
        <v>0</v>
      </c>
      <c r="Z60">
        <f>IF(Z$1=$A60,1,INDEX(Correlations!$F$3:$DA$102,MAX(Z$1,$A60),MIN(Z$1,$A60)))</f>
        <v>0</v>
      </c>
      <c r="AA60">
        <f>IF(AA$1=$A60,1,INDEX(Correlations!$F$3:$DA$102,MAX(AA$1,$A60),MIN(AA$1,$A60)))</f>
        <v>0</v>
      </c>
      <c r="AB60">
        <f>IF(AB$1=$A60,1,INDEX(Correlations!$F$3:$DA$102,MAX(AB$1,$A60),MIN(AB$1,$A60)))</f>
        <v>0</v>
      </c>
      <c r="AC60">
        <f>IF(AC$1=$A60,1,INDEX(Correlations!$F$3:$DA$102,MAX(AC$1,$A60),MIN(AC$1,$A60)))</f>
        <v>0</v>
      </c>
      <c r="AD60">
        <f>IF(AD$1=$A60,1,INDEX(Correlations!$F$3:$DA$102,MAX(AD$1,$A60),MIN(AD$1,$A60)))</f>
        <v>0</v>
      </c>
      <c r="AE60">
        <f>IF(AE$1=$A60,1,INDEX(Correlations!$F$3:$DA$102,MAX(AE$1,$A60),MIN(AE$1,$A60)))</f>
        <v>0</v>
      </c>
      <c r="AF60">
        <f>IF(AF$1=$A60,1,INDEX(Correlations!$F$3:$DA$102,MAX(AF$1,$A60),MIN(AF$1,$A60)))</f>
        <v>0</v>
      </c>
      <c r="AG60">
        <f>IF(AG$1=$A60,1,INDEX(Correlations!$F$3:$DA$102,MAX(AG$1,$A60),MIN(AG$1,$A60)))</f>
        <v>0</v>
      </c>
      <c r="AH60">
        <f>IF(AH$1=$A60,1,INDEX(Correlations!$F$3:$DA$102,MAX(AH$1,$A60),MIN(AH$1,$A60)))</f>
        <v>0</v>
      </c>
      <c r="AI60">
        <f>IF(AI$1=$A60,1,INDEX(Correlations!$F$3:$DA$102,MAX(AI$1,$A60),MIN(AI$1,$A60)))</f>
        <v>0</v>
      </c>
      <c r="AJ60">
        <f>IF(AJ$1=$A60,1,INDEX(Correlations!$F$3:$DA$102,MAX(AJ$1,$A60),MIN(AJ$1,$A60)))</f>
        <v>0</v>
      </c>
      <c r="AK60">
        <f>IF(AK$1=$A60,1,INDEX(Correlations!$F$3:$DA$102,MAX(AK$1,$A60),MIN(AK$1,$A60)))</f>
        <v>0</v>
      </c>
      <c r="AL60">
        <f>IF(AL$1=$A60,1,INDEX(Correlations!$F$3:$DA$102,MAX(AL$1,$A60),MIN(AL$1,$A60)))</f>
        <v>0</v>
      </c>
      <c r="AM60">
        <f>IF(AM$1=$A60,1,INDEX(Correlations!$F$3:$DA$102,MAX(AM$1,$A60),MIN(AM$1,$A60)))</f>
        <v>0</v>
      </c>
      <c r="AN60">
        <f>IF(AN$1=$A60,1,INDEX(Correlations!$F$3:$DA$102,MAX(AN$1,$A60),MIN(AN$1,$A60)))</f>
        <v>0</v>
      </c>
      <c r="AO60">
        <f>IF(AO$1=$A60,1,INDEX(Correlations!$F$3:$DA$102,MAX(AO$1,$A60),MIN(AO$1,$A60)))</f>
        <v>0</v>
      </c>
      <c r="AP60">
        <f>IF(AP$1=$A60,1,INDEX(Correlations!$F$3:$DA$102,MAX(AP$1,$A60),MIN(AP$1,$A60)))</f>
        <v>0</v>
      </c>
      <c r="AQ60">
        <f>IF(AQ$1=$A60,1,INDEX(Correlations!$F$3:$DA$102,MAX(AQ$1,$A60),MIN(AQ$1,$A60)))</f>
        <v>0</v>
      </c>
      <c r="AR60">
        <f>IF(AR$1=$A60,1,INDEX(Correlations!$F$3:$DA$102,MAX(AR$1,$A60),MIN(AR$1,$A60)))</f>
        <v>0</v>
      </c>
      <c r="AS60">
        <f>IF(AS$1=$A60,1,INDEX(Correlations!$F$3:$DA$102,MAX(AS$1,$A60),MIN(AS$1,$A60)))</f>
        <v>0</v>
      </c>
      <c r="AT60">
        <f>IF(AT$1=$A60,1,INDEX(Correlations!$F$3:$DA$102,MAX(AT$1,$A60),MIN(AT$1,$A60)))</f>
        <v>0</v>
      </c>
      <c r="AU60">
        <f>IF(AU$1=$A60,1,INDEX(Correlations!$F$3:$DA$102,MAX(AU$1,$A60),MIN(AU$1,$A60)))</f>
        <v>0</v>
      </c>
      <c r="AV60">
        <f>IF(AV$1=$A60,1,INDEX(Correlations!$F$3:$DA$102,MAX(AV$1,$A60),MIN(AV$1,$A60)))</f>
        <v>0</v>
      </c>
      <c r="AW60">
        <f>IF(AW$1=$A60,1,INDEX(Correlations!$F$3:$DA$102,MAX(AW$1,$A60),MIN(AW$1,$A60)))</f>
        <v>0</v>
      </c>
      <c r="AX60">
        <f>IF(AX$1=$A60,1,INDEX(Correlations!$F$3:$DA$102,MAX(AX$1,$A60),MIN(AX$1,$A60)))</f>
        <v>0</v>
      </c>
      <c r="AY60">
        <f>IF(AY$1=$A60,1,INDEX(Correlations!$F$3:$DA$102,MAX(AY$1,$A60),MIN(AY$1,$A60)))</f>
        <v>0</v>
      </c>
      <c r="AZ60">
        <f>IF(AZ$1=$A60,1,INDEX(Correlations!$F$3:$DA$102,MAX(AZ$1,$A60),MIN(AZ$1,$A60)))</f>
        <v>0</v>
      </c>
      <c r="BA60">
        <f>IF(BA$1=$A60,1,INDEX(Correlations!$F$3:$DA$102,MAX(BA$1,$A60),MIN(BA$1,$A60)))</f>
        <v>0</v>
      </c>
      <c r="BB60">
        <f>IF(BB$1=$A60,1,INDEX(Correlations!$F$3:$DA$102,MAX(BB$1,$A60),MIN(BB$1,$A60)))</f>
        <v>0</v>
      </c>
      <c r="BC60">
        <f>IF(BC$1=$A60,1,INDEX(Correlations!$F$3:$DA$102,MAX(BC$1,$A60),MIN(BC$1,$A60)))</f>
        <v>0</v>
      </c>
      <c r="BD60">
        <f>IF(BD$1=$A60,1,INDEX(Correlations!$F$3:$DA$102,MAX(BD$1,$A60),MIN(BD$1,$A60)))</f>
        <v>0</v>
      </c>
      <c r="BE60">
        <f>IF(BE$1=$A60,1,INDEX(Correlations!$F$3:$DA$102,MAX(BE$1,$A60),MIN(BE$1,$A60)))</f>
        <v>0</v>
      </c>
      <c r="BF60">
        <f>IF(BF$1=$A60,1,INDEX(Correlations!$F$3:$DA$102,MAX(BF$1,$A60),MIN(BF$1,$A60)))</f>
        <v>0</v>
      </c>
      <c r="BG60">
        <f>IF(BG$1=$A60,1,INDEX(Correlations!$F$3:$DA$102,MAX(BG$1,$A60),MIN(BG$1,$A60)))</f>
        <v>0</v>
      </c>
      <c r="BH60">
        <f>IF(BH$1=$A60,1,INDEX(Correlations!$F$3:$DA$102,MAX(BH$1,$A60),MIN(BH$1,$A60)))</f>
        <v>1</v>
      </c>
      <c r="BI60">
        <f>IF(BI$1=$A60,1,INDEX(Correlations!$F$3:$DA$102,MAX(BI$1,$A60),MIN(BI$1,$A60)))</f>
        <v>0</v>
      </c>
      <c r="BJ60">
        <f>IF(BJ$1=$A60,1,INDEX(Correlations!$F$3:$DA$102,MAX(BJ$1,$A60),MIN(BJ$1,$A60)))</f>
        <v>0</v>
      </c>
      <c r="BK60">
        <f>IF(BK$1=$A60,1,INDEX(Correlations!$F$3:$DA$102,MAX(BK$1,$A60),MIN(BK$1,$A60)))</f>
        <v>0</v>
      </c>
      <c r="BL60">
        <f>IF(BL$1=$A60,1,INDEX(Correlations!$F$3:$DA$102,MAX(BL$1,$A60),MIN(BL$1,$A60)))</f>
        <v>0</v>
      </c>
      <c r="BM60">
        <f>IF(BM$1=$A60,1,INDEX(Correlations!$F$3:$DA$102,MAX(BM$1,$A60),MIN(BM$1,$A60)))</f>
        <v>0</v>
      </c>
      <c r="BN60">
        <f>IF(BN$1=$A60,1,INDEX(Correlations!$F$3:$DA$102,MAX(BN$1,$A60),MIN(BN$1,$A60)))</f>
        <v>0</v>
      </c>
      <c r="BO60">
        <f>IF(BO$1=$A60,1,INDEX(Correlations!$F$3:$DA$102,MAX(BO$1,$A60),MIN(BO$1,$A60)))</f>
        <v>0</v>
      </c>
      <c r="BP60">
        <f>IF(BP$1=$A60,1,INDEX(Correlations!$F$3:$DA$102,MAX(BP$1,$A60),MIN(BP$1,$A60)))</f>
        <v>0</v>
      </c>
      <c r="BQ60">
        <f>IF(BQ$1=$A60,1,INDEX(Correlations!$F$3:$DA$102,MAX(BQ$1,$A60),MIN(BQ$1,$A60)))</f>
        <v>0</v>
      </c>
      <c r="BR60">
        <f>IF(BR$1=$A60,1,INDEX(Correlations!$F$3:$DA$102,MAX(BR$1,$A60),MIN(BR$1,$A60)))</f>
        <v>0</v>
      </c>
      <c r="BS60">
        <f>IF(BS$1=$A60,1,INDEX(Correlations!$F$3:$DA$102,MAX(BS$1,$A60),MIN(BS$1,$A60)))</f>
        <v>0</v>
      </c>
      <c r="BT60">
        <f>IF(BT$1=$A60,1,INDEX(Correlations!$F$3:$DA$102,MAX(BT$1,$A60),MIN(BT$1,$A60)))</f>
        <v>0</v>
      </c>
      <c r="BU60">
        <f>IF(BU$1=$A60,1,INDEX(Correlations!$F$3:$DA$102,MAX(BU$1,$A60),MIN(BU$1,$A60)))</f>
        <v>0</v>
      </c>
      <c r="BV60">
        <f>IF(BV$1=$A60,1,INDEX(Correlations!$F$3:$DA$102,MAX(BV$1,$A60),MIN(BV$1,$A60)))</f>
        <v>0</v>
      </c>
      <c r="BW60">
        <f>IF(BW$1=$A60,1,INDEX(Correlations!$F$3:$DA$102,MAX(BW$1,$A60),MIN(BW$1,$A60)))</f>
        <v>0</v>
      </c>
      <c r="BX60">
        <f>IF(BX$1=$A60,1,INDEX(Correlations!$F$3:$DA$102,MAX(BX$1,$A60),MIN(BX$1,$A60)))</f>
        <v>0</v>
      </c>
      <c r="BY60">
        <f>IF(BY$1=$A60,1,INDEX(Correlations!$F$3:$DA$102,MAX(BY$1,$A60),MIN(BY$1,$A60)))</f>
        <v>0</v>
      </c>
      <c r="BZ60">
        <f>IF(BZ$1=$A60,1,INDEX(Correlations!$F$3:$DA$102,MAX(BZ$1,$A60),MIN(BZ$1,$A60)))</f>
        <v>0</v>
      </c>
      <c r="CA60">
        <f>IF(CA$1=$A60,1,INDEX(Correlations!$F$3:$DA$102,MAX(CA$1,$A60),MIN(CA$1,$A60)))</f>
        <v>0</v>
      </c>
      <c r="CB60">
        <f>IF(CB$1=$A60,1,INDEX(Correlations!$F$3:$DA$102,MAX(CB$1,$A60),MIN(CB$1,$A60)))</f>
        <v>0</v>
      </c>
      <c r="CC60">
        <f>IF(CC$1=$A60,1,INDEX(Correlations!$F$3:$DA$102,MAX(CC$1,$A60),MIN(CC$1,$A60)))</f>
        <v>0</v>
      </c>
      <c r="CD60">
        <f>IF(CD$1=$A60,1,INDEX(Correlations!$F$3:$DA$102,MAX(CD$1,$A60),MIN(CD$1,$A60)))</f>
        <v>0</v>
      </c>
      <c r="CE60">
        <f>IF(CE$1=$A60,1,INDEX(Correlations!$F$3:$DA$102,MAX(CE$1,$A60),MIN(CE$1,$A60)))</f>
        <v>0</v>
      </c>
      <c r="CF60">
        <f>IF(CF$1=$A60,1,INDEX(Correlations!$F$3:$DA$102,MAX(CF$1,$A60),MIN(CF$1,$A60)))</f>
        <v>0</v>
      </c>
      <c r="CG60">
        <f>IF(CG$1=$A60,1,INDEX(Correlations!$F$3:$DA$102,MAX(CG$1,$A60),MIN(CG$1,$A60)))</f>
        <v>0</v>
      </c>
      <c r="CH60">
        <f>IF(CH$1=$A60,1,INDEX(Correlations!$F$3:$DA$102,MAX(CH$1,$A60),MIN(CH$1,$A60)))</f>
        <v>0</v>
      </c>
      <c r="CI60">
        <f>IF(CI$1=$A60,1,INDEX(Correlations!$F$3:$DA$102,MAX(CI$1,$A60),MIN(CI$1,$A60)))</f>
        <v>0</v>
      </c>
      <c r="CJ60">
        <f>IF(CJ$1=$A60,1,INDEX(Correlations!$F$3:$DA$102,MAX(CJ$1,$A60),MIN(CJ$1,$A60)))</f>
        <v>0</v>
      </c>
      <c r="CK60">
        <f>IF(CK$1=$A60,1,INDEX(Correlations!$F$3:$DA$102,MAX(CK$1,$A60),MIN(CK$1,$A60)))</f>
        <v>0</v>
      </c>
      <c r="CL60">
        <f>IF(CL$1=$A60,1,INDEX(Correlations!$F$3:$DA$102,MAX(CL$1,$A60),MIN(CL$1,$A60)))</f>
        <v>0</v>
      </c>
      <c r="CM60">
        <f>IF(CM$1=$A60,1,INDEX(Correlations!$F$3:$DA$102,MAX(CM$1,$A60),MIN(CM$1,$A60)))</f>
        <v>0</v>
      </c>
      <c r="CN60">
        <f>IF(CN$1=$A60,1,INDEX(Correlations!$F$3:$DA$102,MAX(CN$1,$A60),MIN(CN$1,$A60)))</f>
        <v>0</v>
      </c>
      <c r="CO60">
        <f>IF(CO$1=$A60,1,INDEX(Correlations!$F$3:$DA$102,MAX(CO$1,$A60),MIN(CO$1,$A60)))</f>
        <v>0</v>
      </c>
      <c r="CP60">
        <f>IF(CP$1=$A60,1,INDEX(Correlations!$F$3:$DA$102,MAX(CP$1,$A60),MIN(CP$1,$A60)))</f>
        <v>0</v>
      </c>
      <c r="CQ60">
        <f>IF(CQ$1=$A60,1,INDEX(Correlations!$F$3:$DA$102,MAX(CQ$1,$A60),MIN(CQ$1,$A60)))</f>
        <v>0</v>
      </c>
      <c r="CR60">
        <f>IF(CR$1=$A60,1,INDEX(Correlations!$F$3:$DA$102,MAX(CR$1,$A60),MIN(CR$1,$A60)))</f>
        <v>0</v>
      </c>
      <c r="CS60">
        <f>IF(CS$1=$A60,1,INDEX(Correlations!$F$3:$DA$102,MAX(CS$1,$A60),MIN(CS$1,$A60)))</f>
        <v>0</v>
      </c>
      <c r="CT60">
        <f>IF(CT$1=$A60,1,INDEX(Correlations!$F$3:$DA$102,MAX(CT$1,$A60),MIN(CT$1,$A60)))</f>
        <v>0</v>
      </c>
      <c r="CU60">
        <f>IF(CU$1=$A60,1,INDEX(Correlations!$F$3:$DA$102,MAX(CU$1,$A60),MIN(CU$1,$A60)))</f>
        <v>0</v>
      </c>
      <c r="CV60">
        <f>IF(CV$1=$A60,1,INDEX(Correlations!$F$3:$DA$102,MAX(CV$1,$A60),MIN(CV$1,$A60)))</f>
        <v>0</v>
      </c>
      <c r="CW60">
        <f>IF(CW$1=$A60,1,INDEX(Correlations!$F$3:$DA$102,MAX(CW$1,$A60),MIN(CW$1,$A60)))</f>
        <v>0</v>
      </c>
    </row>
    <row r="61" spans="1:101" x14ac:dyDescent="0.15">
      <c r="A61">
        <v>60</v>
      </c>
      <c r="B61">
        <f>IF(B$1=$A61,1,INDEX(Correlations!$F$3:$DA$102,MAX(B$1,$A61),MIN(B$1,$A61)))</f>
        <v>0</v>
      </c>
      <c r="C61">
        <f>IF(C$1=$A61,1,INDEX(Correlations!$F$3:$DA$102,MAX(C$1,$A61),MIN(C$1,$A61)))</f>
        <v>0</v>
      </c>
      <c r="D61">
        <f>IF(D$1=$A61,1,INDEX(Correlations!$F$3:$DA$102,MAX(D$1,$A61),MIN(D$1,$A61)))</f>
        <v>0</v>
      </c>
      <c r="E61">
        <f>IF(E$1=$A61,1,INDEX(Correlations!$F$3:$DA$102,MAX(E$1,$A61),MIN(E$1,$A61)))</f>
        <v>0</v>
      </c>
      <c r="F61">
        <f>IF(F$1=$A61,1,INDEX(Correlations!$F$3:$DA$102,MAX(F$1,$A61),MIN(F$1,$A61)))</f>
        <v>0</v>
      </c>
      <c r="G61">
        <f>IF(G$1=$A61,1,INDEX(Correlations!$F$3:$DA$102,MAX(G$1,$A61),MIN(G$1,$A61)))</f>
        <v>0</v>
      </c>
      <c r="H61">
        <f>IF(H$1=$A61,1,INDEX(Correlations!$F$3:$DA$102,MAX(H$1,$A61),MIN(H$1,$A61)))</f>
        <v>0</v>
      </c>
      <c r="I61">
        <f>IF(I$1=$A61,1,INDEX(Correlations!$F$3:$DA$102,MAX(I$1,$A61),MIN(I$1,$A61)))</f>
        <v>0</v>
      </c>
      <c r="J61">
        <f>IF(J$1=$A61,1,INDEX(Correlations!$F$3:$DA$102,MAX(J$1,$A61),MIN(J$1,$A61)))</f>
        <v>0</v>
      </c>
      <c r="K61">
        <f>IF(K$1=$A61,1,INDEX(Correlations!$F$3:$DA$102,MAX(K$1,$A61),MIN(K$1,$A61)))</f>
        <v>0</v>
      </c>
      <c r="L61">
        <f>IF(L$1=$A61,1,INDEX(Correlations!$F$3:$DA$102,MAX(L$1,$A61),MIN(L$1,$A61)))</f>
        <v>0</v>
      </c>
      <c r="M61">
        <f>IF(M$1=$A61,1,INDEX(Correlations!$F$3:$DA$102,MAX(M$1,$A61),MIN(M$1,$A61)))</f>
        <v>0</v>
      </c>
      <c r="N61">
        <f>IF(N$1=$A61,1,INDEX(Correlations!$F$3:$DA$102,MAX(N$1,$A61),MIN(N$1,$A61)))</f>
        <v>0</v>
      </c>
      <c r="O61">
        <f>IF(O$1=$A61,1,INDEX(Correlations!$F$3:$DA$102,MAX(O$1,$A61),MIN(O$1,$A61)))</f>
        <v>0</v>
      </c>
      <c r="P61">
        <f>IF(P$1=$A61,1,INDEX(Correlations!$F$3:$DA$102,MAX(P$1,$A61),MIN(P$1,$A61)))</f>
        <v>0</v>
      </c>
      <c r="Q61">
        <f>IF(Q$1=$A61,1,INDEX(Correlations!$F$3:$DA$102,MAX(Q$1,$A61),MIN(Q$1,$A61)))</f>
        <v>0</v>
      </c>
      <c r="R61">
        <f>IF(R$1=$A61,1,INDEX(Correlations!$F$3:$DA$102,MAX(R$1,$A61),MIN(R$1,$A61)))</f>
        <v>0</v>
      </c>
      <c r="S61">
        <f>IF(S$1=$A61,1,INDEX(Correlations!$F$3:$DA$102,MAX(S$1,$A61),MIN(S$1,$A61)))</f>
        <v>0</v>
      </c>
      <c r="T61">
        <f>IF(T$1=$A61,1,INDEX(Correlations!$F$3:$DA$102,MAX(T$1,$A61),MIN(T$1,$A61)))</f>
        <v>0</v>
      </c>
      <c r="U61">
        <f>IF(U$1=$A61,1,INDEX(Correlations!$F$3:$DA$102,MAX(U$1,$A61),MIN(U$1,$A61)))</f>
        <v>0</v>
      </c>
      <c r="V61">
        <f>IF(V$1=$A61,1,INDEX(Correlations!$F$3:$DA$102,MAX(V$1,$A61),MIN(V$1,$A61)))</f>
        <v>0</v>
      </c>
      <c r="W61">
        <f>IF(W$1=$A61,1,INDEX(Correlations!$F$3:$DA$102,MAX(W$1,$A61),MIN(W$1,$A61)))</f>
        <v>0</v>
      </c>
      <c r="X61">
        <f>IF(X$1=$A61,1,INDEX(Correlations!$F$3:$DA$102,MAX(X$1,$A61),MIN(X$1,$A61)))</f>
        <v>0</v>
      </c>
      <c r="Y61">
        <f>IF(Y$1=$A61,1,INDEX(Correlations!$F$3:$DA$102,MAX(Y$1,$A61),MIN(Y$1,$A61)))</f>
        <v>0</v>
      </c>
      <c r="Z61">
        <f>IF(Z$1=$A61,1,INDEX(Correlations!$F$3:$DA$102,MAX(Z$1,$A61),MIN(Z$1,$A61)))</f>
        <v>0</v>
      </c>
      <c r="AA61">
        <f>IF(AA$1=$A61,1,INDEX(Correlations!$F$3:$DA$102,MAX(AA$1,$A61),MIN(AA$1,$A61)))</f>
        <v>0</v>
      </c>
      <c r="AB61">
        <f>IF(AB$1=$A61,1,INDEX(Correlations!$F$3:$DA$102,MAX(AB$1,$A61),MIN(AB$1,$A61)))</f>
        <v>0</v>
      </c>
      <c r="AC61">
        <f>IF(AC$1=$A61,1,INDEX(Correlations!$F$3:$DA$102,MAX(AC$1,$A61),MIN(AC$1,$A61)))</f>
        <v>0</v>
      </c>
      <c r="AD61">
        <f>IF(AD$1=$A61,1,INDEX(Correlations!$F$3:$DA$102,MAX(AD$1,$A61),MIN(AD$1,$A61)))</f>
        <v>0</v>
      </c>
      <c r="AE61">
        <f>IF(AE$1=$A61,1,INDEX(Correlations!$F$3:$DA$102,MAX(AE$1,$A61),MIN(AE$1,$A61)))</f>
        <v>0</v>
      </c>
      <c r="AF61">
        <f>IF(AF$1=$A61,1,INDEX(Correlations!$F$3:$DA$102,MAX(AF$1,$A61),MIN(AF$1,$A61)))</f>
        <v>0</v>
      </c>
      <c r="AG61">
        <f>IF(AG$1=$A61,1,INDEX(Correlations!$F$3:$DA$102,MAX(AG$1,$A61),MIN(AG$1,$A61)))</f>
        <v>0</v>
      </c>
      <c r="AH61">
        <f>IF(AH$1=$A61,1,INDEX(Correlations!$F$3:$DA$102,MAX(AH$1,$A61),MIN(AH$1,$A61)))</f>
        <v>0</v>
      </c>
      <c r="AI61">
        <f>IF(AI$1=$A61,1,INDEX(Correlations!$F$3:$DA$102,MAX(AI$1,$A61),MIN(AI$1,$A61)))</f>
        <v>0</v>
      </c>
      <c r="AJ61">
        <f>IF(AJ$1=$A61,1,INDEX(Correlations!$F$3:$DA$102,MAX(AJ$1,$A61),MIN(AJ$1,$A61)))</f>
        <v>0</v>
      </c>
      <c r="AK61">
        <f>IF(AK$1=$A61,1,INDEX(Correlations!$F$3:$DA$102,MAX(AK$1,$A61),MIN(AK$1,$A61)))</f>
        <v>0</v>
      </c>
      <c r="AL61">
        <f>IF(AL$1=$A61,1,INDEX(Correlations!$F$3:$DA$102,MAX(AL$1,$A61),MIN(AL$1,$A61)))</f>
        <v>0</v>
      </c>
      <c r="AM61">
        <f>IF(AM$1=$A61,1,INDEX(Correlations!$F$3:$DA$102,MAX(AM$1,$A61),MIN(AM$1,$A61)))</f>
        <v>0</v>
      </c>
      <c r="AN61">
        <f>IF(AN$1=$A61,1,INDEX(Correlations!$F$3:$DA$102,MAX(AN$1,$A61),MIN(AN$1,$A61)))</f>
        <v>0</v>
      </c>
      <c r="AO61">
        <f>IF(AO$1=$A61,1,INDEX(Correlations!$F$3:$DA$102,MAX(AO$1,$A61),MIN(AO$1,$A61)))</f>
        <v>0</v>
      </c>
      <c r="AP61">
        <f>IF(AP$1=$A61,1,INDEX(Correlations!$F$3:$DA$102,MAX(AP$1,$A61),MIN(AP$1,$A61)))</f>
        <v>0</v>
      </c>
      <c r="AQ61">
        <f>IF(AQ$1=$A61,1,INDEX(Correlations!$F$3:$DA$102,MAX(AQ$1,$A61),MIN(AQ$1,$A61)))</f>
        <v>0</v>
      </c>
      <c r="AR61">
        <f>IF(AR$1=$A61,1,INDEX(Correlations!$F$3:$DA$102,MAX(AR$1,$A61),MIN(AR$1,$A61)))</f>
        <v>0</v>
      </c>
      <c r="AS61">
        <f>IF(AS$1=$A61,1,INDEX(Correlations!$F$3:$DA$102,MAX(AS$1,$A61),MIN(AS$1,$A61)))</f>
        <v>0</v>
      </c>
      <c r="AT61">
        <f>IF(AT$1=$A61,1,INDEX(Correlations!$F$3:$DA$102,MAX(AT$1,$A61),MIN(AT$1,$A61)))</f>
        <v>0</v>
      </c>
      <c r="AU61">
        <f>IF(AU$1=$A61,1,INDEX(Correlations!$F$3:$DA$102,MAX(AU$1,$A61),MIN(AU$1,$A61)))</f>
        <v>0</v>
      </c>
      <c r="AV61">
        <f>IF(AV$1=$A61,1,INDEX(Correlations!$F$3:$DA$102,MAX(AV$1,$A61),MIN(AV$1,$A61)))</f>
        <v>0</v>
      </c>
      <c r="AW61">
        <f>IF(AW$1=$A61,1,INDEX(Correlations!$F$3:$DA$102,MAX(AW$1,$A61),MIN(AW$1,$A61)))</f>
        <v>0</v>
      </c>
      <c r="AX61">
        <f>IF(AX$1=$A61,1,INDEX(Correlations!$F$3:$DA$102,MAX(AX$1,$A61),MIN(AX$1,$A61)))</f>
        <v>0</v>
      </c>
      <c r="AY61">
        <f>IF(AY$1=$A61,1,INDEX(Correlations!$F$3:$DA$102,MAX(AY$1,$A61),MIN(AY$1,$A61)))</f>
        <v>0</v>
      </c>
      <c r="AZ61">
        <f>IF(AZ$1=$A61,1,INDEX(Correlations!$F$3:$DA$102,MAX(AZ$1,$A61),MIN(AZ$1,$A61)))</f>
        <v>0</v>
      </c>
      <c r="BA61">
        <f>IF(BA$1=$A61,1,INDEX(Correlations!$F$3:$DA$102,MAX(BA$1,$A61),MIN(BA$1,$A61)))</f>
        <v>0</v>
      </c>
      <c r="BB61">
        <f>IF(BB$1=$A61,1,INDEX(Correlations!$F$3:$DA$102,MAX(BB$1,$A61),MIN(BB$1,$A61)))</f>
        <v>0</v>
      </c>
      <c r="BC61">
        <f>IF(BC$1=$A61,1,INDEX(Correlations!$F$3:$DA$102,MAX(BC$1,$A61),MIN(BC$1,$A61)))</f>
        <v>0</v>
      </c>
      <c r="BD61">
        <f>IF(BD$1=$A61,1,INDEX(Correlations!$F$3:$DA$102,MAX(BD$1,$A61),MIN(BD$1,$A61)))</f>
        <v>0</v>
      </c>
      <c r="BE61">
        <f>IF(BE$1=$A61,1,INDEX(Correlations!$F$3:$DA$102,MAX(BE$1,$A61),MIN(BE$1,$A61)))</f>
        <v>0</v>
      </c>
      <c r="BF61">
        <f>IF(BF$1=$A61,1,INDEX(Correlations!$F$3:$DA$102,MAX(BF$1,$A61),MIN(BF$1,$A61)))</f>
        <v>0</v>
      </c>
      <c r="BG61">
        <f>IF(BG$1=$A61,1,INDEX(Correlations!$F$3:$DA$102,MAX(BG$1,$A61),MIN(BG$1,$A61)))</f>
        <v>0</v>
      </c>
      <c r="BH61">
        <f>IF(BH$1=$A61,1,INDEX(Correlations!$F$3:$DA$102,MAX(BH$1,$A61),MIN(BH$1,$A61)))</f>
        <v>0</v>
      </c>
      <c r="BI61">
        <f>IF(BI$1=$A61,1,INDEX(Correlations!$F$3:$DA$102,MAX(BI$1,$A61),MIN(BI$1,$A61)))</f>
        <v>1</v>
      </c>
      <c r="BJ61">
        <f>IF(BJ$1=$A61,1,INDEX(Correlations!$F$3:$DA$102,MAX(BJ$1,$A61),MIN(BJ$1,$A61)))</f>
        <v>0</v>
      </c>
      <c r="BK61">
        <f>IF(BK$1=$A61,1,INDEX(Correlations!$F$3:$DA$102,MAX(BK$1,$A61),MIN(BK$1,$A61)))</f>
        <v>0</v>
      </c>
      <c r="BL61">
        <f>IF(BL$1=$A61,1,INDEX(Correlations!$F$3:$DA$102,MAX(BL$1,$A61),MIN(BL$1,$A61)))</f>
        <v>0</v>
      </c>
      <c r="BM61">
        <f>IF(BM$1=$A61,1,INDEX(Correlations!$F$3:$DA$102,MAX(BM$1,$A61),MIN(BM$1,$A61)))</f>
        <v>0</v>
      </c>
      <c r="BN61">
        <f>IF(BN$1=$A61,1,INDEX(Correlations!$F$3:$DA$102,MAX(BN$1,$A61),MIN(BN$1,$A61)))</f>
        <v>0</v>
      </c>
      <c r="BO61">
        <f>IF(BO$1=$A61,1,INDEX(Correlations!$F$3:$DA$102,MAX(BO$1,$A61),MIN(BO$1,$A61)))</f>
        <v>0</v>
      </c>
      <c r="BP61">
        <f>IF(BP$1=$A61,1,INDEX(Correlations!$F$3:$DA$102,MAX(BP$1,$A61),MIN(BP$1,$A61)))</f>
        <v>0</v>
      </c>
      <c r="BQ61">
        <f>IF(BQ$1=$A61,1,INDEX(Correlations!$F$3:$DA$102,MAX(BQ$1,$A61),MIN(BQ$1,$A61)))</f>
        <v>0</v>
      </c>
      <c r="BR61">
        <f>IF(BR$1=$A61,1,INDEX(Correlations!$F$3:$DA$102,MAX(BR$1,$A61),MIN(BR$1,$A61)))</f>
        <v>0</v>
      </c>
      <c r="BS61">
        <f>IF(BS$1=$A61,1,INDEX(Correlations!$F$3:$DA$102,MAX(BS$1,$A61),MIN(BS$1,$A61)))</f>
        <v>0</v>
      </c>
      <c r="BT61">
        <f>IF(BT$1=$A61,1,INDEX(Correlations!$F$3:$DA$102,MAX(BT$1,$A61),MIN(BT$1,$A61)))</f>
        <v>0</v>
      </c>
      <c r="BU61">
        <f>IF(BU$1=$A61,1,INDEX(Correlations!$F$3:$DA$102,MAX(BU$1,$A61),MIN(BU$1,$A61)))</f>
        <v>0</v>
      </c>
      <c r="BV61">
        <f>IF(BV$1=$A61,1,INDEX(Correlations!$F$3:$DA$102,MAX(BV$1,$A61),MIN(BV$1,$A61)))</f>
        <v>0</v>
      </c>
      <c r="BW61">
        <f>IF(BW$1=$A61,1,INDEX(Correlations!$F$3:$DA$102,MAX(BW$1,$A61),MIN(BW$1,$A61)))</f>
        <v>0</v>
      </c>
      <c r="BX61">
        <f>IF(BX$1=$A61,1,INDEX(Correlations!$F$3:$DA$102,MAX(BX$1,$A61),MIN(BX$1,$A61)))</f>
        <v>0</v>
      </c>
      <c r="BY61">
        <f>IF(BY$1=$A61,1,INDEX(Correlations!$F$3:$DA$102,MAX(BY$1,$A61),MIN(BY$1,$A61)))</f>
        <v>0</v>
      </c>
      <c r="BZ61">
        <f>IF(BZ$1=$A61,1,INDEX(Correlations!$F$3:$DA$102,MAX(BZ$1,$A61),MIN(BZ$1,$A61)))</f>
        <v>0</v>
      </c>
      <c r="CA61">
        <f>IF(CA$1=$A61,1,INDEX(Correlations!$F$3:$DA$102,MAX(CA$1,$A61),MIN(CA$1,$A61)))</f>
        <v>0</v>
      </c>
      <c r="CB61">
        <f>IF(CB$1=$A61,1,INDEX(Correlations!$F$3:$DA$102,MAX(CB$1,$A61),MIN(CB$1,$A61)))</f>
        <v>0</v>
      </c>
      <c r="CC61">
        <f>IF(CC$1=$A61,1,INDEX(Correlations!$F$3:$DA$102,MAX(CC$1,$A61),MIN(CC$1,$A61)))</f>
        <v>0</v>
      </c>
      <c r="CD61">
        <f>IF(CD$1=$A61,1,INDEX(Correlations!$F$3:$DA$102,MAX(CD$1,$A61),MIN(CD$1,$A61)))</f>
        <v>0</v>
      </c>
      <c r="CE61">
        <f>IF(CE$1=$A61,1,INDEX(Correlations!$F$3:$DA$102,MAX(CE$1,$A61),MIN(CE$1,$A61)))</f>
        <v>0</v>
      </c>
      <c r="CF61">
        <f>IF(CF$1=$A61,1,INDEX(Correlations!$F$3:$DA$102,MAX(CF$1,$A61),MIN(CF$1,$A61)))</f>
        <v>0</v>
      </c>
      <c r="CG61">
        <f>IF(CG$1=$A61,1,INDEX(Correlations!$F$3:$DA$102,MAX(CG$1,$A61),MIN(CG$1,$A61)))</f>
        <v>0</v>
      </c>
      <c r="CH61">
        <f>IF(CH$1=$A61,1,INDEX(Correlations!$F$3:$DA$102,MAX(CH$1,$A61),MIN(CH$1,$A61)))</f>
        <v>0</v>
      </c>
      <c r="CI61">
        <f>IF(CI$1=$A61,1,INDEX(Correlations!$F$3:$DA$102,MAX(CI$1,$A61),MIN(CI$1,$A61)))</f>
        <v>0</v>
      </c>
      <c r="CJ61">
        <f>IF(CJ$1=$A61,1,INDEX(Correlations!$F$3:$DA$102,MAX(CJ$1,$A61),MIN(CJ$1,$A61)))</f>
        <v>0</v>
      </c>
      <c r="CK61">
        <f>IF(CK$1=$A61,1,INDEX(Correlations!$F$3:$DA$102,MAX(CK$1,$A61),MIN(CK$1,$A61)))</f>
        <v>0</v>
      </c>
      <c r="CL61">
        <f>IF(CL$1=$A61,1,INDEX(Correlations!$F$3:$DA$102,MAX(CL$1,$A61),MIN(CL$1,$A61)))</f>
        <v>0</v>
      </c>
      <c r="CM61">
        <f>IF(CM$1=$A61,1,INDEX(Correlations!$F$3:$DA$102,MAX(CM$1,$A61),MIN(CM$1,$A61)))</f>
        <v>0</v>
      </c>
      <c r="CN61">
        <f>IF(CN$1=$A61,1,INDEX(Correlations!$F$3:$DA$102,MAX(CN$1,$A61),MIN(CN$1,$A61)))</f>
        <v>0</v>
      </c>
      <c r="CO61">
        <f>IF(CO$1=$A61,1,INDEX(Correlations!$F$3:$DA$102,MAX(CO$1,$A61),MIN(CO$1,$A61)))</f>
        <v>0</v>
      </c>
      <c r="CP61">
        <f>IF(CP$1=$A61,1,INDEX(Correlations!$F$3:$DA$102,MAX(CP$1,$A61),MIN(CP$1,$A61)))</f>
        <v>0</v>
      </c>
      <c r="CQ61">
        <f>IF(CQ$1=$A61,1,INDEX(Correlations!$F$3:$DA$102,MAX(CQ$1,$A61),MIN(CQ$1,$A61)))</f>
        <v>0</v>
      </c>
      <c r="CR61">
        <f>IF(CR$1=$A61,1,INDEX(Correlations!$F$3:$DA$102,MAX(CR$1,$A61),MIN(CR$1,$A61)))</f>
        <v>0</v>
      </c>
      <c r="CS61">
        <f>IF(CS$1=$A61,1,INDEX(Correlations!$F$3:$DA$102,MAX(CS$1,$A61),MIN(CS$1,$A61)))</f>
        <v>0</v>
      </c>
      <c r="CT61">
        <f>IF(CT$1=$A61,1,INDEX(Correlations!$F$3:$DA$102,MAX(CT$1,$A61),MIN(CT$1,$A61)))</f>
        <v>0</v>
      </c>
      <c r="CU61">
        <f>IF(CU$1=$A61,1,INDEX(Correlations!$F$3:$DA$102,MAX(CU$1,$A61),MIN(CU$1,$A61)))</f>
        <v>0</v>
      </c>
      <c r="CV61">
        <f>IF(CV$1=$A61,1,INDEX(Correlations!$F$3:$DA$102,MAX(CV$1,$A61),MIN(CV$1,$A61)))</f>
        <v>0</v>
      </c>
      <c r="CW61">
        <f>IF(CW$1=$A61,1,INDEX(Correlations!$F$3:$DA$102,MAX(CW$1,$A61),MIN(CW$1,$A61)))</f>
        <v>0</v>
      </c>
    </row>
    <row r="62" spans="1:101" x14ac:dyDescent="0.15">
      <c r="A62">
        <v>61</v>
      </c>
      <c r="B62">
        <f>IF(B$1=$A62,1,INDEX(Correlations!$F$3:$DA$102,MAX(B$1,$A62),MIN(B$1,$A62)))</f>
        <v>0</v>
      </c>
      <c r="C62">
        <f>IF(C$1=$A62,1,INDEX(Correlations!$F$3:$DA$102,MAX(C$1,$A62),MIN(C$1,$A62)))</f>
        <v>0.47699999999999998</v>
      </c>
      <c r="D62">
        <f>IF(D$1=$A62,1,INDEX(Correlations!$F$3:$DA$102,MAX(D$1,$A62),MIN(D$1,$A62)))</f>
        <v>0</v>
      </c>
      <c r="E62">
        <f>IF(E$1=$A62,1,INDEX(Correlations!$F$3:$DA$102,MAX(E$1,$A62),MIN(E$1,$A62)))</f>
        <v>0.502</v>
      </c>
      <c r="F62">
        <f>IF(F$1=$A62,1,INDEX(Correlations!$F$3:$DA$102,MAX(F$1,$A62),MIN(F$1,$A62)))</f>
        <v>0</v>
      </c>
      <c r="G62">
        <f>IF(G$1=$A62,1,INDEX(Correlations!$F$3:$DA$102,MAX(G$1,$A62),MIN(G$1,$A62)))</f>
        <v>0</v>
      </c>
      <c r="H62">
        <f>IF(H$1=$A62,1,INDEX(Correlations!$F$3:$DA$102,MAX(H$1,$A62),MIN(H$1,$A62)))</f>
        <v>0</v>
      </c>
      <c r="I62">
        <f>IF(I$1=$A62,1,INDEX(Correlations!$F$3:$DA$102,MAX(I$1,$A62),MIN(I$1,$A62)))</f>
        <v>0</v>
      </c>
      <c r="J62">
        <f>IF(J$1=$A62,1,INDEX(Correlations!$F$3:$DA$102,MAX(J$1,$A62),MIN(J$1,$A62)))</f>
        <v>0</v>
      </c>
      <c r="K62">
        <f>IF(K$1=$A62,1,INDEX(Correlations!$F$3:$DA$102,MAX(K$1,$A62),MIN(K$1,$A62)))</f>
        <v>0.68500000000000005</v>
      </c>
      <c r="L62">
        <f>IF(L$1=$A62,1,INDEX(Correlations!$F$3:$DA$102,MAX(L$1,$A62),MIN(L$1,$A62)))</f>
        <v>0</v>
      </c>
      <c r="M62">
        <f>IF(M$1=$A62,1,INDEX(Correlations!$F$3:$DA$102,MAX(M$1,$A62),MIN(M$1,$A62)))</f>
        <v>0</v>
      </c>
      <c r="N62">
        <f>IF(N$1=$A62,1,INDEX(Correlations!$F$3:$DA$102,MAX(N$1,$A62),MIN(N$1,$A62)))</f>
        <v>0</v>
      </c>
      <c r="O62">
        <f>IF(O$1=$A62,1,INDEX(Correlations!$F$3:$DA$102,MAX(O$1,$A62),MIN(O$1,$A62)))</f>
        <v>0</v>
      </c>
      <c r="P62">
        <f>IF(P$1=$A62,1,INDEX(Correlations!$F$3:$DA$102,MAX(P$1,$A62),MIN(P$1,$A62)))</f>
        <v>0</v>
      </c>
      <c r="Q62">
        <f>IF(Q$1=$A62,1,INDEX(Correlations!$F$3:$DA$102,MAX(Q$1,$A62),MIN(Q$1,$A62)))</f>
        <v>0</v>
      </c>
      <c r="R62">
        <f>IF(R$1=$A62,1,INDEX(Correlations!$F$3:$DA$102,MAX(R$1,$A62),MIN(R$1,$A62)))</f>
        <v>0</v>
      </c>
      <c r="S62">
        <f>IF(S$1=$A62,1,INDEX(Correlations!$F$3:$DA$102,MAX(S$1,$A62),MIN(S$1,$A62)))</f>
        <v>0</v>
      </c>
      <c r="T62">
        <f>IF(T$1=$A62,1,INDEX(Correlations!$F$3:$DA$102,MAX(T$1,$A62),MIN(T$1,$A62)))</f>
        <v>0</v>
      </c>
      <c r="U62">
        <f>IF(U$1=$A62,1,INDEX(Correlations!$F$3:$DA$102,MAX(U$1,$A62),MIN(U$1,$A62)))</f>
        <v>0</v>
      </c>
      <c r="V62">
        <f>IF(V$1=$A62,1,INDEX(Correlations!$F$3:$DA$102,MAX(V$1,$A62),MIN(V$1,$A62)))</f>
        <v>0</v>
      </c>
      <c r="W62">
        <f>IF(W$1=$A62,1,INDEX(Correlations!$F$3:$DA$102,MAX(W$1,$A62),MIN(W$1,$A62)))</f>
        <v>0</v>
      </c>
      <c r="X62">
        <f>IF(X$1=$A62,1,INDEX(Correlations!$F$3:$DA$102,MAX(X$1,$A62),MIN(X$1,$A62)))</f>
        <v>0</v>
      </c>
      <c r="Y62">
        <f>IF(Y$1=$A62,1,INDEX(Correlations!$F$3:$DA$102,MAX(Y$1,$A62),MIN(Y$1,$A62)))</f>
        <v>0</v>
      </c>
      <c r="Z62">
        <f>IF(Z$1=$A62,1,INDEX(Correlations!$F$3:$DA$102,MAX(Z$1,$A62),MIN(Z$1,$A62)))</f>
        <v>0</v>
      </c>
      <c r="AA62">
        <f>IF(AA$1=$A62,1,INDEX(Correlations!$F$3:$DA$102,MAX(AA$1,$A62),MIN(AA$1,$A62)))</f>
        <v>0</v>
      </c>
      <c r="AB62">
        <f>IF(AB$1=$A62,1,INDEX(Correlations!$F$3:$DA$102,MAX(AB$1,$A62),MIN(AB$1,$A62)))</f>
        <v>0</v>
      </c>
      <c r="AC62">
        <f>IF(AC$1=$A62,1,INDEX(Correlations!$F$3:$DA$102,MAX(AC$1,$A62),MIN(AC$1,$A62)))</f>
        <v>0</v>
      </c>
      <c r="AD62">
        <f>IF(AD$1=$A62,1,INDEX(Correlations!$F$3:$DA$102,MAX(AD$1,$A62),MIN(AD$1,$A62)))</f>
        <v>0</v>
      </c>
      <c r="AE62">
        <f>IF(AE$1=$A62,1,INDEX(Correlations!$F$3:$DA$102,MAX(AE$1,$A62),MIN(AE$1,$A62)))</f>
        <v>0</v>
      </c>
      <c r="AF62">
        <f>IF(AF$1=$A62,1,INDEX(Correlations!$F$3:$DA$102,MAX(AF$1,$A62),MIN(AF$1,$A62)))</f>
        <v>0.41599999999999998</v>
      </c>
      <c r="AG62">
        <f>IF(AG$1=$A62,1,INDEX(Correlations!$F$3:$DA$102,MAX(AG$1,$A62),MIN(AG$1,$A62)))</f>
        <v>0.436</v>
      </c>
      <c r="AH62">
        <f>IF(AH$1=$A62,1,INDEX(Correlations!$F$3:$DA$102,MAX(AH$1,$A62),MIN(AH$1,$A62)))</f>
        <v>0.53300000000000003</v>
      </c>
      <c r="AI62">
        <f>IF(AI$1=$A62,1,INDEX(Correlations!$F$3:$DA$102,MAX(AI$1,$A62),MIN(AI$1,$A62)))</f>
        <v>0</v>
      </c>
      <c r="AJ62">
        <f>IF(AJ$1=$A62,1,INDEX(Correlations!$F$3:$DA$102,MAX(AJ$1,$A62),MIN(AJ$1,$A62)))</f>
        <v>0</v>
      </c>
      <c r="AK62">
        <f>IF(AK$1=$A62,1,INDEX(Correlations!$F$3:$DA$102,MAX(AK$1,$A62),MIN(AK$1,$A62)))</f>
        <v>0.70899999999999996</v>
      </c>
      <c r="AL62">
        <f>IF(AL$1=$A62,1,INDEX(Correlations!$F$3:$DA$102,MAX(AL$1,$A62),MIN(AL$1,$A62)))</f>
        <v>0</v>
      </c>
      <c r="AM62">
        <f>IF(AM$1=$A62,1,INDEX(Correlations!$F$3:$DA$102,MAX(AM$1,$A62),MIN(AM$1,$A62)))</f>
        <v>0</v>
      </c>
      <c r="AN62">
        <f>IF(AN$1=$A62,1,INDEX(Correlations!$F$3:$DA$102,MAX(AN$1,$A62),MIN(AN$1,$A62)))</f>
        <v>0</v>
      </c>
      <c r="AO62">
        <f>IF(AO$1=$A62,1,INDEX(Correlations!$F$3:$DA$102,MAX(AO$1,$A62),MIN(AO$1,$A62)))</f>
        <v>0</v>
      </c>
      <c r="AP62">
        <f>IF(AP$1=$A62,1,INDEX(Correlations!$F$3:$DA$102,MAX(AP$1,$A62),MIN(AP$1,$A62)))</f>
        <v>0</v>
      </c>
      <c r="AQ62">
        <f>IF(AQ$1=$A62,1,INDEX(Correlations!$F$3:$DA$102,MAX(AQ$1,$A62),MIN(AQ$1,$A62)))</f>
        <v>0</v>
      </c>
      <c r="AR62">
        <f>IF(AR$1=$A62,1,INDEX(Correlations!$F$3:$DA$102,MAX(AR$1,$A62),MIN(AR$1,$A62)))</f>
        <v>0.35</v>
      </c>
      <c r="AS62">
        <f>IF(AS$1=$A62,1,INDEX(Correlations!$F$3:$DA$102,MAX(AS$1,$A62),MIN(AS$1,$A62)))</f>
        <v>0</v>
      </c>
      <c r="AT62">
        <f>IF(AT$1=$A62,1,INDEX(Correlations!$F$3:$DA$102,MAX(AT$1,$A62),MIN(AT$1,$A62)))</f>
        <v>0</v>
      </c>
      <c r="AU62">
        <f>IF(AU$1=$A62,1,INDEX(Correlations!$F$3:$DA$102,MAX(AU$1,$A62),MIN(AU$1,$A62)))</f>
        <v>0</v>
      </c>
      <c r="AV62">
        <f>IF(AV$1=$A62,1,INDEX(Correlations!$F$3:$DA$102,MAX(AV$1,$A62),MIN(AV$1,$A62)))</f>
        <v>0</v>
      </c>
      <c r="AW62">
        <f>IF(AW$1=$A62,1,INDEX(Correlations!$F$3:$DA$102,MAX(AW$1,$A62),MIN(AW$1,$A62)))</f>
        <v>0</v>
      </c>
      <c r="AX62">
        <f>IF(AX$1=$A62,1,INDEX(Correlations!$F$3:$DA$102,MAX(AX$1,$A62),MIN(AX$1,$A62)))</f>
        <v>0</v>
      </c>
      <c r="AY62">
        <f>IF(AY$1=$A62,1,INDEX(Correlations!$F$3:$DA$102,MAX(AY$1,$A62),MIN(AY$1,$A62)))</f>
        <v>0</v>
      </c>
      <c r="AZ62">
        <f>IF(AZ$1=$A62,1,INDEX(Correlations!$F$3:$DA$102,MAX(AZ$1,$A62),MIN(AZ$1,$A62)))</f>
        <v>0</v>
      </c>
      <c r="BA62">
        <f>IF(BA$1=$A62,1,INDEX(Correlations!$F$3:$DA$102,MAX(BA$1,$A62),MIN(BA$1,$A62)))</f>
        <v>0.53300000000000003</v>
      </c>
      <c r="BB62">
        <f>IF(BB$1=$A62,1,INDEX(Correlations!$F$3:$DA$102,MAX(BB$1,$A62),MIN(BB$1,$A62)))</f>
        <v>0</v>
      </c>
      <c r="BC62">
        <f>IF(BC$1=$A62,1,INDEX(Correlations!$F$3:$DA$102,MAX(BC$1,$A62),MIN(BC$1,$A62)))</f>
        <v>0</v>
      </c>
      <c r="BD62">
        <f>IF(BD$1=$A62,1,INDEX(Correlations!$F$3:$DA$102,MAX(BD$1,$A62),MIN(BD$1,$A62)))</f>
        <v>0</v>
      </c>
      <c r="BE62">
        <f>IF(BE$1=$A62,1,INDEX(Correlations!$F$3:$DA$102,MAX(BE$1,$A62),MIN(BE$1,$A62)))</f>
        <v>0</v>
      </c>
      <c r="BF62">
        <f>IF(BF$1=$A62,1,INDEX(Correlations!$F$3:$DA$102,MAX(BF$1,$A62),MIN(BF$1,$A62)))</f>
        <v>0</v>
      </c>
      <c r="BG62">
        <f>IF(BG$1=$A62,1,INDEX(Correlations!$F$3:$DA$102,MAX(BG$1,$A62),MIN(BG$1,$A62)))</f>
        <v>0</v>
      </c>
      <c r="BH62">
        <f>IF(BH$1=$A62,1,INDEX(Correlations!$F$3:$DA$102,MAX(BH$1,$A62),MIN(BH$1,$A62)))</f>
        <v>0</v>
      </c>
      <c r="BI62">
        <f>IF(BI$1=$A62,1,INDEX(Correlations!$F$3:$DA$102,MAX(BI$1,$A62),MIN(BI$1,$A62)))</f>
        <v>0</v>
      </c>
      <c r="BJ62">
        <f>IF(BJ$1=$A62,1,INDEX(Correlations!$F$3:$DA$102,MAX(BJ$1,$A62),MIN(BJ$1,$A62)))</f>
        <v>1</v>
      </c>
      <c r="BK62">
        <f>IF(BK$1=$A62,1,INDEX(Correlations!$F$3:$DA$102,MAX(BK$1,$A62),MIN(BK$1,$A62)))</f>
        <v>0.749</v>
      </c>
      <c r="BL62">
        <f>IF(BL$1=$A62,1,INDEX(Correlations!$F$3:$DA$102,MAX(BL$1,$A62),MIN(BL$1,$A62)))</f>
        <v>0</v>
      </c>
      <c r="BM62">
        <f>IF(BM$1=$A62,1,INDEX(Correlations!$F$3:$DA$102,MAX(BM$1,$A62),MIN(BM$1,$A62)))</f>
        <v>0</v>
      </c>
      <c r="BN62">
        <f>IF(BN$1=$A62,1,INDEX(Correlations!$F$3:$DA$102,MAX(BN$1,$A62),MIN(BN$1,$A62)))</f>
        <v>0</v>
      </c>
      <c r="BO62">
        <f>IF(BO$1=$A62,1,INDEX(Correlations!$F$3:$DA$102,MAX(BO$1,$A62),MIN(BO$1,$A62)))</f>
        <v>0</v>
      </c>
      <c r="BP62">
        <f>IF(BP$1=$A62,1,INDEX(Correlations!$F$3:$DA$102,MAX(BP$1,$A62),MIN(BP$1,$A62)))</f>
        <v>0</v>
      </c>
      <c r="BQ62">
        <f>IF(BQ$1=$A62,1,INDEX(Correlations!$F$3:$DA$102,MAX(BQ$1,$A62),MIN(BQ$1,$A62)))</f>
        <v>0</v>
      </c>
      <c r="BR62">
        <f>IF(BR$1=$A62,1,INDEX(Correlations!$F$3:$DA$102,MAX(BR$1,$A62),MIN(BR$1,$A62)))</f>
        <v>0</v>
      </c>
      <c r="BS62">
        <f>IF(BS$1=$A62,1,INDEX(Correlations!$F$3:$DA$102,MAX(BS$1,$A62),MIN(BS$1,$A62)))</f>
        <v>0</v>
      </c>
      <c r="BT62">
        <f>IF(BT$1=$A62,1,INDEX(Correlations!$F$3:$DA$102,MAX(BT$1,$A62),MIN(BT$1,$A62)))</f>
        <v>0</v>
      </c>
      <c r="BU62">
        <f>IF(BU$1=$A62,1,INDEX(Correlations!$F$3:$DA$102,MAX(BU$1,$A62),MIN(BU$1,$A62)))</f>
        <v>0</v>
      </c>
      <c r="BV62">
        <f>IF(BV$1=$A62,1,INDEX(Correlations!$F$3:$DA$102,MAX(BV$1,$A62),MIN(BV$1,$A62)))</f>
        <v>0</v>
      </c>
      <c r="BW62">
        <f>IF(BW$1=$A62,1,INDEX(Correlations!$F$3:$DA$102,MAX(BW$1,$A62),MIN(BW$1,$A62)))</f>
        <v>0</v>
      </c>
      <c r="BX62">
        <f>IF(BX$1=$A62,1,INDEX(Correlations!$F$3:$DA$102,MAX(BX$1,$A62),MIN(BX$1,$A62)))</f>
        <v>0</v>
      </c>
      <c r="BY62">
        <f>IF(BY$1=$A62,1,INDEX(Correlations!$F$3:$DA$102,MAX(BY$1,$A62),MIN(BY$1,$A62)))</f>
        <v>0</v>
      </c>
      <c r="BZ62">
        <f>IF(BZ$1=$A62,1,INDEX(Correlations!$F$3:$DA$102,MAX(BZ$1,$A62),MIN(BZ$1,$A62)))</f>
        <v>0</v>
      </c>
      <c r="CA62">
        <f>IF(CA$1=$A62,1,INDEX(Correlations!$F$3:$DA$102,MAX(CA$1,$A62),MIN(CA$1,$A62)))</f>
        <v>0</v>
      </c>
      <c r="CB62">
        <f>IF(CB$1=$A62,1,INDEX(Correlations!$F$3:$DA$102,MAX(CB$1,$A62),MIN(CB$1,$A62)))</f>
        <v>0</v>
      </c>
      <c r="CC62">
        <f>IF(CC$1=$A62,1,INDEX(Correlations!$F$3:$DA$102,MAX(CC$1,$A62),MIN(CC$1,$A62)))</f>
        <v>0</v>
      </c>
      <c r="CD62">
        <f>IF(CD$1=$A62,1,INDEX(Correlations!$F$3:$DA$102,MAX(CD$1,$A62),MIN(CD$1,$A62)))</f>
        <v>0</v>
      </c>
      <c r="CE62">
        <f>IF(CE$1=$A62,1,INDEX(Correlations!$F$3:$DA$102,MAX(CE$1,$A62),MIN(CE$1,$A62)))</f>
        <v>0</v>
      </c>
      <c r="CF62">
        <f>IF(CF$1=$A62,1,INDEX(Correlations!$F$3:$DA$102,MAX(CF$1,$A62),MIN(CF$1,$A62)))</f>
        <v>0</v>
      </c>
      <c r="CG62">
        <f>IF(CG$1=$A62,1,INDEX(Correlations!$F$3:$DA$102,MAX(CG$1,$A62),MIN(CG$1,$A62)))</f>
        <v>0</v>
      </c>
      <c r="CH62">
        <f>IF(CH$1=$A62,1,INDEX(Correlations!$F$3:$DA$102,MAX(CH$1,$A62),MIN(CH$1,$A62)))</f>
        <v>0</v>
      </c>
      <c r="CI62">
        <f>IF(CI$1=$A62,1,INDEX(Correlations!$F$3:$DA$102,MAX(CI$1,$A62),MIN(CI$1,$A62)))</f>
        <v>0</v>
      </c>
      <c r="CJ62">
        <f>IF(CJ$1=$A62,1,INDEX(Correlations!$F$3:$DA$102,MAX(CJ$1,$A62),MIN(CJ$1,$A62)))</f>
        <v>0</v>
      </c>
      <c r="CK62">
        <f>IF(CK$1=$A62,1,INDEX(Correlations!$F$3:$DA$102,MAX(CK$1,$A62),MIN(CK$1,$A62)))</f>
        <v>0</v>
      </c>
      <c r="CL62">
        <f>IF(CL$1=$A62,1,INDEX(Correlations!$F$3:$DA$102,MAX(CL$1,$A62),MIN(CL$1,$A62)))</f>
        <v>0</v>
      </c>
      <c r="CM62">
        <f>IF(CM$1=$A62,1,INDEX(Correlations!$F$3:$DA$102,MAX(CM$1,$A62),MIN(CM$1,$A62)))</f>
        <v>0</v>
      </c>
      <c r="CN62">
        <f>IF(CN$1=$A62,1,INDEX(Correlations!$F$3:$DA$102,MAX(CN$1,$A62),MIN(CN$1,$A62)))</f>
        <v>0</v>
      </c>
      <c r="CO62">
        <f>IF(CO$1=$A62,1,INDEX(Correlations!$F$3:$DA$102,MAX(CO$1,$A62),MIN(CO$1,$A62)))</f>
        <v>0</v>
      </c>
      <c r="CP62">
        <f>IF(CP$1=$A62,1,INDEX(Correlations!$F$3:$DA$102,MAX(CP$1,$A62),MIN(CP$1,$A62)))</f>
        <v>0</v>
      </c>
      <c r="CQ62">
        <f>IF(CQ$1=$A62,1,INDEX(Correlations!$F$3:$DA$102,MAX(CQ$1,$A62),MIN(CQ$1,$A62)))</f>
        <v>0</v>
      </c>
      <c r="CR62">
        <f>IF(CR$1=$A62,1,INDEX(Correlations!$F$3:$DA$102,MAX(CR$1,$A62),MIN(CR$1,$A62)))</f>
        <v>0</v>
      </c>
      <c r="CS62">
        <f>IF(CS$1=$A62,1,INDEX(Correlations!$F$3:$DA$102,MAX(CS$1,$A62),MIN(CS$1,$A62)))</f>
        <v>0</v>
      </c>
      <c r="CT62">
        <f>IF(CT$1=$A62,1,INDEX(Correlations!$F$3:$DA$102,MAX(CT$1,$A62),MIN(CT$1,$A62)))</f>
        <v>0</v>
      </c>
      <c r="CU62">
        <f>IF(CU$1=$A62,1,INDEX(Correlations!$F$3:$DA$102,MAX(CU$1,$A62),MIN(CU$1,$A62)))</f>
        <v>0</v>
      </c>
      <c r="CV62">
        <f>IF(CV$1=$A62,1,INDEX(Correlations!$F$3:$DA$102,MAX(CV$1,$A62),MIN(CV$1,$A62)))</f>
        <v>0</v>
      </c>
      <c r="CW62">
        <f>IF(CW$1=$A62,1,INDEX(Correlations!$F$3:$DA$102,MAX(CW$1,$A62),MIN(CW$1,$A62)))</f>
        <v>0</v>
      </c>
    </row>
    <row r="63" spans="1:101" x14ac:dyDescent="0.15">
      <c r="A63">
        <v>62</v>
      </c>
      <c r="B63">
        <f>IF(B$1=$A63,1,INDEX(Correlations!$F$3:$DA$102,MAX(B$1,$A63),MIN(B$1,$A63)))</f>
        <v>0</v>
      </c>
      <c r="C63">
        <f>IF(C$1=$A63,1,INDEX(Correlations!$F$3:$DA$102,MAX(C$1,$A63),MIN(C$1,$A63)))</f>
        <v>0.253</v>
      </c>
      <c r="D63">
        <f>IF(D$1=$A63,1,INDEX(Correlations!$F$3:$DA$102,MAX(D$1,$A63),MIN(D$1,$A63)))</f>
        <v>0</v>
      </c>
      <c r="E63">
        <f>IF(E$1=$A63,1,INDEX(Correlations!$F$3:$DA$102,MAX(E$1,$A63),MIN(E$1,$A63)))</f>
        <v>0.41799999999999998</v>
      </c>
      <c r="F63">
        <f>IF(F$1=$A63,1,INDEX(Correlations!$F$3:$DA$102,MAX(F$1,$A63),MIN(F$1,$A63)))</f>
        <v>0</v>
      </c>
      <c r="G63">
        <f>IF(G$1=$A63,1,INDEX(Correlations!$F$3:$DA$102,MAX(G$1,$A63),MIN(G$1,$A63)))</f>
        <v>0</v>
      </c>
      <c r="H63">
        <f>IF(H$1=$A63,1,INDEX(Correlations!$F$3:$DA$102,MAX(H$1,$A63),MIN(H$1,$A63)))</f>
        <v>0</v>
      </c>
      <c r="I63">
        <f>IF(I$1=$A63,1,INDEX(Correlations!$F$3:$DA$102,MAX(I$1,$A63),MIN(I$1,$A63)))</f>
        <v>0</v>
      </c>
      <c r="J63">
        <f>IF(J$1=$A63,1,INDEX(Correlations!$F$3:$DA$102,MAX(J$1,$A63),MIN(J$1,$A63)))</f>
        <v>0</v>
      </c>
      <c r="K63">
        <f>IF(K$1=$A63,1,INDEX(Correlations!$F$3:$DA$102,MAX(K$1,$A63),MIN(K$1,$A63)))</f>
        <v>0.58299999999999996</v>
      </c>
      <c r="L63">
        <f>IF(L$1=$A63,1,INDEX(Correlations!$F$3:$DA$102,MAX(L$1,$A63),MIN(L$1,$A63)))</f>
        <v>0</v>
      </c>
      <c r="M63">
        <f>IF(M$1=$A63,1,INDEX(Correlations!$F$3:$DA$102,MAX(M$1,$A63),MIN(M$1,$A63)))</f>
        <v>0</v>
      </c>
      <c r="N63">
        <f>IF(N$1=$A63,1,INDEX(Correlations!$F$3:$DA$102,MAX(N$1,$A63),MIN(N$1,$A63)))</f>
        <v>0</v>
      </c>
      <c r="O63">
        <f>IF(O$1=$A63,1,INDEX(Correlations!$F$3:$DA$102,MAX(O$1,$A63),MIN(O$1,$A63)))</f>
        <v>0</v>
      </c>
      <c r="P63">
        <f>IF(P$1=$A63,1,INDEX(Correlations!$F$3:$DA$102,MAX(P$1,$A63),MIN(P$1,$A63)))</f>
        <v>0</v>
      </c>
      <c r="Q63">
        <f>IF(Q$1=$A63,1,INDEX(Correlations!$F$3:$DA$102,MAX(Q$1,$A63),MIN(Q$1,$A63)))</f>
        <v>0</v>
      </c>
      <c r="R63">
        <f>IF(R$1=$A63,1,INDEX(Correlations!$F$3:$DA$102,MAX(R$1,$A63),MIN(R$1,$A63)))</f>
        <v>0</v>
      </c>
      <c r="S63">
        <f>IF(S$1=$A63,1,INDEX(Correlations!$F$3:$DA$102,MAX(S$1,$A63),MIN(S$1,$A63)))</f>
        <v>0</v>
      </c>
      <c r="T63">
        <f>IF(T$1=$A63,1,INDEX(Correlations!$F$3:$DA$102,MAX(T$1,$A63),MIN(T$1,$A63)))</f>
        <v>0</v>
      </c>
      <c r="U63">
        <f>IF(U$1=$A63,1,INDEX(Correlations!$F$3:$DA$102,MAX(U$1,$A63),MIN(U$1,$A63)))</f>
        <v>0</v>
      </c>
      <c r="V63">
        <f>IF(V$1=$A63,1,INDEX(Correlations!$F$3:$DA$102,MAX(V$1,$A63),MIN(V$1,$A63)))</f>
        <v>0</v>
      </c>
      <c r="W63">
        <f>IF(W$1=$A63,1,INDEX(Correlations!$F$3:$DA$102,MAX(W$1,$A63),MIN(W$1,$A63)))</f>
        <v>0</v>
      </c>
      <c r="X63">
        <f>IF(X$1=$A63,1,INDEX(Correlations!$F$3:$DA$102,MAX(X$1,$A63),MIN(X$1,$A63)))</f>
        <v>0</v>
      </c>
      <c r="Y63">
        <f>IF(Y$1=$A63,1,INDEX(Correlations!$F$3:$DA$102,MAX(Y$1,$A63),MIN(Y$1,$A63)))</f>
        <v>0</v>
      </c>
      <c r="Z63">
        <f>IF(Z$1=$A63,1,INDEX(Correlations!$F$3:$DA$102,MAX(Z$1,$A63),MIN(Z$1,$A63)))</f>
        <v>0</v>
      </c>
      <c r="AA63">
        <f>IF(AA$1=$A63,1,INDEX(Correlations!$F$3:$DA$102,MAX(AA$1,$A63),MIN(AA$1,$A63)))</f>
        <v>0</v>
      </c>
      <c r="AB63">
        <f>IF(AB$1=$A63,1,INDEX(Correlations!$F$3:$DA$102,MAX(AB$1,$A63),MIN(AB$1,$A63)))</f>
        <v>0</v>
      </c>
      <c r="AC63">
        <f>IF(AC$1=$A63,1,INDEX(Correlations!$F$3:$DA$102,MAX(AC$1,$A63),MIN(AC$1,$A63)))</f>
        <v>0</v>
      </c>
      <c r="AD63">
        <f>IF(AD$1=$A63,1,INDEX(Correlations!$F$3:$DA$102,MAX(AD$1,$A63),MIN(AD$1,$A63)))</f>
        <v>0</v>
      </c>
      <c r="AE63">
        <f>IF(AE$1=$A63,1,INDEX(Correlations!$F$3:$DA$102,MAX(AE$1,$A63),MIN(AE$1,$A63)))</f>
        <v>0</v>
      </c>
      <c r="AF63">
        <f>IF(AF$1=$A63,1,INDEX(Correlations!$F$3:$DA$102,MAX(AF$1,$A63),MIN(AF$1,$A63)))</f>
        <v>0.32300000000000001</v>
      </c>
      <c r="AG63">
        <f>IF(AG$1=$A63,1,INDEX(Correlations!$F$3:$DA$102,MAX(AG$1,$A63),MIN(AG$1,$A63)))</f>
        <v>0.35</v>
      </c>
      <c r="AH63">
        <f>IF(AH$1=$A63,1,INDEX(Correlations!$F$3:$DA$102,MAX(AH$1,$A63),MIN(AH$1,$A63)))</f>
        <v>0.441</v>
      </c>
      <c r="AI63">
        <f>IF(AI$1=$A63,1,INDEX(Correlations!$F$3:$DA$102,MAX(AI$1,$A63),MIN(AI$1,$A63)))</f>
        <v>0</v>
      </c>
      <c r="AJ63">
        <f>IF(AJ$1=$A63,1,INDEX(Correlations!$F$3:$DA$102,MAX(AJ$1,$A63),MIN(AJ$1,$A63)))</f>
        <v>0</v>
      </c>
      <c r="AK63">
        <f>IF(AK$1=$A63,1,INDEX(Correlations!$F$3:$DA$102,MAX(AK$1,$A63),MIN(AK$1,$A63)))</f>
        <v>0.64800000000000002</v>
      </c>
      <c r="AL63">
        <f>IF(AL$1=$A63,1,INDEX(Correlations!$F$3:$DA$102,MAX(AL$1,$A63),MIN(AL$1,$A63)))</f>
        <v>0</v>
      </c>
      <c r="AM63">
        <f>IF(AM$1=$A63,1,INDEX(Correlations!$F$3:$DA$102,MAX(AM$1,$A63),MIN(AM$1,$A63)))</f>
        <v>0</v>
      </c>
      <c r="AN63">
        <f>IF(AN$1=$A63,1,INDEX(Correlations!$F$3:$DA$102,MAX(AN$1,$A63),MIN(AN$1,$A63)))</f>
        <v>0</v>
      </c>
      <c r="AO63">
        <f>IF(AO$1=$A63,1,INDEX(Correlations!$F$3:$DA$102,MAX(AO$1,$A63),MIN(AO$1,$A63)))</f>
        <v>0</v>
      </c>
      <c r="AP63">
        <f>IF(AP$1=$A63,1,INDEX(Correlations!$F$3:$DA$102,MAX(AP$1,$A63),MIN(AP$1,$A63)))</f>
        <v>0</v>
      </c>
      <c r="AQ63">
        <f>IF(AQ$1=$A63,1,INDEX(Correlations!$F$3:$DA$102,MAX(AQ$1,$A63),MIN(AQ$1,$A63)))</f>
        <v>0</v>
      </c>
      <c r="AR63">
        <f>IF(AR$1=$A63,1,INDEX(Correlations!$F$3:$DA$102,MAX(AR$1,$A63),MIN(AR$1,$A63)))</f>
        <v>0.28999999999999998</v>
      </c>
      <c r="AS63">
        <f>IF(AS$1=$A63,1,INDEX(Correlations!$F$3:$DA$102,MAX(AS$1,$A63),MIN(AS$1,$A63)))</f>
        <v>0</v>
      </c>
      <c r="AT63">
        <f>IF(AT$1=$A63,1,INDEX(Correlations!$F$3:$DA$102,MAX(AT$1,$A63),MIN(AT$1,$A63)))</f>
        <v>0</v>
      </c>
      <c r="AU63">
        <f>IF(AU$1=$A63,1,INDEX(Correlations!$F$3:$DA$102,MAX(AU$1,$A63),MIN(AU$1,$A63)))</f>
        <v>0</v>
      </c>
      <c r="AV63">
        <f>IF(AV$1=$A63,1,INDEX(Correlations!$F$3:$DA$102,MAX(AV$1,$A63),MIN(AV$1,$A63)))</f>
        <v>0</v>
      </c>
      <c r="AW63">
        <f>IF(AW$1=$A63,1,INDEX(Correlations!$F$3:$DA$102,MAX(AW$1,$A63),MIN(AW$1,$A63)))</f>
        <v>0</v>
      </c>
      <c r="AX63">
        <f>IF(AX$1=$A63,1,INDEX(Correlations!$F$3:$DA$102,MAX(AX$1,$A63),MIN(AX$1,$A63)))</f>
        <v>0</v>
      </c>
      <c r="AY63">
        <f>IF(AY$1=$A63,1,INDEX(Correlations!$F$3:$DA$102,MAX(AY$1,$A63),MIN(AY$1,$A63)))</f>
        <v>0</v>
      </c>
      <c r="AZ63">
        <f>IF(AZ$1=$A63,1,INDEX(Correlations!$F$3:$DA$102,MAX(AZ$1,$A63),MIN(AZ$1,$A63)))</f>
        <v>0</v>
      </c>
      <c r="BA63">
        <f>IF(BA$1=$A63,1,INDEX(Correlations!$F$3:$DA$102,MAX(BA$1,$A63),MIN(BA$1,$A63)))</f>
        <v>0.441</v>
      </c>
      <c r="BB63">
        <f>IF(BB$1=$A63,1,INDEX(Correlations!$F$3:$DA$102,MAX(BB$1,$A63),MIN(BB$1,$A63)))</f>
        <v>0</v>
      </c>
      <c r="BC63">
        <f>IF(BC$1=$A63,1,INDEX(Correlations!$F$3:$DA$102,MAX(BC$1,$A63),MIN(BC$1,$A63)))</f>
        <v>0</v>
      </c>
      <c r="BD63">
        <f>IF(BD$1=$A63,1,INDEX(Correlations!$F$3:$DA$102,MAX(BD$1,$A63),MIN(BD$1,$A63)))</f>
        <v>0</v>
      </c>
      <c r="BE63">
        <f>IF(BE$1=$A63,1,INDEX(Correlations!$F$3:$DA$102,MAX(BE$1,$A63),MIN(BE$1,$A63)))</f>
        <v>0</v>
      </c>
      <c r="BF63">
        <f>IF(BF$1=$A63,1,INDEX(Correlations!$F$3:$DA$102,MAX(BF$1,$A63),MIN(BF$1,$A63)))</f>
        <v>0</v>
      </c>
      <c r="BG63">
        <f>IF(BG$1=$A63,1,INDEX(Correlations!$F$3:$DA$102,MAX(BG$1,$A63),MIN(BG$1,$A63)))</f>
        <v>0</v>
      </c>
      <c r="BH63">
        <f>IF(BH$1=$A63,1,INDEX(Correlations!$F$3:$DA$102,MAX(BH$1,$A63),MIN(BH$1,$A63)))</f>
        <v>0</v>
      </c>
      <c r="BI63">
        <f>IF(BI$1=$A63,1,INDEX(Correlations!$F$3:$DA$102,MAX(BI$1,$A63),MIN(BI$1,$A63)))</f>
        <v>0</v>
      </c>
      <c r="BJ63">
        <f>IF(BJ$1=$A63,1,INDEX(Correlations!$F$3:$DA$102,MAX(BJ$1,$A63),MIN(BJ$1,$A63)))</f>
        <v>0.749</v>
      </c>
      <c r="BK63">
        <f>IF(BK$1=$A63,1,INDEX(Correlations!$F$3:$DA$102,MAX(BK$1,$A63),MIN(BK$1,$A63)))</f>
        <v>1</v>
      </c>
      <c r="BL63">
        <f>IF(BL$1=$A63,1,INDEX(Correlations!$F$3:$DA$102,MAX(BL$1,$A63),MIN(BL$1,$A63)))</f>
        <v>0</v>
      </c>
      <c r="BM63">
        <f>IF(BM$1=$A63,1,INDEX(Correlations!$F$3:$DA$102,MAX(BM$1,$A63),MIN(BM$1,$A63)))</f>
        <v>0</v>
      </c>
      <c r="BN63">
        <f>IF(BN$1=$A63,1,INDEX(Correlations!$F$3:$DA$102,MAX(BN$1,$A63),MIN(BN$1,$A63)))</f>
        <v>0</v>
      </c>
      <c r="BO63">
        <f>IF(BO$1=$A63,1,INDEX(Correlations!$F$3:$DA$102,MAX(BO$1,$A63),MIN(BO$1,$A63)))</f>
        <v>0</v>
      </c>
      <c r="BP63">
        <f>IF(BP$1=$A63,1,INDEX(Correlations!$F$3:$DA$102,MAX(BP$1,$A63),MIN(BP$1,$A63)))</f>
        <v>0</v>
      </c>
      <c r="BQ63">
        <f>IF(BQ$1=$A63,1,INDEX(Correlations!$F$3:$DA$102,MAX(BQ$1,$A63),MIN(BQ$1,$A63)))</f>
        <v>0</v>
      </c>
      <c r="BR63">
        <f>IF(BR$1=$A63,1,INDEX(Correlations!$F$3:$DA$102,MAX(BR$1,$A63),MIN(BR$1,$A63)))</f>
        <v>0</v>
      </c>
      <c r="BS63">
        <f>IF(BS$1=$A63,1,INDEX(Correlations!$F$3:$DA$102,MAX(BS$1,$A63),MIN(BS$1,$A63)))</f>
        <v>0</v>
      </c>
      <c r="BT63">
        <f>IF(BT$1=$A63,1,INDEX(Correlations!$F$3:$DA$102,MAX(BT$1,$A63),MIN(BT$1,$A63)))</f>
        <v>0</v>
      </c>
      <c r="BU63">
        <f>IF(BU$1=$A63,1,INDEX(Correlations!$F$3:$DA$102,MAX(BU$1,$A63),MIN(BU$1,$A63)))</f>
        <v>0</v>
      </c>
      <c r="BV63">
        <f>IF(BV$1=$A63,1,INDEX(Correlations!$F$3:$DA$102,MAX(BV$1,$A63),MIN(BV$1,$A63)))</f>
        <v>0</v>
      </c>
      <c r="BW63">
        <f>IF(BW$1=$A63,1,INDEX(Correlations!$F$3:$DA$102,MAX(BW$1,$A63),MIN(BW$1,$A63)))</f>
        <v>0</v>
      </c>
      <c r="BX63">
        <f>IF(BX$1=$A63,1,INDEX(Correlations!$F$3:$DA$102,MAX(BX$1,$A63),MIN(BX$1,$A63)))</f>
        <v>0</v>
      </c>
      <c r="BY63">
        <f>IF(BY$1=$A63,1,INDEX(Correlations!$F$3:$DA$102,MAX(BY$1,$A63),MIN(BY$1,$A63)))</f>
        <v>0</v>
      </c>
      <c r="BZ63">
        <f>IF(BZ$1=$A63,1,INDEX(Correlations!$F$3:$DA$102,MAX(BZ$1,$A63),MIN(BZ$1,$A63)))</f>
        <v>0</v>
      </c>
      <c r="CA63">
        <f>IF(CA$1=$A63,1,INDEX(Correlations!$F$3:$DA$102,MAX(CA$1,$A63),MIN(CA$1,$A63)))</f>
        <v>0</v>
      </c>
      <c r="CB63">
        <f>IF(CB$1=$A63,1,INDEX(Correlations!$F$3:$DA$102,MAX(CB$1,$A63),MIN(CB$1,$A63)))</f>
        <v>0</v>
      </c>
      <c r="CC63">
        <f>IF(CC$1=$A63,1,INDEX(Correlations!$F$3:$DA$102,MAX(CC$1,$A63),MIN(CC$1,$A63)))</f>
        <v>0</v>
      </c>
      <c r="CD63">
        <f>IF(CD$1=$A63,1,INDEX(Correlations!$F$3:$DA$102,MAX(CD$1,$A63),MIN(CD$1,$A63)))</f>
        <v>0</v>
      </c>
      <c r="CE63">
        <f>IF(CE$1=$A63,1,INDEX(Correlations!$F$3:$DA$102,MAX(CE$1,$A63),MIN(CE$1,$A63)))</f>
        <v>0</v>
      </c>
      <c r="CF63">
        <f>IF(CF$1=$A63,1,INDEX(Correlations!$F$3:$DA$102,MAX(CF$1,$A63),MIN(CF$1,$A63)))</f>
        <v>0</v>
      </c>
      <c r="CG63">
        <f>IF(CG$1=$A63,1,INDEX(Correlations!$F$3:$DA$102,MAX(CG$1,$A63),MIN(CG$1,$A63)))</f>
        <v>0</v>
      </c>
      <c r="CH63">
        <f>IF(CH$1=$A63,1,INDEX(Correlations!$F$3:$DA$102,MAX(CH$1,$A63),MIN(CH$1,$A63)))</f>
        <v>0</v>
      </c>
      <c r="CI63">
        <f>IF(CI$1=$A63,1,INDEX(Correlations!$F$3:$DA$102,MAX(CI$1,$A63),MIN(CI$1,$A63)))</f>
        <v>0</v>
      </c>
      <c r="CJ63">
        <f>IF(CJ$1=$A63,1,INDEX(Correlations!$F$3:$DA$102,MAX(CJ$1,$A63),MIN(CJ$1,$A63)))</f>
        <v>0</v>
      </c>
      <c r="CK63">
        <f>IF(CK$1=$A63,1,INDEX(Correlations!$F$3:$DA$102,MAX(CK$1,$A63),MIN(CK$1,$A63)))</f>
        <v>0</v>
      </c>
      <c r="CL63">
        <f>IF(CL$1=$A63,1,INDEX(Correlations!$F$3:$DA$102,MAX(CL$1,$A63),MIN(CL$1,$A63)))</f>
        <v>0</v>
      </c>
      <c r="CM63">
        <f>IF(CM$1=$A63,1,INDEX(Correlations!$F$3:$DA$102,MAX(CM$1,$A63),MIN(CM$1,$A63)))</f>
        <v>0</v>
      </c>
      <c r="CN63">
        <f>IF(CN$1=$A63,1,INDEX(Correlations!$F$3:$DA$102,MAX(CN$1,$A63),MIN(CN$1,$A63)))</f>
        <v>0</v>
      </c>
      <c r="CO63">
        <f>IF(CO$1=$A63,1,INDEX(Correlations!$F$3:$DA$102,MAX(CO$1,$A63),MIN(CO$1,$A63)))</f>
        <v>0</v>
      </c>
      <c r="CP63">
        <f>IF(CP$1=$A63,1,INDEX(Correlations!$F$3:$DA$102,MAX(CP$1,$A63),MIN(CP$1,$A63)))</f>
        <v>0</v>
      </c>
      <c r="CQ63">
        <f>IF(CQ$1=$A63,1,INDEX(Correlations!$F$3:$DA$102,MAX(CQ$1,$A63),MIN(CQ$1,$A63)))</f>
        <v>0</v>
      </c>
      <c r="CR63">
        <f>IF(CR$1=$A63,1,INDEX(Correlations!$F$3:$DA$102,MAX(CR$1,$A63),MIN(CR$1,$A63)))</f>
        <v>0</v>
      </c>
      <c r="CS63">
        <f>IF(CS$1=$A63,1,INDEX(Correlations!$F$3:$DA$102,MAX(CS$1,$A63),MIN(CS$1,$A63)))</f>
        <v>0</v>
      </c>
      <c r="CT63">
        <f>IF(CT$1=$A63,1,INDEX(Correlations!$F$3:$DA$102,MAX(CT$1,$A63),MIN(CT$1,$A63)))</f>
        <v>0</v>
      </c>
      <c r="CU63">
        <f>IF(CU$1=$A63,1,INDEX(Correlations!$F$3:$DA$102,MAX(CU$1,$A63),MIN(CU$1,$A63)))</f>
        <v>0</v>
      </c>
      <c r="CV63">
        <f>IF(CV$1=$A63,1,INDEX(Correlations!$F$3:$DA$102,MAX(CV$1,$A63),MIN(CV$1,$A63)))</f>
        <v>0</v>
      </c>
      <c r="CW63">
        <f>IF(CW$1=$A63,1,INDEX(Correlations!$F$3:$DA$102,MAX(CW$1,$A63),MIN(CW$1,$A63)))</f>
        <v>0</v>
      </c>
    </row>
    <row r="64" spans="1:101" x14ac:dyDescent="0.15">
      <c r="A64">
        <v>63</v>
      </c>
      <c r="B64">
        <f>IF(B$1=$A64,1,INDEX(Correlations!$F$3:$DA$102,MAX(B$1,$A64),MIN(B$1,$A64)))</f>
        <v>0</v>
      </c>
      <c r="C64">
        <f>IF(C$1=$A64,1,INDEX(Correlations!$F$3:$DA$102,MAX(C$1,$A64),MIN(C$1,$A64)))</f>
        <v>0</v>
      </c>
      <c r="D64">
        <f>IF(D$1=$A64,1,INDEX(Correlations!$F$3:$DA$102,MAX(D$1,$A64),MIN(D$1,$A64)))</f>
        <v>0</v>
      </c>
      <c r="E64">
        <f>IF(E$1=$A64,1,INDEX(Correlations!$F$3:$DA$102,MAX(E$1,$A64),MIN(E$1,$A64)))</f>
        <v>0</v>
      </c>
      <c r="F64">
        <f>IF(F$1=$A64,1,INDEX(Correlations!$F$3:$DA$102,MAX(F$1,$A64),MIN(F$1,$A64)))</f>
        <v>0</v>
      </c>
      <c r="G64">
        <f>IF(G$1=$A64,1,INDEX(Correlations!$F$3:$DA$102,MAX(G$1,$A64),MIN(G$1,$A64)))</f>
        <v>0</v>
      </c>
      <c r="H64">
        <f>IF(H$1=$A64,1,INDEX(Correlations!$F$3:$DA$102,MAX(H$1,$A64),MIN(H$1,$A64)))</f>
        <v>0</v>
      </c>
      <c r="I64">
        <f>IF(I$1=$A64,1,INDEX(Correlations!$F$3:$DA$102,MAX(I$1,$A64),MIN(I$1,$A64)))</f>
        <v>0</v>
      </c>
      <c r="J64">
        <f>IF(J$1=$A64,1,INDEX(Correlations!$F$3:$DA$102,MAX(J$1,$A64),MIN(J$1,$A64)))</f>
        <v>0</v>
      </c>
      <c r="K64">
        <f>IF(K$1=$A64,1,INDEX(Correlations!$F$3:$DA$102,MAX(K$1,$A64),MIN(K$1,$A64)))</f>
        <v>0</v>
      </c>
      <c r="L64">
        <f>IF(L$1=$A64,1,INDEX(Correlations!$F$3:$DA$102,MAX(L$1,$A64),MIN(L$1,$A64)))</f>
        <v>0</v>
      </c>
      <c r="M64">
        <f>IF(M$1=$A64,1,INDEX(Correlations!$F$3:$DA$102,MAX(M$1,$A64),MIN(M$1,$A64)))</f>
        <v>0</v>
      </c>
      <c r="N64">
        <f>IF(N$1=$A64,1,INDEX(Correlations!$F$3:$DA$102,MAX(N$1,$A64),MIN(N$1,$A64)))</f>
        <v>0</v>
      </c>
      <c r="O64">
        <f>IF(O$1=$A64,1,INDEX(Correlations!$F$3:$DA$102,MAX(O$1,$A64),MIN(O$1,$A64)))</f>
        <v>0</v>
      </c>
      <c r="P64">
        <f>IF(P$1=$A64,1,INDEX(Correlations!$F$3:$DA$102,MAX(P$1,$A64),MIN(P$1,$A64)))</f>
        <v>0</v>
      </c>
      <c r="Q64">
        <f>IF(Q$1=$A64,1,INDEX(Correlations!$F$3:$DA$102,MAX(Q$1,$A64),MIN(Q$1,$A64)))</f>
        <v>0</v>
      </c>
      <c r="R64">
        <f>IF(R$1=$A64,1,INDEX(Correlations!$F$3:$DA$102,MAX(R$1,$A64),MIN(R$1,$A64)))</f>
        <v>0</v>
      </c>
      <c r="S64">
        <f>IF(S$1=$A64,1,INDEX(Correlations!$F$3:$DA$102,MAX(S$1,$A64),MIN(S$1,$A64)))</f>
        <v>0</v>
      </c>
      <c r="T64">
        <f>IF(T$1=$A64,1,INDEX(Correlations!$F$3:$DA$102,MAX(T$1,$A64),MIN(T$1,$A64)))</f>
        <v>0</v>
      </c>
      <c r="U64">
        <f>IF(U$1=$A64,1,INDEX(Correlations!$F$3:$DA$102,MAX(U$1,$A64),MIN(U$1,$A64)))</f>
        <v>0</v>
      </c>
      <c r="V64">
        <f>IF(V$1=$A64,1,INDEX(Correlations!$F$3:$DA$102,MAX(V$1,$A64),MIN(V$1,$A64)))</f>
        <v>0</v>
      </c>
      <c r="W64">
        <f>IF(W$1=$A64,1,INDEX(Correlations!$F$3:$DA$102,MAX(W$1,$A64),MIN(W$1,$A64)))</f>
        <v>0</v>
      </c>
      <c r="X64">
        <f>IF(X$1=$A64,1,INDEX(Correlations!$F$3:$DA$102,MAX(X$1,$A64),MIN(X$1,$A64)))</f>
        <v>0</v>
      </c>
      <c r="Y64">
        <f>IF(Y$1=$A64,1,INDEX(Correlations!$F$3:$DA$102,MAX(Y$1,$A64),MIN(Y$1,$A64)))</f>
        <v>0</v>
      </c>
      <c r="Z64">
        <f>IF(Z$1=$A64,1,INDEX(Correlations!$F$3:$DA$102,MAX(Z$1,$A64),MIN(Z$1,$A64)))</f>
        <v>0</v>
      </c>
      <c r="AA64">
        <f>IF(AA$1=$A64,1,INDEX(Correlations!$F$3:$DA$102,MAX(AA$1,$A64),MIN(AA$1,$A64)))</f>
        <v>0</v>
      </c>
      <c r="AB64">
        <f>IF(AB$1=$A64,1,INDEX(Correlations!$F$3:$DA$102,MAX(AB$1,$A64),MIN(AB$1,$A64)))</f>
        <v>0</v>
      </c>
      <c r="AC64">
        <f>IF(AC$1=$A64,1,INDEX(Correlations!$F$3:$DA$102,MAX(AC$1,$A64),MIN(AC$1,$A64)))</f>
        <v>0</v>
      </c>
      <c r="AD64">
        <f>IF(AD$1=$A64,1,INDEX(Correlations!$F$3:$DA$102,MAX(AD$1,$A64),MIN(AD$1,$A64)))</f>
        <v>0</v>
      </c>
      <c r="AE64">
        <f>IF(AE$1=$A64,1,INDEX(Correlations!$F$3:$DA$102,MAX(AE$1,$A64),MIN(AE$1,$A64)))</f>
        <v>0</v>
      </c>
      <c r="AF64">
        <f>IF(AF$1=$A64,1,INDEX(Correlations!$F$3:$DA$102,MAX(AF$1,$A64),MIN(AF$1,$A64)))</f>
        <v>0</v>
      </c>
      <c r="AG64">
        <f>IF(AG$1=$A64,1,INDEX(Correlations!$F$3:$DA$102,MAX(AG$1,$A64),MIN(AG$1,$A64)))</f>
        <v>0</v>
      </c>
      <c r="AH64">
        <f>IF(AH$1=$A64,1,INDEX(Correlations!$F$3:$DA$102,MAX(AH$1,$A64),MIN(AH$1,$A64)))</f>
        <v>0</v>
      </c>
      <c r="AI64">
        <f>IF(AI$1=$A64,1,INDEX(Correlations!$F$3:$DA$102,MAX(AI$1,$A64),MIN(AI$1,$A64)))</f>
        <v>0</v>
      </c>
      <c r="AJ64">
        <f>IF(AJ$1=$A64,1,INDEX(Correlations!$F$3:$DA$102,MAX(AJ$1,$A64),MIN(AJ$1,$A64)))</f>
        <v>0</v>
      </c>
      <c r="AK64">
        <f>IF(AK$1=$A64,1,INDEX(Correlations!$F$3:$DA$102,MAX(AK$1,$A64),MIN(AK$1,$A64)))</f>
        <v>0</v>
      </c>
      <c r="AL64">
        <f>IF(AL$1=$A64,1,INDEX(Correlations!$F$3:$DA$102,MAX(AL$1,$A64),MIN(AL$1,$A64)))</f>
        <v>0</v>
      </c>
      <c r="AM64">
        <f>IF(AM$1=$A64,1,INDEX(Correlations!$F$3:$DA$102,MAX(AM$1,$A64),MIN(AM$1,$A64)))</f>
        <v>0</v>
      </c>
      <c r="AN64">
        <f>IF(AN$1=$A64,1,INDEX(Correlations!$F$3:$DA$102,MAX(AN$1,$A64),MIN(AN$1,$A64)))</f>
        <v>0</v>
      </c>
      <c r="AO64">
        <f>IF(AO$1=$A64,1,INDEX(Correlations!$F$3:$DA$102,MAX(AO$1,$A64),MIN(AO$1,$A64)))</f>
        <v>0</v>
      </c>
      <c r="AP64">
        <f>IF(AP$1=$A64,1,INDEX(Correlations!$F$3:$DA$102,MAX(AP$1,$A64),MIN(AP$1,$A64)))</f>
        <v>0</v>
      </c>
      <c r="AQ64">
        <f>IF(AQ$1=$A64,1,INDEX(Correlations!$F$3:$DA$102,MAX(AQ$1,$A64),MIN(AQ$1,$A64)))</f>
        <v>0</v>
      </c>
      <c r="AR64">
        <f>IF(AR$1=$A64,1,INDEX(Correlations!$F$3:$DA$102,MAX(AR$1,$A64),MIN(AR$1,$A64)))</f>
        <v>0</v>
      </c>
      <c r="AS64">
        <f>IF(AS$1=$A64,1,INDEX(Correlations!$F$3:$DA$102,MAX(AS$1,$A64),MIN(AS$1,$A64)))</f>
        <v>0</v>
      </c>
      <c r="AT64">
        <f>IF(AT$1=$A64,1,INDEX(Correlations!$F$3:$DA$102,MAX(AT$1,$A64),MIN(AT$1,$A64)))</f>
        <v>0</v>
      </c>
      <c r="AU64">
        <f>IF(AU$1=$A64,1,INDEX(Correlations!$F$3:$DA$102,MAX(AU$1,$A64),MIN(AU$1,$A64)))</f>
        <v>0</v>
      </c>
      <c r="AV64">
        <f>IF(AV$1=$A64,1,INDEX(Correlations!$F$3:$DA$102,MAX(AV$1,$A64),MIN(AV$1,$A64)))</f>
        <v>0</v>
      </c>
      <c r="AW64">
        <f>IF(AW$1=$A64,1,INDEX(Correlations!$F$3:$DA$102,MAX(AW$1,$A64),MIN(AW$1,$A64)))</f>
        <v>0</v>
      </c>
      <c r="AX64">
        <f>IF(AX$1=$A64,1,INDEX(Correlations!$F$3:$DA$102,MAX(AX$1,$A64),MIN(AX$1,$A64)))</f>
        <v>0</v>
      </c>
      <c r="AY64">
        <f>IF(AY$1=$A64,1,INDEX(Correlations!$F$3:$DA$102,MAX(AY$1,$A64),MIN(AY$1,$A64)))</f>
        <v>0</v>
      </c>
      <c r="AZ64">
        <f>IF(AZ$1=$A64,1,INDEX(Correlations!$F$3:$DA$102,MAX(AZ$1,$A64),MIN(AZ$1,$A64)))</f>
        <v>0</v>
      </c>
      <c r="BA64">
        <f>IF(BA$1=$A64,1,INDEX(Correlations!$F$3:$DA$102,MAX(BA$1,$A64),MIN(BA$1,$A64)))</f>
        <v>0.55000000000000004</v>
      </c>
      <c r="BB64">
        <f>IF(BB$1=$A64,1,INDEX(Correlations!$F$3:$DA$102,MAX(BB$1,$A64),MIN(BB$1,$A64)))</f>
        <v>0.47</v>
      </c>
      <c r="BC64">
        <f>IF(BC$1=$A64,1,INDEX(Correlations!$F$3:$DA$102,MAX(BC$1,$A64),MIN(BC$1,$A64)))</f>
        <v>0.46</v>
      </c>
      <c r="BD64">
        <f>IF(BD$1=$A64,1,INDEX(Correlations!$F$3:$DA$102,MAX(BD$1,$A64),MIN(BD$1,$A64)))</f>
        <v>0.61</v>
      </c>
      <c r="BE64">
        <f>IF(BE$1=$A64,1,INDEX(Correlations!$F$3:$DA$102,MAX(BE$1,$A64),MIN(BE$1,$A64)))</f>
        <v>0.63</v>
      </c>
      <c r="BF64">
        <f>IF(BF$1=$A64,1,INDEX(Correlations!$F$3:$DA$102,MAX(BF$1,$A64),MIN(BF$1,$A64)))</f>
        <v>0</v>
      </c>
      <c r="BG64">
        <f>IF(BG$1=$A64,1,INDEX(Correlations!$F$3:$DA$102,MAX(BG$1,$A64),MIN(BG$1,$A64)))</f>
        <v>0</v>
      </c>
      <c r="BH64">
        <f>IF(BH$1=$A64,1,INDEX(Correlations!$F$3:$DA$102,MAX(BH$1,$A64),MIN(BH$1,$A64)))</f>
        <v>0</v>
      </c>
      <c r="BI64">
        <f>IF(BI$1=$A64,1,INDEX(Correlations!$F$3:$DA$102,MAX(BI$1,$A64),MIN(BI$1,$A64)))</f>
        <v>0</v>
      </c>
      <c r="BJ64">
        <f>IF(BJ$1=$A64,1,INDEX(Correlations!$F$3:$DA$102,MAX(BJ$1,$A64),MIN(BJ$1,$A64)))</f>
        <v>0</v>
      </c>
      <c r="BK64">
        <f>IF(BK$1=$A64,1,INDEX(Correlations!$F$3:$DA$102,MAX(BK$1,$A64),MIN(BK$1,$A64)))</f>
        <v>0</v>
      </c>
      <c r="BL64">
        <f>IF(BL$1=$A64,1,INDEX(Correlations!$F$3:$DA$102,MAX(BL$1,$A64),MIN(BL$1,$A64)))</f>
        <v>1</v>
      </c>
      <c r="BM64">
        <f>IF(BM$1=$A64,1,INDEX(Correlations!$F$3:$DA$102,MAX(BM$1,$A64),MIN(BM$1,$A64)))</f>
        <v>0</v>
      </c>
      <c r="BN64">
        <f>IF(BN$1=$A64,1,INDEX(Correlations!$F$3:$DA$102,MAX(BN$1,$A64),MIN(BN$1,$A64)))</f>
        <v>0</v>
      </c>
      <c r="BO64">
        <f>IF(BO$1=$A64,1,INDEX(Correlations!$F$3:$DA$102,MAX(BO$1,$A64),MIN(BO$1,$A64)))</f>
        <v>0</v>
      </c>
      <c r="BP64">
        <f>IF(BP$1=$A64,1,INDEX(Correlations!$F$3:$DA$102,MAX(BP$1,$A64),MIN(BP$1,$A64)))</f>
        <v>0</v>
      </c>
      <c r="BQ64">
        <f>IF(BQ$1=$A64,1,INDEX(Correlations!$F$3:$DA$102,MAX(BQ$1,$A64),MIN(BQ$1,$A64)))</f>
        <v>0</v>
      </c>
      <c r="BR64">
        <f>IF(BR$1=$A64,1,INDEX(Correlations!$F$3:$DA$102,MAX(BR$1,$A64),MIN(BR$1,$A64)))</f>
        <v>0</v>
      </c>
      <c r="BS64">
        <f>IF(BS$1=$A64,1,INDEX(Correlations!$F$3:$DA$102,MAX(BS$1,$A64),MIN(BS$1,$A64)))</f>
        <v>0</v>
      </c>
      <c r="BT64">
        <f>IF(BT$1=$A64,1,INDEX(Correlations!$F$3:$DA$102,MAX(BT$1,$A64),MIN(BT$1,$A64)))</f>
        <v>0.55000000000000004</v>
      </c>
      <c r="BU64">
        <f>IF(BU$1=$A64,1,INDEX(Correlations!$F$3:$DA$102,MAX(BU$1,$A64),MIN(BU$1,$A64)))</f>
        <v>0.64</v>
      </c>
      <c r="BV64">
        <f>IF(BV$1=$A64,1,INDEX(Correlations!$F$3:$DA$102,MAX(BV$1,$A64),MIN(BV$1,$A64)))</f>
        <v>0</v>
      </c>
      <c r="BW64">
        <f>IF(BW$1=$A64,1,INDEX(Correlations!$F$3:$DA$102,MAX(BW$1,$A64),MIN(BW$1,$A64)))</f>
        <v>0</v>
      </c>
      <c r="BX64">
        <f>IF(BX$1=$A64,1,INDEX(Correlations!$F$3:$DA$102,MAX(BX$1,$A64),MIN(BX$1,$A64)))</f>
        <v>0</v>
      </c>
      <c r="BY64">
        <f>IF(BY$1=$A64,1,INDEX(Correlations!$F$3:$DA$102,MAX(BY$1,$A64),MIN(BY$1,$A64)))</f>
        <v>0</v>
      </c>
      <c r="BZ64">
        <f>IF(BZ$1=$A64,1,INDEX(Correlations!$F$3:$DA$102,MAX(BZ$1,$A64),MIN(BZ$1,$A64)))</f>
        <v>0</v>
      </c>
      <c r="CA64">
        <f>IF(CA$1=$A64,1,INDEX(Correlations!$F$3:$DA$102,MAX(CA$1,$A64),MIN(CA$1,$A64)))</f>
        <v>0</v>
      </c>
      <c r="CB64">
        <f>IF(CB$1=$A64,1,INDEX(Correlations!$F$3:$DA$102,MAX(CB$1,$A64),MIN(CB$1,$A64)))</f>
        <v>0.61</v>
      </c>
      <c r="CC64">
        <f>IF(CC$1=$A64,1,INDEX(Correlations!$F$3:$DA$102,MAX(CC$1,$A64),MIN(CC$1,$A64)))</f>
        <v>0.45</v>
      </c>
      <c r="CD64">
        <f>IF(CD$1=$A64,1,INDEX(Correlations!$F$3:$DA$102,MAX(CD$1,$A64),MIN(CD$1,$A64)))</f>
        <v>0.27</v>
      </c>
      <c r="CE64">
        <f>IF(CE$1=$A64,1,INDEX(Correlations!$F$3:$DA$102,MAX(CE$1,$A64),MIN(CE$1,$A64)))</f>
        <v>0.51</v>
      </c>
      <c r="CF64">
        <f>IF(CF$1=$A64,1,INDEX(Correlations!$F$3:$DA$102,MAX(CF$1,$A64),MIN(CF$1,$A64)))</f>
        <v>0.4</v>
      </c>
      <c r="CG64">
        <f>IF(CG$1=$A64,1,INDEX(Correlations!$F$3:$DA$102,MAX(CG$1,$A64),MIN(CG$1,$A64)))</f>
        <v>0</v>
      </c>
      <c r="CH64">
        <f>IF(CH$1=$A64,1,INDEX(Correlations!$F$3:$DA$102,MAX(CH$1,$A64),MIN(CH$1,$A64)))</f>
        <v>0</v>
      </c>
      <c r="CI64">
        <f>IF(CI$1=$A64,1,INDEX(Correlations!$F$3:$DA$102,MAX(CI$1,$A64),MIN(CI$1,$A64)))</f>
        <v>0</v>
      </c>
      <c r="CJ64">
        <f>IF(CJ$1=$A64,1,INDEX(Correlations!$F$3:$DA$102,MAX(CJ$1,$A64),MIN(CJ$1,$A64)))</f>
        <v>0</v>
      </c>
      <c r="CK64">
        <f>IF(CK$1=$A64,1,INDEX(Correlations!$F$3:$DA$102,MAX(CK$1,$A64),MIN(CK$1,$A64)))</f>
        <v>0</v>
      </c>
      <c r="CL64">
        <f>IF(CL$1=$A64,1,INDEX(Correlations!$F$3:$DA$102,MAX(CL$1,$A64),MIN(CL$1,$A64)))</f>
        <v>0</v>
      </c>
      <c r="CM64">
        <f>IF(CM$1=$A64,1,INDEX(Correlations!$F$3:$DA$102,MAX(CM$1,$A64),MIN(CM$1,$A64)))</f>
        <v>0.64</v>
      </c>
      <c r="CN64">
        <f>IF(CN$1=$A64,1,INDEX(Correlations!$F$3:$DA$102,MAX(CN$1,$A64),MIN(CN$1,$A64)))</f>
        <v>0</v>
      </c>
      <c r="CO64">
        <f>IF(CO$1=$A64,1,INDEX(Correlations!$F$3:$DA$102,MAX(CO$1,$A64),MIN(CO$1,$A64)))</f>
        <v>0</v>
      </c>
      <c r="CP64">
        <f>IF(CP$1=$A64,1,INDEX(Correlations!$F$3:$DA$102,MAX(CP$1,$A64),MIN(CP$1,$A64)))</f>
        <v>0</v>
      </c>
      <c r="CQ64">
        <f>IF(CQ$1=$A64,1,INDEX(Correlations!$F$3:$DA$102,MAX(CQ$1,$A64),MIN(CQ$1,$A64)))</f>
        <v>0</v>
      </c>
      <c r="CR64">
        <f>IF(CR$1=$A64,1,INDEX(Correlations!$F$3:$DA$102,MAX(CR$1,$A64),MIN(CR$1,$A64)))</f>
        <v>0</v>
      </c>
      <c r="CS64">
        <f>IF(CS$1=$A64,1,INDEX(Correlations!$F$3:$DA$102,MAX(CS$1,$A64),MIN(CS$1,$A64)))</f>
        <v>0</v>
      </c>
      <c r="CT64">
        <f>IF(CT$1=$A64,1,INDEX(Correlations!$F$3:$DA$102,MAX(CT$1,$A64),MIN(CT$1,$A64)))</f>
        <v>0</v>
      </c>
      <c r="CU64">
        <f>IF(CU$1=$A64,1,INDEX(Correlations!$F$3:$DA$102,MAX(CU$1,$A64),MIN(CU$1,$A64)))</f>
        <v>0</v>
      </c>
      <c r="CV64">
        <f>IF(CV$1=$A64,1,INDEX(Correlations!$F$3:$DA$102,MAX(CV$1,$A64),MIN(CV$1,$A64)))</f>
        <v>0</v>
      </c>
      <c r="CW64">
        <f>IF(CW$1=$A64,1,INDEX(Correlations!$F$3:$DA$102,MAX(CW$1,$A64),MIN(CW$1,$A64)))</f>
        <v>0</v>
      </c>
    </row>
    <row r="65" spans="1:101" x14ac:dyDescent="0.15">
      <c r="A65">
        <v>64</v>
      </c>
      <c r="B65">
        <f>IF(B$1=$A65,1,INDEX(Correlations!$F$3:$DA$102,MAX(B$1,$A65),MIN(B$1,$A65)))</f>
        <v>0</v>
      </c>
      <c r="C65">
        <f>IF(C$1=$A65,1,INDEX(Correlations!$F$3:$DA$102,MAX(C$1,$A65),MIN(C$1,$A65)))</f>
        <v>0</v>
      </c>
      <c r="D65">
        <f>IF(D$1=$A65,1,INDEX(Correlations!$F$3:$DA$102,MAX(D$1,$A65),MIN(D$1,$A65)))</f>
        <v>0</v>
      </c>
      <c r="E65">
        <f>IF(E$1=$A65,1,INDEX(Correlations!$F$3:$DA$102,MAX(E$1,$A65),MIN(E$1,$A65)))</f>
        <v>0</v>
      </c>
      <c r="F65">
        <f>IF(F$1=$A65,1,INDEX(Correlations!$F$3:$DA$102,MAX(F$1,$A65),MIN(F$1,$A65)))</f>
        <v>0</v>
      </c>
      <c r="G65">
        <f>IF(G$1=$A65,1,INDEX(Correlations!$F$3:$DA$102,MAX(G$1,$A65),MIN(G$1,$A65)))</f>
        <v>0</v>
      </c>
      <c r="H65">
        <f>IF(H$1=$A65,1,INDEX(Correlations!$F$3:$DA$102,MAX(H$1,$A65),MIN(H$1,$A65)))</f>
        <v>0</v>
      </c>
      <c r="I65">
        <f>IF(I$1=$A65,1,INDEX(Correlations!$F$3:$DA$102,MAX(I$1,$A65),MIN(I$1,$A65)))</f>
        <v>0</v>
      </c>
      <c r="J65">
        <f>IF(J$1=$A65,1,INDEX(Correlations!$F$3:$DA$102,MAX(J$1,$A65),MIN(J$1,$A65)))</f>
        <v>0</v>
      </c>
      <c r="K65">
        <f>IF(K$1=$A65,1,INDEX(Correlations!$F$3:$DA$102,MAX(K$1,$A65),MIN(K$1,$A65)))</f>
        <v>0</v>
      </c>
      <c r="L65">
        <f>IF(L$1=$A65,1,INDEX(Correlations!$F$3:$DA$102,MAX(L$1,$A65),MIN(L$1,$A65)))</f>
        <v>0</v>
      </c>
      <c r="M65">
        <f>IF(M$1=$A65,1,INDEX(Correlations!$F$3:$DA$102,MAX(M$1,$A65),MIN(M$1,$A65)))</f>
        <v>0</v>
      </c>
      <c r="N65">
        <f>IF(N$1=$A65,1,INDEX(Correlations!$F$3:$DA$102,MAX(N$1,$A65),MIN(N$1,$A65)))</f>
        <v>0</v>
      </c>
      <c r="O65">
        <f>IF(O$1=$A65,1,INDEX(Correlations!$F$3:$DA$102,MAX(O$1,$A65),MIN(O$1,$A65)))</f>
        <v>0</v>
      </c>
      <c r="P65">
        <f>IF(P$1=$A65,1,INDEX(Correlations!$F$3:$DA$102,MAX(P$1,$A65),MIN(P$1,$A65)))</f>
        <v>0</v>
      </c>
      <c r="Q65">
        <f>IF(Q$1=$A65,1,INDEX(Correlations!$F$3:$DA$102,MAX(Q$1,$A65),MIN(Q$1,$A65)))</f>
        <v>0</v>
      </c>
      <c r="R65">
        <f>IF(R$1=$A65,1,INDEX(Correlations!$F$3:$DA$102,MAX(R$1,$A65),MIN(R$1,$A65)))</f>
        <v>0</v>
      </c>
      <c r="S65">
        <f>IF(S$1=$A65,1,INDEX(Correlations!$F$3:$DA$102,MAX(S$1,$A65),MIN(S$1,$A65)))</f>
        <v>0</v>
      </c>
      <c r="T65">
        <f>IF(T$1=$A65,1,INDEX(Correlations!$F$3:$DA$102,MAX(T$1,$A65),MIN(T$1,$A65)))</f>
        <v>0</v>
      </c>
      <c r="U65">
        <f>IF(U$1=$A65,1,INDEX(Correlations!$F$3:$DA$102,MAX(U$1,$A65),MIN(U$1,$A65)))</f>
        <v>0</v>
      </c>
      <c r="V65">
        <f>IF(V$1=$A65,1,INDEX(Correlations!$F$3:$DA$102,MAX(V$1,$A65),MIN(V$1,$A65)))</f>
        <v>0</v>
      </c>
      <c r="W65">
        <f>IF(W$1=$A65,1,INDEX(Correlations!$F$3:$DA$102,MAX(W$1,$A65),MIN(W$1,$A65)))</f>
        <v>0</v>
      </c>
      <c r="X65">
        <f>IF(X$1=$A65,1,INDEX(Correlations!$F$3:$DA$102,MAX(X$1,$A65),MIN(X$1,$A65)))</f>
        <v>0</v>
      </c>
      <c r="Y65">
        <f>IF(Y$1=$A65,1,INDEX(Correlations!$F$3:$DA$102,MAX(Y$1,$A65),MIN(Y$1,$A65)))</f>
        <v>0</v>
      </c>
      <c r="Z65">
        <f>IF(Z$1=$A65,1,INDEX(Correlations!$F$3:$DA$102,MAX(Z$1,$A65),MIN(Z$1,$A65)))</f>
        <v>0</v>
      </c>
      <c r="AA65">
        <f>IF(AA$1=$A65,1,INDEX(Correlations!$F$3:$DA$102,MAX(AA$1,$A65),MIN(AA$1,$A65)))</f>
        <v>0</v>
      </c>
      <c r="AB65">
        <f>IF(AB$1=$A65,1,INDEX(Correlations!$F$3:$DA$102,MAX(AB$1,$A65),MIN(AB$1,$A65)))</f>
        <v>0</v>
      </c>
      <c r="AC65">
        <f>IF(AC$1=$A65,1,INDEX(Correlations!$F$3:$DA$102,MAX(AC$1,$A65),MIN(AC$1,$A65)))</f>
        <v>0</v>
      </c>
      <c r="AD65">
        <f>IF(AD$1=$A65,1,INDEX(Correlations!$F$3:$DA$102,MAX(AD$1,$A65),MIN(AD$1,$A65)))</f>
        <v>0</v>
      </c>
      <c r="AE65">
        <f>IF(AE$1=$A65,1,INDEX(Correlations!$F$3:$DA$102,MAX(AE$1,$A65),MIN(AE$1,$A65)))</f>
        <v>0</v>
      </c>
      <c r="AF65">
        <f>IF(AF$1=$A65,1,INDEX(Correlations!$F$3:$DA$102,MAX(AF$1,$A65),MIN(AF$1,$A65)))</f>
        <v>0</v>
      </c>
      <c r="AG65">
        <f>IF(AG$1=$A65,1,INDEX(Correlations!$F$3:$DA$102,MAX(AG$1,$A65),MIN(AG$1,$A65)))</f>
        <v>0</v>
      </c>
      <c r="AH65">
        <f>IF(AH$1=$A65,1,INDEX(Correlations!$F$3:$DA$102,MAX(AH$1,$A65),MIN(AH$1,$A65)))</f>
        <v>0</v>
      </c>
      <c r="AI65">
        <f>IF(AI$1=$A65,1,INDEX(Correlations!$F$3:$DA$102,MAX(AI$1,$A65),MIN(AI$1,$A65)))</f>
        <v>0</v>
      </c>
      <c r="AJ65">
        <f>IF(AJ$1=$A65,1,INDEX(Correlations!$F$3:$DA$102,MAX(AJ$1,$A65),MIN(AJ$1,$A65)))</f>
        <v>0</v>
      </c>
      <c r="AK65">
        <f>IF(AK$1=$A65,1,INDEX(Correlations!$F$3:$DA$102,MAX(AK$1,$A65),MIN(AK$1,$A65)))</f>
        <v>0</v>
      </c>
      <c r="AL65">
        <f>IF(AL$1=$A65,1,INDEX(Correlations!$F$3:$DA$102,MAX(AL$1,$A65),MIN(AL$1,$A65)))</f>
        <v>0</v>
      </c>
      <c r="AM65">
        <f>IF(AM$1=$A65,1,INDEX(Correlations!$F$3:$DA$102,MAX(AM$1,$A65),MIN(AM$1,$A65)))</f>
        <v>0</v>
      </c>
      <c r="AN65">
        <f>IF(AN$1=$A65,1,INDEX(Correlations!$F$3:$DA$102,MAX(AN$1,$A65),MIN(AN$1,$A65)))</f>
        <v>0</v>
      </c>
      <c r="AO65">
        <f>IF(AO$1=$A65,1,INDEX(Correlations!$F$3:$DA$102,MAX(AO$1,$A65),MIN(AO$1,$A65)))</f>
        <v>0</v>
      </c>
      <c r="AP65">
        <f>IF(AP$1=$A65,1,INDEX(Correlations!$F$3:$DA$102,MAX(AP$1,$A65),MIN(AP$1,$A65)))</f>
        <v>0</v>
      </c>
      <c r="AQ65">
        <f>IF(AQ$1=$A65,1,INDEX(Correlations!$F$3:$DA$102,MAX(AQ$1,$A65),MIN(AQ$1,$A65)))</f>
        <v>0</v>
      </c>
      <c r="AR65">
        <f>IF(AR$1=$A65,1,INDEX(Correlations!$F$3:$DA$102,MAX(AR$1,$A65),MIN(AR$1,$A65)))</f>
        <v>0</v>
      </c>
      <c r="AS65">
        <f>IF(AS$1=$A65,1,INDEX(Correlations!$F$3:$DA$102,MAX(AS$1,$A65),MIN(AS$1,$A65)))</f>
        <v>0</v>
      </c>
      <c r="AT65">
        <f>IF(AT$1=$A65,1,INDEX(Correlations!$F$3:$DA$102,MAX(AT$1,$A65),MIN(AT$1,$A65)))</f>
        <v>0</v>
      </c>
      <c r="AU65">
        <f>IF(AU$1=$A65,1,INDEX(Correlations!$F$3:$DA$102,MAX(AU$1,$A65),MIN(AU$1,$A65)))</f>
        <v>0</v>
      </c>
      <c r="AV65">
        <f>IF(AV$1=$A65,1,INDEX(Correlations!$F$3:$DA$102,MAX(AV$1,$A65),MIN(AV$1,$A65)))</f>
        <v>0</v>
      </c>
      <c r="AW65">
        <f>IF(AW$1=$A65,1,INDEX(Correlations!$F$3:$DA$102,MAX(AW$1,$A65),MIN(AW$1,$A65)))</f>
        <v>0</v>
      </c>
      <c r="AX65">
        <f>IF(AX$1=$A65,1,INDEX(Correlations!$F$3:$DA$102,MAX(AX$1,$A65),MIN(AX$1,$A65)))</f>
        <v>0</v>
      </c>
      <c r="AY65">
        <f>IF(AY$1=$A65,1,INDEX(Correlations!$F$3:$DA$102,MAX(AY$1,$A65),MIN(AY$1,$A65)))</f>
        <v>0</v>
      </c>
      <c r="AZ65">
        <f>IF(AZ$1=$A65,1,INDEX(Correlations!$F$3:$DA$102,MAX(AZ$1,$A65),MIN(AZ$1,$A65)))</f>
        <v>0</v>
      </c>
      <c r="BA65">
        <f>IF(BA$1=$A65,1,INDEX(Correlations!$F$3:$DA$102,MAX(BA$1,$A65),MIN(BA$1,$A65)))</f>
        <v>0.54</v>
      </c>
      <c r="BB65">
        <f>IF(BB$1=$A65,1,INDEX(Correlations!$F$3:$DA$102,MAX(BB$1,$A65),MIN(BB$1,$A65)))</f>
        <v>0.41</v>
      </c>
      <c r="BC65">
        <f>IF(BC$1=$A65,1,INDEX(Correlations!$F$3:$DA$102,MAX(BC$1,$A65),MIN(BC$1,$A65)))</f>
        <v>0.47</v>
      </c>
      <c r="BD65">
        <f>IF(BD$1=$A65,1,INDEX(Correlations!$F$3:$DA$102,MAX(BD$1,$A65),MIN(BD$1,$A65)))</f>
        <v>0.59</v>
      </c>
      <c r="BE65">
        <f>IF(BE$1=$A65,1,INDEX(Correlations!$F$3:$DA$102,MAX(BE$1,$A65),MIN(BE$1,$A65)))</f>
        <v>60</v>
      </c>
      <c r="BF65">
        <f>IF(BF$1=$A65,1,INDEX(Correlations!$F$3:$DA$102,MAX(BF$1,$A65),MIN(BF$1,$A65)))</f>
        <v>0</v>
      </c>
      <c r="BG65">
        <f>IF(BG$1=$A65,1,INDEX(Correlations!$F$3:$DA$102,MAX(BG$1,$A65),MIN(BG$1,$A65)))</f>
        <v>0</v>
      </c>
      <c r="BH65">
        <f>IF(BH$1=$A65,1,INDEX(Correlations!$F$3:$DA$102,MAX(BH$1,$A65),MIN(BH$1,$A65)))</f>
        <v>0</v>
      </c>
      <c r="BI65">
        <f>IF(BI$1=$A65,1,INDEX(Correlations!$F$3:$DA$102,MAX(BI$1,$A65),MIN(BI$1,$A65)))</f>
        <v>0</v>
      </c>
      <c r="BJ65">
        <f>IF(BJ$1=$A65,1,INDEX(Correlations!$F$3:$DA$102,MAX(BJ$1,$A65),MIN(BJ$1,$A65)))</f>
        <v>0</v>
      </c>
      <c r="BK65">
        <f>IF(BK$1=$A65,1,INDEX(Correlations!$F$3:$DA$102,MAX(BK$1,$A65),MIN(BK$1,$A65)))</f>
        <v>0</v>
      </c>
      <c r="BL65">
        <f>IF(BL$1=$A65,1,INDEX(Correlations!$F$3:$DA$102,MAX(BL$1,$A65),MIN(BL$1,$A65)))</f>
        <v>0</v>
      </c>
      <c r="BM65">
        <f>IF(BM$1=$A65,1,INDEX(Correlations!$F$3:$DA$102,MAX(BM$1,$A65),MIN(BM$1,$A65)))</f>
        <v>1</v>
      </c>
      <c r="BN65">
        <f>IF(BN$1=$A65,1,INDEX(Correlations!$F$3:$DA$102,MAX(BN$1,$A65),MIN(BN$1,$A65)))</f>
        <v>0</v>
      </c>
      <c r="BO65">
        <f>IF(BO$1=$A65,1,INDEX(Correlations!$F$3:$DA$102,MAX(BO$1,$A65),MIN(BO$1,$A65)))</f>
        <v>0</v>
      </c>
      <c r="BP65">
        <f>IF(BP$1=$A65,1,INDEX(Correlations!$F$3:$DA$102,MAX(BP$1,$A65),MIN(BP$1,$A65)))</f>
        <v>0</v>
      </c>
      <c r="BQ65">
        <f>IF(BQ$1=$A65,1,INDEX(Correlations!$F$3:$DA$102,MAX(BQ$1,$A65),MIN(BQ$1,$A65)))</f>
        <v>0</v>
      </c>
      <c r="BR65">
        <f>IF(BR$1=$A65,1,INDEX(Correlations!$F$3:$DA$102,MAX(BR$1,$A65),MIN(BR$1,$A65)))</f>
        <v>0</v>
      </c>
      <c r="BS65">
        <f>IF(BS$1=$A65,1,INDEX(Correlations!$F$3:$DA$102,MAX(BS$1,$A65),MIN(BS$1,$A65)))</f>
        <v>0</v>
      </c>
      <c r="BT65">
        <f>IF(BT$1=$A65,1,INDEX(Correlations!$F$3:$DA$102,MAX(BT$1,$A65),MIN(BT$1,$A65)))</f>
        <v>0.61</v>
      </c>
      <c r="BU65">
        <f>IF(BU$1=$A65,1,INDEX(Correlations!$F$3:$DA$102,MAX(BU$1,$A65),MIN(BU$1,$A65)))</f>
        <v>0.66</v>
      </c>
      <c r="BV65">
        <f>IF(BV$1=$A65,1,INDEX(Correlations!$F$3:$DA$102,MAX(BV$1,$A65),MIN(BV$1,$A65)))</f>
        <v>0</v>
      </c>
      <c r="BW65">
        <f>IF(BW$1=$A65,1,INDEX(Correlations!$F$3:$DA$102,MAX(BW$1,$A65),MIN(BW$1,$A65)))</f>
        <v>0</v>
      </c>
      <c r="BX65">
        <f>IF(BX$1=$A65,1,INDEX(Correlations!$F$3:$DA$102,MAX(BX$1,$A65),MIN(BX$1,$A65)))</f>
        <v>0</v>
      </c>
      <c r="BY65">
        <f>IF(BY$1=$A65,1,INDEX(Correlations!$F$3:$DA$102,MAX(BY$1,$A65),MIN(BY$1,$A65)))</f>
        <v>0</v>
      </c>
      <c r="BZ65">
        <f>IF(BZ$1=$A65,1,INDEX(Correlations!$F$3:$DA$102,MAX(BZ$1,$A65),MIN(BZ$1,$A65)))</f>
        <v>0</v>
      </c>
      <c r="CA65">
        <f>IF(CA$1=$A65,1,INDEX(Correlations!$F$3:$DA$102,MAX(CA$1,$A65),MIN(CA$1,$A65)))</f>
        <v>0</v>
      </c>
      <c r="CB65">
        <f>IF(CB$1=$A65,1,INDEX(Correlations!$F$3:$DA$102,MAX(CB$1,$A65),MIN(CB$1,$A65)))</f>
        <v>0.66</v>
      </c>
      <c r="CC65">
        <f>IF(CC$1=$A65,1,INDEX(Correlations!$F$3:$DA$102,MAX(CC$1,$A65),MIN(CC$1,$A65)))</f>
        <v>0.45</v>
      </c>
      <c r="CD65">
        <f>IF(CD$1=$A65,1,INDEX(Correlations!$F$3:$DA$102,MAX(CD$1,$A65),MIN(CD$1,$A65)))</f>
        <v>0.32</v>
      </c>
      <c r="CE65">
        <f>IF(CE$1=$A65,1,INDEX(Correlations!$F$3:$DA$102,MAX(CE$1,$A65),MIN(CE$1,$A65)))</f>
        <v>0.53</v>
      </c>
      <c r="CF65">
        <f>IF(CF$1=$A65,1,INDEX(Correlations!$F$3:$DA$102,MAX(CF$1,$A65),MIN(CF$1,$A65)))</f>
        <v>0.46</v>
      </c>
      <c r="CG65">
        <f>IF(CG$1=$A65,1,INDEX(Correlations!$F$3:$DA$102,MAX(CG$1,$A65),MIN(CG$1,$A65)))</f>
        <v>0</v>
      </c>
      <c r="CH65">
        <f>IF(CH$1=$A65,1,INDEX(Correlations!$F$3:$DA$102,MAX(CH$1,$A65),MIN(CH$1,$A65)))</f>
        <v>0</v>
      </c>
      <c r="CI65">
        <f>IF(CI$1=$A65,1,INDEX(Correlations!$F$3:$DA$102,MAX(CI$1,$A65),MIN(CI$1,$A65)))</f>
        <v>0</v>
      </c>
      <c r="CJ65">
        <f>IF(CJ$1=$A65,1,INDEX(Correlations!$F$3:$DA$102,MAX(CJ$1,$A65),MIN(CJ$1,$A65)))</f>
        <v>0</v>
      </c>
      <c r="CK65">
        <f>IF(CK$1=$A65,1,INDEX(Correlations!$F$3:$DA$102,MAX(CK$1,$A65),MIN(CK$1,$A65)))</f>
        <v>0</v>
      </c>
      <c r="CL65">
        <f>IF(CL$1=$A65,1,INDEX(Correlations!$F$3:$DA$102,MAX(CL$1,$A65),MIN(CL$1,$A65)))</f>
        <v>0</v>
      </c>
      <c r="CM65">
        <f>IF(CM$1=$A65,1,INDEX(Correlations!$F$3:$DA$102,MAX(CM$1,$A65),MIN(CM$1,$A65)))</f>
        <v>0</v>
      </c>
      <c r="CN65">
        <f>IF(CN$1=$A65,1,INDEX(Correlations!$F$3:$DA$102,MAX(CN$1,$A65),MIN(CN$1,$A65)))</f>
        <v>0</v>
      </c>
      <c r="CO65">
        <f>IF(CO$1=$A65,1,INDEX(Correlations!$F$3:$DA$102,MAX(CO$1,$A65),MIN(CO$1,$A65)))</f>
        <v>0</v>
      </c>
      <c r="CP65">
        <f>IF(CP$1=$A65,1,INDEX(Correlations!$F$3:$DA$102,MAX(CP$1,$A65),MIN(CP$1,$A65)))</f>
        <v>0</v>
      </c>
      <c r="CQ65">
        <f>IF(CQ$1=$A65,1,INDEX(Correlations!$F$3:$DA$102,MAX(CQ$1,$A65),MIN(CQ$1,$A65)))</f>
        <v>0</v>
      </c>
      <c r="CR65">
        <f>IF(CR$1=$A65,1,INDEX(Correlations!$F$3:$DA$102,MAX(CR$1,$A65),MIN(CR$1,$A65)))</f>
        <v>0</v>
      </c>
      <c r="CS65">
        <f>IF(CS$1=$A65,1,INDEX(Correlations!$F$3:$DA$102,MAX(CS$1,$A65),MIN(CS$1,$A65)))</f>
        <v>0</v>
      </c>
      <c r="CT65">
        <f>IF(CT$1=$A65,1,INDEX(Correlations!$F$3:$DA$102,MAX(CT$1,$A65),MIN(CT$1,$A65)))</f>
        <v>0</v>
      </c>
      <c r="CU65">
        <f>IF(CU$1=$A65,1,INDEX(Correlations!$F$3:$DA$102,MAX(CU$1,$A65),MIN(CU$1,$A65)))</f>
        <v>0</v>
      </c>
      <c r="CV65">
        <f>IF(CV$1=$A65,1,INDEX(Correlations!$F$3:$DA$102,MAX(CV$1,$A65),MIN(CV$1,$A65)))</f>
        <v>0</v>
      </c>
      <c r="CW65">
        <f>IF(CW$1=$A65,1,INDEX(Correlations!$F$3:$DA$102,MAX(CW$1,$A65),MIN(CW$1,$A65)))</f>
        <v>0</v>
      </c>
    </row>
    <row r="66" spans="1:101" x14ac:dyDescent="0.15">
      <c r="A66">
        <v>65</v>
      </c>
      <c r="B66">
        <f>IF(B$1=$A66,1,INDEX(Correlations!$F$3:$DA$102,MAX(B$1,$A66),MIN(B$1,$A66)))</f>
        <v>0</v>
      </c>
      <c r="C66">
        <f>IF(C$1=$A66,1,INDEX(Correlations!$F$3:$DA$102,MAX(C$1,$A66),MIN(C$1,$A66)))</f>
        <v>0</v>
      </c>
      <c r="D66">
        <f>IF(D$1=$A66,1,INDEX(Correlations!$F$3:$DA$102,MAX(D$1,$A66),MIN(D$1,$A66)))</f>
        <v>0</v>
      </c>
      <c r="E66">
        <f>IF(E$1=$A66,1,INDEX(Correlations!$F$3:$DA$102,MAX(E$1,$A66),MIN(E$1,$A66)))</f>
        <v>0</v>
      </c>
      <c r="F66">
        <f>IF(F$1=$A66,1,INDEX(Correlations!$F$3:$DA$102,MAX(F$1,$A66),MIN(F$1,$A66)))</f>
        <v>0</v>
      </c>
      <c r="G66">
        <f>IF(G$1=$A66,1,INDEX(Correlations!$F$3:$DA$102,MAX(G$1,$A66),MIN(G$1,$A66)))</f>
        <v>0</v>
      </c>
      <c r="H66">
        <f>IF(H$1=$A66,1,INDEX(Correlations!$F$3:$DA$102,MAX(H$1,$A66),MIN(H$1,$A66)))</f>
        <v>0</v>
      </c>
      <c r="I66">
        <f>IF(I$1=$A66,1,INDEX(Correlations!$F$3:$DA$102,MAX(I$1,$A66),MIN(I$1,$A66)))</f>
        <v>0</v>
      </c>
      <c r="J66">
        <f>IF(J$1=$A66,1,INDEX(Correlations!$F$3:$DA$102,MAX(J$1,$A66),MIN(J$1,$A66)))</f>
        <v>0</v>
      </c>
      <c r="K66">
        <f>IF(K$1=$A66,1,INDEX(Correlations!$F$3:$DA$102,MAX(K$1,$A66),MIN(K$1,$A66)))</f>
        <v>0</v>
      </c>
      <c r="L66">
        <f>IF(L$1=$A66,1,INDEX(Correlations!$F$3:$DA$102,MAX(L$1,$A66),MIN(L$1,$A66)))</f>
        <v>0</v>
      </c>
      <c r="M66">
        <f>IF(M$1=$A66,1,INDEX(Correlations!$F$3:$DA$102,MAX(M$1,$A66),MIN(M$1,$A66)))</f>
        <v>0</v>
      </c>
      <c r="N66">
        <f>IF(N$1=$A66,1,INDEX(Correlations!$F$3:$DA$102,MAX(N$1,$A66),MIN(N$1,$A66)))</f>
        <v>0</v>
      </c>
      <c r="O66">
        <f>IF(O$1=$A66,1,INDEX(Correlations!$F$3:$DA$102,MAX(O$1,$A66),MIN(O$1,$A66)))</f>
        <v>0</v>
      </c>
      <c r="P66">
        <f>IF(P$1=$A66,1,INDEX(Correlations!$F$3:$DA$102,MAX(P$1,$A66),MIN(P$1,$A66)))</f>
        <v>0</v>
      </c>
      <c r="Q66">
        <f>IF(Q$1=$A66,1,INDEX(Correlations!$F$3:$DA$102,MAX(Q$1,$A66),MIN(Q$1,$A66)))</f>
        <v>0</v>
      </c>
      <c r="R66">
        <f>IF(R$1=$A66,1,INDEX(Correlations!$F$3:$DA$102,MAX(R$1,$A66),MIN(R$1,$A66)))</f>
        <v>0</v>
      </c>
      <c r="S66">
        <f>IF(S$1=$A66,1,INDEX(Correlations!$F$3:$DA$102,MAX(S$1,$A66),MIN(S$1,$A66)))</f>
        <v>0</v>
      </c>
      <c r="T66">
        <f>IF(T$1=$A66,1,INDEX(Correlations!$F$3:$DA$102,MAX(T$1,$A66),MIN(T$1,$A66)))</f>
        <v>0</v>
      </c>
      <c r="U66">
        <f>IF(U$1=$A66,1,INDEX(Correlations!$F$3:$DA$102,MAX(U$1,$A66),MIN(U$1,$A66)))</f>
        <v>0</v>
      </c>
      <c r="V66">
        <f>IF(V$1=$A66,1,INDEX(Correlations!$F$3:$DA$102,MAX(V$1,$A66),MIN(V$1,$A66)))</f>
        <v>0</v>
      </c>
      <c r="W66">
        <f>IF(W$1=$A66,1,INDEX(Correlations!$F$3:$DA$102,MAX(W$1,$A66),MIN(W$1,$A66)))</f>
        <v>0</v>
      </c>
      <c r="X66">
        <f>IF(X$1=$A66,1,INDEX(Correlations!$F$3:$DA$102,MAX(X$1,$A66),MIN(X$1,$A66)))</f>
        <v>0</v>
      </c>
      <c r="Y66">
        <f>IF(Y$1=$A66,1,INDEX(Correlations!$F$3:$DA$102,MAX(Y$1,$A66),MIN(Y$1,$A66)))</f>
        <v>0</v>
      </c>
      <c r="Z66">
        <f>IF(Z$1=$A66,1,INDEX(Correlations!$F$3:$DA$102,MAX(Z$1,$A66),MIN(Z$1,$A66)))</f>
        <v>0</v>
      </c>
      <c r="AA66">
        <f>IF(AA$1=$A66,1,INDEX(Correlations!$F$3:$DA$102,MAX(AA$1,$A66),MIN(AA$1,$A66)))</f>
        <v>0</v>
      </c>
      <c r="AB66">
        <f>IF(AB$1=$A66,1,INDEX(Correlations!$F$3:$DA$102,MAX(AB$1,$A66),MIN(AB$1,$A66)))</f>
        <v>0</v>
      </c>
      <c r="AC66">
        <f>IF(AC$1=$A66,1,INDEX(Correlations!$F$3:$DA$102,MAX(AC$1,$A66),MIN(AC$1,$A66)))</f>
        <v>0</v>
      </c>
      <c r="AD66">
        <f>IF(AD$1=$A66,1,INDEX(Correlations!$F$3:$DA$102,MAX(AD$1,$A66),MIN(AD$1,$A66)))</f>
        <v>0</v>
      </c>
      <c r="AE66">
        <f>IF(AE$1=$A66,1,INDEX(Correlations!$F$3:$DA$102,MAX(AE$1,$A66),MIN(AE$1,$A66)))</f>
        <v>0</v>
      </c>
      <c r="AF66">
        <f>IF(AF$1=$A66,1,INDEX(Correlations!$F$3:$DA$102,MAX(AF$1,$A66),MIN(AF$1,$A66)))</f>
        <v>0</v>
      </c>
      <c r="AG66">
        <f>IF(AG$1=$A66,1,INDEX(Correlations!$F$3:$DA$102,MAX(AG$1,$A66),MIN(AG$1,$A66)))</f>
        <v>0</v>
      </c>
      <c r="AH66">
        <f>IF(AH$1=$A66,1,INDEX(Correlations!$F$3:$DA$102,MAX(AH$1,$A66),MIN(AH$1,$A66)))</f>
        <v>0</v>
      </c>
      <c r="AI66">
        <f>IF(AI$1=$A66,1,INDEX(Correlations!$F$3:$DA$102,MAX(AI$1,$A66),MIN(AI$1,$A66)))</f>
        <v>0</v>
      </c>
      <c r="AJ66">
        <f>IF(AJ$1=$A66,1,INDEX(Correlations!$F$3:$DA$102,MAX(AJ$1,$A66),MIN(AJ$1,$A66)))</f>
        <v>0</v>
      </c>
      <c r="AK66">
        <f>IF(AK$1=$A66,1,INDEX(Correlations!$F$3:$DA$102,MAX(AK$1,$A66),MIN(AK$1,$A66)))</f>
        <v>0</v>
      </c>
      <c r="AL66">
        <f>IF(AL$1=$A66,1,INDEX(Correlations!$F$3:$DA$102,MAX(AL$1,$A66),MIN(AL$1,$A66)))</f>
        <v>0</v>
      </c>
      <c r="AM66">
        <f>IF(AM$1=$A66,1,INDEX(Correlations!$F$3:$DA$102,MAX(AM$1,$A66),MIN(AM$1,$A66)))</f>
        <v>0</v>
      </c>
      <c r="AN66">
        <f>IF(AN$1=$A66,1,INDEX(Correlations!$F$3:$DA$102,MAX(AN$1,$A66),MIN(AN$1,$A66)))</f>
        <v>0</v>
      </c>
      <c r="AO66">
        <f>IF(AO$1=$A66,1,INDEX(Correlations!$F$3:$DA$102,MAX(AO$1,$A66),MIN(AO$1,$A66)))</f>
        <v>0</v>
      </c>
      <c r="AP66">
        <f>IF(AP$1=$A66,1,INDEX(Correlations!$F$3:$DA$102,MAX(AP$1,$A66),MIN(AP$1,$A66)))</f>
        <v>0</v>
      </c>
      <c r="AQ66">
        <f>IF(AQ$1=$A66,1,INDEX(Correlations!$F$3:$DA$102,MAX(AQ$1,$A66),MIN(AQ$1,$A66)))</f>
        <v>0</v>
      </c>
      <c r="AR66">
        <f>IF(AR$1=$A66,1,INDEX(Correlations!$F$3:$DA$102,MAX(AR$1,$A66),MIN(AR$1,$A66)))</f>
        <v>0</v>
      </c>
      <c r="AS66">
        <f>IF(AS$1=$A66,1,INDEX(Correlations!$F$3:$DA$102,MAX(AS$1,$A66),MIN(AS$1,$A66)))</f>
        <v>0</v>
      </c>
      <c r="AT66">
        <f>IF(AT$1=$A66,1,INDEX(Correlations!$F$3:$DA$102,MAX(AT$1,$A66),MIN(AT$1,$A66)))</f>
        <v>0</v>
      </c>
      <c r="AU66">
        <f>IF(AU$1=$A66,1,INDEX(Correlations!$F$3:$DA$102,MAX(AU$1,$A66),MIN(AU$1,$A66)))</f>
        <v>0</v>
      </c>
      <c r="AV66">
        <f>IF(AV$1=$A66,1,INDEX(Correlations!$F$3:$DA$102,MAX(AV$1,$A66),MIN(AV$1,$A66)))</f>
        <v>0</v>
      </c>
      <c r="AW66">
        <f>IF(AW$1=$A66,1,INDEX(Correlations!$F$3:$DA$102,MAX(AW$1,$A66),MIN(AW$1,$A66)))</f>
        <v>0</v>
      </c>
      <c r="AX66">
        <f>IF(AX$1=$A66,1,INDEX(Correlations!$F$3:$DA$102,MAX(AX$1,$A66),MIN(AX$1,$A66)))</f>
        <v>0</v>
      </c>
      <c r="AY66">
        <f>IF(AY$1=$A66,1,INDEX(Correlations!$F$3:$DA$102,MAX(AY$1,$A66),MIN(AY$1,$A66)))</f>
        <v>0</v>
      </c>
      <c r="AZ66">
        <f>IF(AZ$1=$A66,1,INDEX(Correlations!$F$3:$DA$102,MAX(AZ$1,$A66),MIN(AZ$1,$A66)))</f>
        <v>0</v>
      </c>
      <c r="BA66">
        <f>IF(BA$1=$A66,1,INDEX(Correlations!$F$3:$DA$102,MAX(BA$1,$A66),MIN(BA$1,$A66)))</f>
        <v>0.49</v>
      </c>
      <c r="BB66">
        <f>IF(BB$1=$A66,1,INDEX(Correlations!$F$3:$DA$102,MAX(BB$1,$A66),MIN(BB$1,$A66)))</f>
        <v>0.44</v>
      </c>
      <c r="BC66">
        <f>IF(BC$1=$A66,1,INDEX(Correlations!$F$3:$DA$102,MAX(BC$1,$A66),MIN(BC$1,$A66)))</f>
        <v>0.52</v>
      </c>
      <c r="BD66">
        <f>IF(BD$1=$A66,1,INDEX(Correlations!$F$3:$DA$102,MAX(BD$1,$A66),MIN(BD$1,$A66)))</f>
        <v>0.48</v>
      </c>
      <c r="BE66">
        <f>IF(BE$1=$A66,1,INDEX(Correlations!$F$3:$DA$102,MAX(BE$1,$A66),MIN(BE$1,$A66)))</f>
        <v>0.53</v>
      </c>
      <c r="BF66">
        <f>IF(BF$1=$A66,1,INDEX(Correlations!$F$3:$DA$102,MAX(BF$1,$A66),MIN(BF$1,$A66)))</f>
        <v>0</v>
      </c>
      <c r="BG66">
        <f>IF(BG$1=$A66,1,INDEX(Correlations!$F$3:$DA$102,MAX(BG$1,$A66),MIN(BG$1,$A66)))</f>
        <v>0</v>
      </c>
      <c r="BH66">
        <f>IF(BH$1=$A66,1,INDEX(Correlations!$F$3:$DA$102,MAX(BH$1,$A66),MIN(BH$1,$A66)))</f>
        <v>0</v>
      </c>
      <c r="BI66">
        <f>IF(BI$1=$A66,1,INDEX(Correlations!$F$3:$DA$102,MAX(BI$1,$A66),MIN(BI$1,$A66)))</f>
        <v>0</v>
      </c>
      <c r="BJ66">
        <f>IF(BJ$1=$A66,1,INDEX(Correlations!$F$3:$DA$102,MAX(BJ$1,$A66),MIN(BJ$1,$A66)))</f>
        <v>0</v>
      </c>
      <c r="BK66">
        <f>IF(BK$1=$A66,1,INDEX(Correlations!$F$3:$DA$102,MAX(BK$1,$A66),MIN(BK$1,$A66)))</f>
        <v>0</v>
      </c>
      <c r="BL66">
        <f>IF(BL$1=$A66,1,INDEX(Correlations!$F$3:$DA$102,MAX(BL$1,$A66),MIN(BL$1,$A66)))</f>
        <v>0</v>
      </c>
      <c r="BM66">
        <f>IF(BM$1=$A66,1,INDEX(Correlations!$F$3:$DA$102,MAX(BM$1,$A66),MIN(BM$1,$A66)))</f>
        <v>0</v>
      </c>
      <c r="BN66">
        <f>IF(BN$1=$A66,1,INDEX(Correlations!$F$3:$DA$102,MAX(BN$1,$A66),MIN(BN$1,$A66)))</f>
        <v>1</v>
      </c>
      <c r="BO66">
        <f>IF(BO$1=$A66,1,INDEX(Correlations!$F$3:$DA$102,MAX(BO$1,$A66),MIN(BO$1,$A66)))</f>
        <v>0</v>
      </c>
      <c r="BP66">
        <f>IF(BP$1=$A66,1,INDEX(Correlations!$F$3:$DA$102,MAX(BP$1,$A66),MIN(BP$1,$A66)))</f>
        <v>0</v>
      </c>
      <c r="BQ66">
        <f>IF(BQ$1=$A66,1,INDEX(Correlations!$F$3:$DA$102,MAX(BQ$1,$A66),MIN(BQ$1,$A66)))</f>
        <v>0</v>
      </c>
      <c r="BR66">
        <f>IF(BR$1=$A66,1,INDEX(Correlations!$F$3:$DA$102,MAX(BR$1,$A66),MIN(BR$1,$A66)))</f>
        <v>0</v>
      </c>
      <c r="BS66">
        <f>IF(BS$1=$A66,1,INDEX(Correlations!$F$3:$DA$102,MAX(BS$1,$A66),MIN(BS$1,$A66)))</f>
        <v>0</v>
      </c>
      <c r="BT66">
        <f>IF(BT$1=$A66,1,INDEX(Correlations!$F$3:$DA$102,MAX(BT$1,$A66),MIN(BT$1,$A66)))</f>
        <v>0.37</v>
      </c>
      <c r="BU66">
        <f>IF(BU$1=$A66,1,INDEX(Correlations!$F$3:$DA$102,MAX(BU$1,$A66),MIN(BU$1,$A66)))</f>
        <v>0.47</v>
      </c>
      <c r="BV66">
        <f>IF(BV$1=$A66,1,INDEX(Correlations!$F$3:$DA$102,MAX(BV$1,$A66),MIN(BV$1,$A66)))</f>
        <v>0</v>
      </c>
      <c r="BW66">
        <f>IF(BW$1=$A66,1,INDEX(Correlations!$F$3:$DA$102,MAX(BW$1,$A66),MIN(BW$1,$A66)))</f>
        <v>0</v>
      </c>
      <c r="BX66">
        <f>IF(BX$1=$A66,1,INDEX(Correlations!$F$3:$DA$102,MAX(BX$1,$A66),MIN(BX$1,$A66)))</f>
        <v>0</v>
      </c>
      <c r="BY66">
        <f>IF(BY$1=$A66,1,INDEX(Correlations!$F$3:$DA$102,MAX(BY$1,$A66),MIN(BY$1,$A66)))</f>
        <v>0</v>
      </c>
      <c r="BZ66">
        <f>IF(BZ$1=$A66,1,INDEX(Correlations!$F$3:$DA$102,MAX(BZ$1,$A66),MIN(BZ$1,$A66)))</f>
        <v>0</v>
      </c>
      <c r="CA66">
        <f>IF(CA$1=$A66,1,INDEX(Correlations!$F$3:$DA$102,MAX(CA$1,$A66),MIN(CA$1,$A66)))</f>
        <v>0</v>
      </c>
      <c r="CB66">
        <f>IF(CB$1=$A66,1,INDEX(Correlations!$F$3:$DA$102,MAX(CB$1,$A66),MIN(CB$1,$A66)))</f>
        <v>0.56000000000000005</v>
      </c>
      <c r="CC66">
        <f>IF(CC$1=$A66,1,INDEX(Correlations!$F$3:$DA$102,MAX(CC$1,$A66),MIN(CC$1,$A66)))</f>
        <v>0.4</v>
      </c>
      <c r="CD66">
        <f>IF(CD$1=$A66,1,INDEX(Correlations!$F$3:$DA$102,MAX(CD$1,$A66),MIN(CD$1,$A66)))</f>
        <v>0.28999999999999998</v>
      </c>
      <c r="CE66">
        <f>IF(CE$1=$A66,1,INDEX(Correlations!$F$3:$DA$102,MAX(CE$1,$A66),MIN(CE$1,$A66)))</f>
        <v>0.4</v>
      </c>
      <c r="CF66">
        <f>IF(CF$1=$A66,1,INDEX(Correlations!$F$3:$DA$102,MAX(CF$1,$A66),MIN(CF$1,$A66)))</f>
        <v>0.32</v>
      </c>
      <c r="CG66">
        <f>IF(CG$1=$A66,1,INDEX(Correlations!$F$3:$DA$102,MAX(CG$1,$A66),MIN(CG$1,$A66)))</f>
        <v>0</v>
      </c>
      <c r="CH66">
        <f>IF(CH$1=$A66,1,INDEX(Correlations!$F$3:$DA$102,MAX(CH$1,$A66),MIN(CH$1,$A66)))</f>
        <v>0</v>
      </c>
      <c r="CI66">
        <f>IF(CI$1=$A66,1,INDEX(Correlations!$F$3:$DA$102,MAX(CI$1,$A66),MIN(CI$1,$A66)))</f>
        <v>0</v>
      </c>
      <c r="CJ66">
        <f>IF(CJ$1=$A66,1,INDEX(Correlations!$F$3:$DA$102,MAX(CJ$1,$A66),MIN(CJ$1,$A66)))</f>
        <v>0</v>
      </c>
      <c r="CK66">
        <f>IF(CK$1=$A66,1,INDEX(Correlations!$F$3:$DA$102,MAX(CK$1,$A66),MIN(CK$1,$A66)))</f>
        <v>0</v>
      </c>
      <c r="CL66">
        <f>IF(CL$1=$A66,1,INDEX(Correlations!$F$3:$DA$102,MAX(CL$1,$A66),MIN(CL$1,$A66)))</f>
        <v>0</v>
      </c>
      <c r="CM66">
        <f>IF(CM$1=$A66,1,INDEX(Correlations!$F$3:$DA$102,MAX(CM$1,$A66),MIN(CM$1,$A66)))</f>
        <v>0</v>
      </c>
      <c r="CN66">
        <f>IF(CN$1=$A66,1,INDEX(Correlations!$F$3:$DA$102,MAX(CN$1,$A66),MIN(CN$1,$A66)))</f>
        <v>0</v>
      </c>
      <c r="CO66">
        <f>IF(CO$1=$A66,1,INDEX(Correlations!$F$3:$DA$102,MAX(CO$1,$A66),MIN(CO$1,$A66)))</f>
        <v>0</v>
      </c>
      <c r="CP66">
        <f>IF(CP$1=$A66,1,INDEX(Correlations!$F$3:$DA$102,MAX(CP$1,$A66),MIN(CP$1,$A66)))</f>
        <v>0</v>
      </c>
      <c r="CQ66">
        <f>IF(CQ$1=$A66,1,INDEX(Correlations!$F$3:$DA$102,MAX(CQ$1,$A66),MIN(CQ$1,$A66)))</f>
        <v>0</v>
      </c>
      <c r="CR66">
        <f>IF(CR$1=$A66,1,INDEX(Correlations!$F$3:$DA$102,MAX(CR$1,$A66),MIN(CR$1,$A66)))</f>
        <v>0</v>
      </c>
      <c r="CS66">
        <f>IF(CS$1=$A66,1,INDEX(Correlations!$F$3:$DA$102,MAX(CS$1,$A66),MIN(CS$1,$A66)))</f>
        <v>0</v>
      </c>
      <c r="CT66">
        <f>IF(CT$1=$A66,1,INDEX(Correlations!$F$3:$DA$102,MAX(CT$1,$A66),MIN(CT$1,$A66)))</f>
        <v>0</v>
      </c>
      <c r="CU66">
        <f>IF(CU$1=$A66,1,INDEX(Correlations!$F$3:$DA$102,MAX(CU$1,$A66),MIN(CU$1,$A66)))</f>
        <v>0</v>
      </c>
      <c r="CV66">
        <f>IF(CV$1=$A66,1,INDEX(Correlations!$F$3:$DA$102,MAX(CV$1,$A66),MIN(CV$1,$A66)))</f>
        <v>0</v>
      </c>
      <c r="CW66">
        <f>IF(CW$1=$A66,1,INDEX(Correlations!$F$3:$DA$102,MAX(CW$1,$A66),MIN(CW$1,$A66)))</f>
        <v>0</v>
      </c>
    </row>
    <row r="67" spans="1:101" x14ac:dyDescent="0.15">
      <c r="A67">
        <v>66</v>
      </c>
      <c r="B67">
        <f>IF(B$1=$A67,1,INDEX(Correlations!$F$3:$DA$102,MAX(B$1,$A67),MIN(B$1,$A67)))</f>
        <v>0</v>
      </c>
      <c r="C67">
        <f>IF(C$1=$A67,1,INDEX(Correlations!$F$3:$DA$102,MAX(C$1,$A67),MIN(C$1,$A67)))</f>
        <v>0</v>
      </c>
      <c r="D67">
        <f>IF(D$1=$A67,1,INDEX(Correlations!$F$3:$DA$102,MAX(D$1,$A67),MIN(D$1,$A67)))</f>
        <v>0</v>
      </c>
      <c r="E67">
        <f>IF(E$1=$A67,1,INDEX(Correlations!$F$3:$DA$102,MAX(E$1,$A67),MIN(E$1,$A67)))</f>
        <v>0</v>
      </c>
      <c r="F67">
        <f>IF(F$1=$A67,1,INDEX(Correlations!$F$3:$DA$102,MAX(F$1,$A67),MIN(F$1,$A67)))</f>
        <v>0</v>
      </c>
      <c r="G67">
        <f>IF(G$1=$A67,1,INDEX(Correlations!$F$3:$DA$102,MAX(G$1,$A67),MIN(G$1,$A67)))</f>
        <v>0</v>
      </c>
      <c r="H67">
        <f>IF(H$1=$A67,1,INDEX(Correlations!$F$3:$DA$102,MAX(H$1,$A67),MIN(H$1,$A67)))</f>
        <v>0</v>
      </c>
      <c r="I67">
        <f>IF(I$1=$A67,1,INDEX(Correlations!$F$3:$DA$102,MAX(I$1,$A67),MIN(I$1,$A67)))</f>
        <v>0</v>
      </c>
      <c r="J67">
        <f>IF(J$1=$A67,1,INDEX(Correlations!$F$3:$DA$102,MAX(J$1,$A67),MIN(J$1,$A67)))</f>
        <v>0</v>
      </c>
      <c r="K67">
        <f>IF(K$1=$A67,1,INDEX(Correlations!$F$3:$DA$102,MAX(K$1,$A67),MIN(K$1,$A67)))</f>
        <v>0</v>
      </c>
      <c r="L67">
        <f>IF(L$1=$A67,1,INDEX(Correlations!$F$3:$DA$102,MAX(L$1,$A67),MIN(L$1,$A67)))</f>
        <v>0</v>
      </c>
      <c r="M67">
        <f>IF(M$1=$A67,1,INDEX(Correlations!$F$3:$DA$102,MAX(M$1,$A67),MIN(M$1,$A67)))</f>
        <v>0</v>
      </c>
      <c r="N67">
        <f>IF(N$1=$A67,1,INDEX(Correlations!$F$3:$DA$102,MAX(N$1,$A67),MIN(N$1,$A67)))</f>
        <v>0</v>
      </c>
      <c r="O67">
        <f>IF(O$1=$A67,1,INDEX(Correlations!$F$3:$DA$102,MAX(O$1,$A67),MIN(O$1,$A67)))</f>
        <v>0</v>
      </c>
      <c r="P67">
        <f>IF(P$1=$A67,1,INDEX(Correlations!$F$3:$DA$102,MAX(P$1,$A67),MIN(P$1,$A67)))</f>
        <v>0</v>
      </c>
      <c r="Q67">
        <f>IF(Q$1=$A67,1,INDEX(Correlations!$F$3:$DA$102,MAX(Q$1,$A67),MIN(Q$1,$A67)))</f>
        <v>0</v>
      </c>
      <c r="R67">
        <f>IF(R$1=$A67,1,INDEX(Correlations!$F$3:$DA$102,MAX(R$1,$A67),MIN(R$1,$A67)))</f>
        <v>0</v>
      </c>
      <c r="S67">
        <f>IF(S$1=$A67,1,INDEX(Correlations!$F$3:$DA$102,MAX(S$1,$A67),MIN(S$1,$A67)))</f>
        <v>0</v>
      </c>
      <c r="T67">
        <f>IF(T$1=$A67,1,INDEX(Correlations!$F$3:$DA$102,MAX(T$1,$A67),MIN(T$1,$A67)))</f>
        <v>0</v>
      </c>
      <c r="U67">
        <f>IF(U$1=$A67,1,INDEX(Correlations!$F$3:$DA$102,MAX(U$1,$A67),MIN(U$1,$A67)))</f>
        <v>0</v>
      </c>
      <c r="V67">
        <f>IF(V$1=$A67,1,INDEX(Correlations!$F$3:$DA$102,MAX(V$1,$A67),MIN(V$1,$A67)))</f>
        <v>0</v>
      </c>
      <c r="W67">
        <f>IF(W$1=$A67,1,INDEX(Correlations!$F$3:$DA$102,MAX(W$1,$A67),MIN(W$1,$A67)))</f>
        <v>0</v>
      </c>
      <c r="X67">
        <f>IF(X$1=$A67,1,INDEX(Correlations!$F$3:$DA$102,MAX(X$1,$A67),MIN(X$1,$A67)))</f>
        <v>0</v>
      </c>
      <c r="Y67">
        <f>IF(Y$1=$A67,1,INDEX(Correlations!$F$3:$DA$102,MAX(Y$1,$A67),MIN(Y$1,$A67)))</f>
        <v>0</v>
      </c>
      <c r="Z67">
        <f>IF(Z$1=$A67,1,INDEX(Correlations!$F$3:$DA$102,MAX(Z$1,$A67),MIN(Z$1,$A67)))</f>
        <v>0</v>
      </c>
      <c r="AA67">
        <f>IF(AA$1=$A67,1,INDEX(Correlations!$F$3:$DA$102,MAX(AA$1,$A67),MIN(AA$1,$A67)))</f>
        <v>0</v>
      </c>
      <c r="AB67">
        <f>IF(AB$1=$A67,1,INDEX(Correlations!$F$3:$DA$102,MAX(AB$1,$A67),MIN(AB$1,$A67)))</f>
        <v>0</v>
      </c>
      <c r="AC67">
        <f>IF(AC$1=$A67,1,INDEX(Correlations!$F$3:$DA$102,MAX(AC$1,$A67),MIN(AC$1,$A67)))</f>
        <v>0</v>
      </c>
      <c r="AD67">
        <f>IF(AD$1=$A67,1,INDEX(Correlations!$F$3:$DA$102,MAX(AD$1,$A67),MIN(AD$1,$A67)))</f>
        <v>0</v>
      </c>
      <c r="AE67">
        <f>IF(AE$1=$A67,1,INDEX(Correlations!$F$3:$DA$102,MAX(AE$1,$A67),MIN(AE$1,$A67)))</f>
        <v>0</v>
      </c>
      <c r="AF67">
        <f>IF(AF$1=$A67,1,INDEX(Correlations!$F$3:$DA$102,MAX(AF$1,$A67),MIN(AF$1,$A67)))</f>
        <v>0</v>
      </c>
      <c r="AG67">
        <f>IF(AG$1=$A67,1,INDEX(Correlations!$F$3:$DA$102,MAX(AG$1,$A67),MIN(AG$1,$A67)))</f>
        <v>0</v>
      </c>
      <c r="AH67">
        <f>IF(AH$1=$A67,1,INDEX(Correlations!$F$3:$DA$102,MAX(AH$1,$A67),MIN(AH$1,$A67)))</f>
        <v>0</v>
      </c>
      <c r="AI67">
        <f>IF(AI$1=$A67,1,INDEX(Correlations!$F$3:$DA$102,MAX(AI$1,$A67),MIN(AI$1,$A67)))</f>
        <v>0</v>
      </c>
      <c r="AJ67">
        <f>IF(AJ$1=$A67,1,INDEX(Correlations!$F$3:$DA$102,MAX(AJ$1,$A67),MIN(AJ$1,$A67)))</f>
        <v>0</v>
      </c>
      <c r="AK67">
        <f>IF(AK$1=$A67,1,INDEX(Correlations!$F$3:$DA$102,MAX(AK$1,$A67),MIN(AK$1,$A67)))</f>
        <v>0</v>
      </c>
      <c r="AL67">
        <f>IF(AL$1=$A67,1,INDEX(Correlations!$F$3:$DA$102,MAX(AL$1,$A67),MIN(AL$1,$A67)))</f>
        <v>0</v>
      </c>
      <c r="AM67">
        <f>IF(AM$1=$A67,1,INDEX(Correlations!$F$3:$DA$102,MAX(AM$1,$A67),MIN(AM$1,$A67)))</f>
        <v>0</v>
      </c>
      <c r="AN67">
        <f>IF(AN$1=$A67,1,INDEX(Correlations!$F$3:$DA$102,MAX(AN$1,$A67),MIN(AN$1,$A67)))</f>
        <v>0</v>
      </c>
      <c r="AO67">
        <f>IF(AO$1=$A67,1,INDEX(Correlations!$F$3:$DA$102,MAX(AO$1,$A67),MIN(AO$1,$A67)))</f>
        <v>0</v>
      </c>
      <c r="AP67">
        <f>IF(AP$1=$A67,1,INDEX(Correlations!$F$3:$DA$102,MAX(AP$1,$A67),MIN(AP$1,$A67)))</f>
        <v>0</v>
      </c>
      <c r="AQ67">
        <f>IF(AQ$1=$A67,1,INDEX(Correlations!$F$3:$DA$102,MAX(AQ$1,$A67),MIN(AQ$1,$A67)))</f>
        <v>0</v>
      </c>
      <c r="AR67">
        <f>IF(AR$1=$A67,1,INDEX(Correlations!$F$3:$DA$102,MAX(AR$1,$A67),MIN(AR$1,$A67)))</f>
        <v>0</v>
      </c>
      <c r="AS67">
        <f>IF(AS$1=$A67,1,INDEX(Correlations!$F$3:$DA$102,MAX(AS$1,$A67),MIN(AS$1,$A67)))</f>
        <v>0</v>
      </c>
      <c r="AT67">
        <f>IF(AT$1=$A67,1,INDEX(Correlations!$F$3:$DA$102,MAX(AT$1,$A67),MIN(AT$1,$A67)))</f>
        <v>0</v>
      </c>
      <c r="AU67">
        <f>IF(AU$1=$A67,1,INDEX(Correlations!$F$3:$DA$102,MAX(AU$1,$A67),MIN(AU$1,$A67)))</f>
        <v>0</v>
      </c>
      <c r="AV67">
        <f>IF(AV$1=$A67,1,INDEX(Correlations!$F$3:$DA$102,MAX(AV$1,$A67),MIN(AV$1,$A67)))</f>
        <v>0</v>
      </c>
      <c r="AW67">
        <f>IF(AW$1=$A67,1,INDEX(Correlations!$F$3:$DA$102,MAX(AW$1,$A67),MIN(AW$1,$A67)))</f>
        <v>0</v>
      </c>
      <c r="AX67">
        <f>IF(AX$1=$A67,1,INDEX(Correlations!$F$3:$DA$102,MAX(AX$1,$A67),MIN(AX$1,$A67)))</f>
        <v>0</v>
      </c>
      <c r="AY67">
        <f>IF(AY$1=$A67,1,INDEX(Correlations!$F$3:$DA$102,MAX(AY$1,$A67),MIN(AY$1,$A67)))</f>
        <v>0</v>
      </c>
      <c r="AZ67">
        <f>IF(AZ$1=$A67,1,INDEX(Correlations!$F$3:$DA$102,MAX(AZ$1,$A67),MIN(AZ$1,$A67)))</f>
        <v>0</v>
      </c>
      <c r="BA67">
        <f>IF(BA$1=$A67,1,INDEX(Correlations!$F$3:$DA$102,MAX(BA$1,$A67),MIN(BA$1,$A67)))</f>
        <v>0.36</v>
      </c>
      <c r="BB67">
        <f>IF(BB$1=$A67,1,INDEX(Correlations!$F$3:$DA$102,MAX(BB$1,$A67),MIN(BB$1,$A67)))</f>
        <v>0.38</v>
      </c>
      <c r="BC67">
        <f>IF(BC$1=$A67,1,INDEX(Correlations!$F$3:$DA$102,MAX(BC$1,$A67),MIN(BC$1,$A67)))</f>
        <v>0.56999999999999995</v>
      </c>
      <c r="BD67">
        <f>IF(BD$1=$A67,1,INDEX(Correlations!$F$3:$DA$102,MAX(BD$1,$A67),MIN(BD$1,$A67)))</f>
        <v>0.38</v>
      </c>
      <c r="BE67">
        <f>IF(BE$1=$A67,1,INDEX(Correlations!$F$3:$DA$102,MAX(BE$1,$A67),MIN(BE$1,$A67)))</f>
        <v>0.41</v>
      </c>
      <c r="BF67">
        <f>IF(BF$1=$A67,1,INDEX(Correlations!$F$3:$DA$102,MAX(BF$1,$A67),MIN(BF$1,$A67)))</f>
        <v>0</v>
      </c>
      <c r="BG67">
        <f>IF(BG$1=$A67,1,INDEX(Correlations!$F$3:$DA$102,MAX(BG$1,$A67),MIN(BG$1,$A67)))</f>
        <v>0</v>
      </c>
      <c r="BH67">
        <f>IF(BH$1=$A67,1,INDEX(Correlations!$F$3:$DA$102,MAX(BH$1,$A67),MIN(BH$1,$A67)))</f>
        <v>0</v>
      </c>
      <c r="BI67">
        <f>IF(BI$1=$A67,1,INDEX(Correlations!$F$3:$DA$102,MAX(BI$1,$A67),MIN(BI$1,$A67)))</f>
        <v>0</v>
      </c>
      <c r="BJ67">
        <f>IF(BJ$1=$A67,1,INDEX(Correlations!$F$3:$DA$102,MAX(BJ$1,$A67),MIN(BJ$1,$A67)))</f>
        <v>0</v>
      </c>
      <c r="BK67">
        <f>IF(BK$1=$A67,1,INDEX(Correlations!$F$3:$DA$102,MAX(BK$1,$A67),MIN(BK$1,$A67)))</f>
        <v>0</v>
      </c>
      <c r="BL67">
        <f>IF(BL$1=$A67,1,INDEX(Correlations!$F$3:$DA$102,MAX(BL$1,$A67),MIN(BL$1,$A67)))</f>
        <v>0</v>
      </c>
      <c r="BM67">
        <f>IF(BM$1=$A67,1,INDEX(Correlations!$F$3:$DA$102,MAX(BM$1,$A67),MIN(BM$1,$A67)))</f>
        <v>0</v>
      </c>
      <c r="BN67">
        <f>IF(BN$1=$A67,1,INDEX(Correlations!$F$3:$DA$102,MAX(BN$1,$A67),MIN(BN$1,$A67)))</f>
        <v>0</v>
      </c>
      <c r="BO67">
        <f>IF(BO$1=$A67,1,INDEX(Correlations!$F$3:$DA$102,MAX(BO$1,$A67),MIN(BO$1,$A67)))</f>
        <v>1</v>
      </c>
      <c r="BP67">
        <f>IF(BP$1=$A67,1,INDEX(Correlations!$F$3:$DA$102,MAX(BP$1,$A67),MIN(BP$1,$A67)))</f>
        <v>0</v>
      </c>
      <c r="BQ67">
        <f>IF(BQ$1=$A67,1,INDEX(Correlations!$F$3:$DA$102,MAX(BQ$1,$A67),MIN(BQ$1,$A67)))</f>
        <v>0</v>
      </c>
      <c r="BR67">
        <f>IF(BR$1=$A67,1,INDEX(Correlations!$F$3:$DA$102,MAX(BR$1,$A67),MIN(BR$1,$A67)))</f>
        <v>0</v>
      </c>
      <c r="BS67">
        <f>IF(BS$1=$A67,1,INDEX(Correlations!$F$3:$DA$102,MAX(BS$1,$A67),MIN(BS$1,$A67)))</f>
        <v>0</v>
      </c>
      <c r="BT67">
        <f>IF(BT$1=$A67,1,INDEX(Correlations!$F$3:$DA$102,MAX(BT$1,$A67),MIN(BT$1,$A67)))</f>
        <v>0.4</v>
      </c>
      <c r="BU67">
        <f>IF(BU$1=$A67,1,INDEX(Correlations!$F$3:$DA$102,MAX(BU$1,$A67),MIN(BU$1,$A67)))</f>
        <v>0.39</v>
      </c>
      <c r="BV67">
        <f>IF(BV$1=$A67,1,INDEX(Correlations!$F$3:$DA$102,MAX(BV$1,$A67),MIN(BV$1,$A67)))</f>
        <v>0</v>
      </c>
      <c r="BW67">
        <f>IF(BW$1=$A67,1,INDEX(Correlations!$F$3:$DA$102,MAX(BW$1,$A67),MIN(BW$1,$A67)))</f>
        <v>0</v>
      </c>
      <c r="BX67">
        <f>IF(BX$1=$A67,1,INDEX(Correlations!$F$3:$DA$102,MAX(BX$1,$A67),MIN(BX$1,$A67)))</f>
        <v>0</v>
      </c>
      <c r="BY67">
        <f>IF(BY$1=$A67,1,INDEX(Correlations!$F$3:$DA$102,MAX(BY$1,$A67),MIN(BY$1,$A67)))</f>
        <v>0</v>
      </c>
      <c r="BZ67">
        <f>IF(BZ$1=$A67,1,INDEX(Correlations!$F$3:$DA$102,MAX(BZ$1,$A67),MIN(BZ$1,$A67)))</f>
        <v>0</v>
      </c>
      <c r="CA67">
        <f>IF(CA$1=$A67,1,INDEX(Correlations!$F$3:$DA$102,MAX(CA$1,$A67),MIN(CA$1,$A67)))</f>
        <v>0</v>
      </c>
      <c r="CB67">
        <f>IF(CB$1=$A67,1,INDEX(Correlations!$F$3:$DA$102,MAX(CB$1,$A67),MIN(CB$1,$A67)))</f>
        <v>0.52</v>
      </c>
      <c r="CC67">
        <f>IF(CC$1=$A67,1,INDEX(Correlations!$F$3:$DA$102,MAX(CC$1,$A67),MIN(CC$1,$A67)))</f>
        <v>0.44</v>
      </c>
      <c r="CD67">
        <f>IF(CD$1=$A67,1,INDEX(Correlations!$F$3:$DA$102,MAX(CD$1,$A67),MIN(CD$1,$A67)))</f>
        <v>0.26</v>
      </c>
      <c r="CE67">
        <f>IF(CE$1=$A67,1,INDEX(Correlations!$F$3:$DA$102,MAX(CE$1,$A67),MIN(CE$1,$A67)))</f>
        <v>0.39</v>
      </c>
      <c r="CF67">
        <f>IF(CF$1=$A67,1,INDEX(Correlations!$F$3:$DA$102,MAX(CF$1,$A67),MIN(CF$1,$A67)))</f>
        <v>0.34</v>
      </c>
      <c r="CG67">
        <f>IF(CG$1=$A67,1,INDEX(Correlations!$F$3:$DA$102,MAX(CG$1,$A67),MIN(CG$1,$A67)))</f>
        <v>0</v>
      </c>
      <c r="CH67">
        <f>IF(CH$1=$A67,1,INDEX(Correlations!$F$3:$DA$102,MAX(CH$1,$A67),MIN(CH$1,$A67)))</f>
        <v>0</v>
      </c>
      <c r="CI67">
        <f>IF(CI$1=$A67,1,INDEX(Correlations!$F$3:$DA$102,MAX(CI$1,$A67),MIN(CI$1,$A67)))</f>
        <v>0</v>
      </c>
      <c r="CJ67">
        <f>IF(CJ$1=$A67,1,INDEX(Correlations!$F$3:$DA$102,MAX(CJ$1,$A67),MIN(CJ$1,$A67)))</f>
        <v>0</v>
      </c>
      <c r="CK67">
        <f>IF(CK$1=$A67,1,INDEX(Correlations!$F$3:$DA$102,MAX(CK$1,$A67),MIN(CK$1,$A67)))</f>
        <v>0</v>
      </c>
      <c r="CL67">
        <f>IF(CL$1=$A67,1,INDEX(Correlations!$F$3:$DA$102,MAX(CL$1,$A67),MIN(CL$1,$A67)))</f>
        <v>0</v>
      </c>
      <c r="CM67">
        <f>IF(CM$1=$A67,1,INDEX(Correlations!$F$3:$DA$102,MAX(CM$1,$A67),MIN(CM$1,$A67)))</f>
        <v>0</v>
      </c>
      <c r="CN67">
        <f>IF(CN$1=$A67,1,INDEX(Correlations!$F$3:$DA$102,MAX(CN$1,$A67),MIN(CN$1,$A67)))</f>
        <v>0</v>
      </c>
      <c r="CO67">
        <f>IF(CO$1=$A67,1,INDEX(Correlations!$F$3:$DA$102,MAX(CO$1,$A67),MIN(CO$1,$A67)))</f>
        <v>0</v>
      </c>
      <c r="CP67">
        <f>IF(CP$1=$A67,1,INDEX(Correlations!$F$3:$DA$102,MAX(CP$1,$A67),MIN(CP$1,$A67)))</f>
        <v>0</v>
      </c>
      <c r="CQ67">
        <f>IF(CQ$1=$A67,1,INDEX(Correlations!$F$3:$DA$102,MAX(CQ$1,$A67),MIN(CQ$1,$A67)))</f>
        <v>0</v>
      </c>
      <c r="CR67">
        <f>IF(CR$1=$A67,1,INDEX(Correlations!$F$3:$DA$102,MAX(CR$1,$A67),MIN(CR$1,$A67)))</f>
        <v>0</v>
      </c>
      <c r="CS67">
        <f>IF(CS$1=$A67,1,INDEX(Correlations!$F$3:$DA$102,MAX(CS$1,$A67),MIN(CS$1,$A67)))</f>
        <v>0</v>
      </c>
      <c r="CT67">
        <f>IF(CT$1=$A67,1,INDEX(Correlations!$F$3:$DA$102,MAX(CT$1,$A67),MIN(CT$1,$A67)))</f>
        <v>0</v>
      </c>
      <c r="CU67">
        <f>IF(CU$1=$A67,1,INDEX(Correlations!$F$3:$DA$102,MAX(CU$1,$A67),MIN(CU$1,$A67)))</f>
        <v>0</v>
      </c>
      <c r="CV67">
        <f>IF(CV$1=$A67,1,INDEX(Correlations!$F$3:$DA$102,MAX(CV$1,$A67),MIN(CV$1,$A67)))</f>
        <v>0</v>
      </c>
      <c r="CW67">
        <f>IF(CW$1=$A67,1,INDEX(Correlations!$F$3:$DA$102,MAX(CW$1,$A67),MIN(CW$1,$A67)))</f>
        <v>0</v>
      </c>
    </row>
    <row r="68" spans="1:101" x14ac:dyDescent="0.15">
      <c r="A68">
        <v>67</v>
      </c>
      <c r="B68">
        <f>IF(B$1=$A68,1,INDEX(Correlations!$F$3:$DA$102,MAX(B$1,$A68),MIN(B$1,$A68)))</f>
        <v>0.35099999999999998</v>
      </c>
      <c r="C68">
        <f>IF(C$1=$A68,1,INDEX(Correlations!$F$3:$DA$102,MAX(C$1,$A68),MIN(C$1,$A68)))</f>
        <v>0.38100000000000001</v>
      </c>
      <c r="D68">
        <f>IF(D$1=$A68,1,INDEX(Correlations!$F$3:$DA$102,MAX(D$1,$A68),MIN(D$1,$A68)))</f>
        <v>0.32800000000000001</v>
      </c>
      <c r="E68">
        <f>IF(E$1=$A68,1,INDEX(Correlations!$F$3:$DA$102,MAX(E$1,$A68),MIN(E$1,$A68)))</f>
        <v>0.48699999999999999</v>
      </c>
      <c r="F68">
        <f>IF(F$1=$A68,1,INDEX(Correlations!$F$3:$DA$102,MAX(F$1,$A68),MIN(F$1,$A68)))</f>
        <v>0</v>
      </c>
      <c r="G68">
        <f>IF(G$1=$A68,1,INDEX(Correlations!$F$3:$DA$102,MAX(G$1,$A68),MIN(G$1,$A68)))</f>
        <v>0</v>
      </c>
      <c r="H68">
        <f>IF(H$1=$A68,1,INDEX(Correlations!$F$3:$DA$102,MAX(H$1,$A68),MIN(H$1,$A68)))</f>
        <v>0</v>
      </c>
      <c r="I68">
        <f>IF(I$1=$A68,1,INDEX(Correlations!$F$3:$DA$102,MAX(I$1,$A68),MIN(I$1,$A68)))</f>
        <v>0</v>
      </c>
      <c r="J68">
        <f>IF(J$1=$A68,1,INDEX(Correlations!$F$3:$DA$102,MAX(J$1,$A68),MIN(J$1,$A68)))</f>
        <v>0</v>
      </c>
      <c r="K68">
        <f>IF(K$1=$A68,1,INDEX(Correlations!$F$3:$DA$102,MAX(K$1,$A68),MIN(K$1,$A68)))</f>
        <v>0</v>
      </c>
      <c r="L68">
        <f>IF(L$1=$A68,1,INDEX(Correlations!$F$3:$DA$102,MAX(L$1,$A68),MIN(L$1,$A68)))</f>
        <v>0</v>
      </c>
      <c r="M68">
        <f>IF(M$1=$A68,1,INDEX(Correlations!$F$3:$DA$102,MAX(M$1,$A68),MIN(M$1,$A68)))</f>
        <v>0</v>
      </c>
      <c r="N68">
        <f>IF(N$1=$A68,1,INDEX(Correlations!$F$3:$DA$102,MAX(N$1,$A68),MIN(N$1,$A68)))</f>
        <v>0</v>
      </c>
      <c r="O68">
        <f>IF(O$1=$A68,1,INDEX(Correlations!$F$3:$DA$102,MAX(O$1,$A68),MIN(O$1,$A68)))</f>
        <v>0</v>
      </c>
      <c r="P68">
        <f>IF(P$1=$A68,1,INDEX(Correlations!$F$3:$DA$102,MAX(P$1,$A68),MIN(P$1,$A68)))</f>
        <v>0</v>
      </c>
      <c r="Q68">
        <f>IF(Q$1=$A68,1,INDEX(Correlations!$F$3:$DA$102,MAX(Q$1,$A68),MIN(Q$1,$A68)))</f>
        <v>0</v>
      </c>
      <c r="R68">
        <f>IF(R$1=$A68,1,INDEX(Correlations!$F$3:$DA$102,MAX(R$1,$A68),MIN(R$1,$A68)))</f>
        <v>0</v>
      </c>
      <c r="S68">
        <f>IF(S$1=$A68,1,INDEX(Correlations!$F$3:$DA$102,MAX(S$1,$A68),MIN(S$1,$A68)))</f>
        <v>0</v>
      </c>
      <c r="T68">
        <f>IF(T$1=$A68,1,INDEX(Correlations!$F$3:$DA$102,MAX(T$1,$A68),MIN(T$1,$A68)))</f>
        <v>0</v>
      </c>
      <c r="U68">
        <f>IF(U$1=$A68,1,INDEX(Correlations!$F$3:$DA$102,MAX(U$1,$A68),MIN(U$1,$A68)))</f>
        <v>0</v>
      </c>
      <c r="V68">
        <f>IF(V$1=$A68,1,INDEX(Correlations!$F$3:$DA$102,MAX(V$1,$A68),MIN(V$1,$A68)))</f>
        <v>0</v>
      </c>
      <c r="W68">
        <f>IF(W$1=$A68,1,INDEX(Correlations!$F$3:$DA$102,MAX(W$1,$A68),MIN(W$1,$A68)))</f>
        <v>0</v>
      </c>
      <c r="X68">
        <f>IF(X$1=$A68,1,INDEX(Correlations!$F$3:$DA$102,MAX(X$1,$A68),MIN(X$1,$A68)))</f>
        <v>0</v>
      </c>
      <c r="Y68">
        <f>IF(Y$1=$A68,1,INDEX(Correlations!$F$3:$DA$102,MAX(Y$1,$A68),MIN(Y$1,$A68)))</f>
        <v>0</v>
      </c>
      <c r="Z68">
        <f>IF(Z$1=$A68,1,INDEX(Correlations!$F$3:$DA$102,MAX(Z$1,$A68),MIN(Z$1,$A68)))</f>
        <v>0</v>
      </c>
      <c r="AA68">
        <f>IF(AA$1=$A68,1,INDEX(Correlations!$F$3:$DA$102,MAX(AA$1,$A68),MIN(AA$1,$A68)))</f>
        <v>0</v>
      </c>
      <c r="AB68">
        <f>IF(AB$1=$A68,1,INDEX(Correlations!$F$3:$DA$102,MAX(AB$1,$A68),MIN(AB$1,$A68)))</f>
        <v>0</v>
      </c>
      <c r="AC68">
        <f>IF(AC$1=$A68,1,INDEX(Correlations!$F$3:$DA$102,MAX(AC$1,$A68),MIN(AC$1,$A68)))</f>
        <v>0</v>
      </c>
      <c r="AD68">
        <f>IF(AD$1=$A68,1,INDEX(Correlations!$F$3:$DA$102,MAX(AD$1,$A68),MIN(AD$1,$A68)))</f>
        <v>0</v>
      </c>
      <c r="AE68">
        <f>IF(AE$1=$A68,1,INDEX(Correlations!$F$3:$DA$102,MAX(AE$1,$A68),MIN(AE$1,$A68)))</f>
        <v>0</v>
      </c>
      <c r="AF68">
        <f>IF(AF$1=$A68,1,INDEX(Correlations!$F$3:$DA$102,MAX(AF$1,$A68),MIN(AF$1,$A68)))</f>
        <v>0</v>
      </c>
      <c r="AG68">
        <f>IF(AG$1=$A68,1,INDEX(Correlations!$F$3:$DA$102,MAX(AG$1,$A68),MIN(AG$1,$A68)))</f>
        <v>0</v>
      </c>
      <c r="AH68">
        <f>IF(AH$1=$A68,1,INDEX(Correlations!$F$3:$DA$102,MAX(AH$1,$A68),MIN(AH$1,$A68)))</f>
        <v>0</v>
      </c>
      <c r="AI68">
        <f>IF(AI$1=$A68,1,INDEX(Correlations!$F$3:$DA$102,MAX(AI$1,$A68),MIN(AI$1,$A68)))</f>
        <v>0</v>
      </c>
      <c r="AJ68">
        <f>IF(AJ$1=$A68,1,INDEX(Correlations!$F$3:$DA$102,MAX(AJ$1,$A68),MIN(AJ$1,$A68)))</f>
        <v>0</v>
      </c>
      <c r="AK68">
        <f>IF(AK$1=$A68,1,INDEX(Correlations!$F$3:$DA$102,MAX(AK$1,$A68),MIN(AK$1,$A68)))</f>
        <v>0</v>
      </c>
      <c r="AL68">
        <f>IF(AL$1=$A68,1,INDEX(Correlations!$F$3:$DA$102,MAX(AL$1,$A68),MIN(AL$1,$A68)))</f>
        <v>0</v>
      </c>
      <c r="AM68">
        <f>IF(AM$1=$A68,1,INDEX(Correlations!$F$3:$DA$102,MAX(AM$1,$A68),MIN(AM$1,$A68)))</f>
        <v>0</v>
      </c>
      <c r="AN68">
        <f>IF(AN$1=$A68,1,INDEX(Correlations!$F$3:$DA$102,MAX(AN$1,$A68),MIN(AN$1,$A68)))</f>
        <v>0</v>
      </c>
      <c r="AO68">
        <f>IF(AO$1=$A68,1,INDEX(Correlations!$F$3:$DA$102,MAX(AO$1,$A68),MIN(AO$1,$A68)))</f>
        <v>0</v>
      </c>
      <c r="AP68">
        <f>IF(AP$1=$A68,1,INDEX(Correlations!$F$3:$DA$102,MAX(AP$1,$A68),MIN(AP$1,$A68)))</f>
        <v>0</v>
      </c>
      <c r="AQ68">
        <f>IF(AQ$1=$A68,1,INDEX(Correlations!$F$3:$DA$102,MAX(AQ$1,$A68),MIN(AQ$1,$A68)))</f>
        <v>0</v>
      </c>
      <c r="AR68">
        <f>IF(AR$1=$A68,1,INDEX(Correlations!$F$3:$DA$102,MAX(AR$1,$A68),MIN(AR$1,$A68)))</f>
        <v>0</v>
      </c>
      <c r="AS68">
        <f>IF(AS$1=$A68,1,INDEX(Correlations!$F$3:$DA$102,MAX(AS$1,$A68),MIN(AS$1,$A68)))</f>
        <v>0</v>
      </c>
      <c r="AT68">
        <f>IF(AT$1=$A68,1,INDEX(Correlations!$F$3:$DA$102,MAX(AT$1,$A68),MIN(AT$1,$A68)))</f>
        <v>0</v>
      </c>
      <c r="AU68">
        <f>IF(AU$1=$A68,1,INDEX(Correlations!$F$3:$DA$102,MAX(AU$1,$A68),MIN(AU$1,$A68)))</f>
        <v>0</v>
      </c>
      <c r="AV68">
        <f>IF(AV$1=$A68,1,INDEX(Correlations!$F$3:$DA$102,MAX(AV$1,$A68),MIN(AV$1,$A68)))</f>
        <v>0</v>
      </c>
      <c r="AW68">
        <f>IF(AW$1=$A68,1,INDEX(Correlations!$F$3:$DA$102,MAX(AW$1,$A68),MIN(AW$1,$A68)))</f>
        <v>0</v>
      </c>
      <c r="AX68">
        <f>IF(AX$1=$A68,1,INDEX(Correlations!$F$3:$DA$102,MAX(AX$1,$A68),MIN(AX$1,$A68)))</f>
        <v>0</v>
      </c>
      <c r="AY68">
        <f>IF(AY$1=$A68,1,INDEX(Correlations!$F$3:$DA$102,MAX(AY$1,$A68),MIN(AY$1,$A68)))</f>
        <v>0</v>
      </c>
      <c r="AZ68">
        <f>IF(AZ$1=$A68,1,INDEX(Correlations!$F$3:$DA$102,MAX(AZ$1,$A68),MIN(AZ$1,$A68)))</f>
        <v>0</v>
      </c>
      <c r="BA68">
        <f>IF(BA$1=$A68,1,INDEX(Correlations!$F$3:$DA$102,MAX(BA$1,$A68),MIN(BA$1,$A68)))</f>
        <v>0.49</v>
      </c>
      <c r="BB68">
        <f>IF(BB$1=$A68,1,INDEX(Correlations!$F$3:$DA$102,MAX(BB$1,$A68),MIN(BB$1,$A68)))</f>
        <v>0.59</v>
      </c>
      <c r="BC68">
        <f>IF(BC$1=$A68,1,INDEX(Correlations!$F$3:$DA$102,MAX(BC$1,$A68),MIN(BC$1,$A68)))</f>
        <v>0.49</v>
      </c>
      <c r="BD68">
        <f>IF(BD$1=$A68,1,INDEX(Correlations!$F$3:$DA$102,MAX(BD$1,$A68),MIN(BD$1,$A68)))</f>
        <v>0.43</v>
      </c>
      <c r="BE68">
        <f>IF(BE$1=$A68,1,INDEX(Correlations!$F$3:$DA$102,MAX(BE$1,$A68),MIN(BE$1,$A68)))</f>
        <v>0.44</v>
      </c>
      <c r="BF68">
        <f>IF(BF$1=$A68,1,INDEX(Correlations!$F$3:$DA$102,MAX(BF$1,$A68),MIN(BF$1,$A68)))</f>
        <v>0</v>
      </c>
      <c r="BG68">
        <f>IF(BG$1=$A68,1,INDEX(Correlations!$F$3:$DA$102,MAX(BG$1,$A68),MIN(BG$1,$A68)))</f>
        <v>0</v>
      </c>
      <c r="BH68">
        <f>IF(BH$1=$A68,1,INDEX(Correlations!$F$3:$DA$102,MAX(BH$1,$A68),MIN(BH$1,$A68)))</f>
        <v>0</v>
      </c>
      <c r="BI68">
        <f>IF(BI$1=$A68,1,INDEX(Correlations!$F$3:$DA$102,MAX(BI$1,$A68),MIN(BI$1,$A68)))</f>
        <v>0</v>
      </c>
      <c r="BJ68">
        <f>IF(BJ$1=$A68,1,INDEX(Correlations!$F$3:$DA$102,MAX(BJ$1,$A68),MIN(BJ$1,$A68)))</f>
        <v>0</v>
      </c>
      <c r="BK68">
        <f>IF(BK$1=$A68,1,INDEX(Correlations!$F$3:$DA$102,MAX(BK$1,$A68),MIN(BK$1,$A68)))</f>
        <v>0</v>
      </c>
      <c r="BL68">
        <f>IF(BL$1=$A68,1,INDEX(Correlations!$F$3:$DA$102,MAX(BL$1,$A68),MIN(BL$1,$A68)))</f>
        <v>0</v>
      </c>
      <c r="BM68">
        <f>IF(BM$1=$A68,1,INDEX(Correlations!$F$3:$DA$102,MAX(BM$1,$A68),MIN(BM$1,$A68)))</f>
        <v>0</v>
      </c>
      <c r="BN68">
        <f>IF(BN$1=$A68,1,INDEX(Correlations!$F$3:$DA$102,MAX(BN$1,$A68),MIN(BN$1,$A68)))</f>
        <v>0</v>
      </c>
      <c r="BO68">
        <f>IF(BO$1=$A68,1,INDEX(Correlations!$F$3:$DA$102,MAX(BO$1,$A68),MIN(BO$1,$A68)))</f>
        <v>0</v>
      </c>
      <c r="BP68">
        <f>IF(BP$1=$A68,1,INDEX(Correlations!$F$3:$DA$102,MAX(BP$1,$A68),MIN(BP$1,$A68)))</f>
        <v>1</v>
      </c>
      <c r="BQ68">
        <f>IF(BQ$1=$A68,1,INDEX(Correlations!$F$3:$DA$102,MAX(BQ$1,$A68),MIN(BQ$1,$A68)))</f>
        <v>0</v>
      </c>
      <c r="BR68">
        <f>IF(BR$1=$A68,1,INDEX(Correlations!$F$3:$DA$102,MAX(BR$1,$A68),MIN(BR$1,$A68)))</f>
        <v>0</v>
      </c>
      <c r="BS68">
        <f>IF(BS$1=$A68,1,INDEX(Correlations!$F$3:$DA$102,MAX(BS$1,$A68),MIN(BS$1,$A68)))</f>
        <v>0</v>
      </c>
      <c r="BT68">
        <f>IF(BT$1=$A68,1,INDEX(Correlations!$F$3:$DA$102,MAX(BT$1,$A68),MIN(BT$1,$A68)))</f>
        <v>0</v>
      </c>
      <c r="BU68">
        <f>IF(BU$1=$A68,1,INDEX(Correlations!$F$3:$DA$102,MAX(BU$1,$A68),MIN(BU$1,$A68)))</f>
        <v>0</v>
      </c>
      <c r="BV68">
        <f>IF(BV$1=$A68,1,INDEX(Correlations!$F$3:$DA$102,MAX(BV$1,$A68),MIN(BV$1,$A68)))</f>
        <v>0</v>
      </c>
      <c r="BW68">
        <f>IF(BW$1=$A68,1,INDEX(Correlations!$F$3:$DA$102,MAX(BW$1,$A68),MIN(BW$1,$A68)))</f>
        <v>0</v>
      </c>
      <c r="BX68">
        <f>IF(BX$1=$A68,1,INDEX(Correlations!$F$3:$DA$102,MAX(BX$1,$A68),MIN(BX$1,$A68)))</f>
        <v>0</v>
      </c>
      <c r="BY68">
        <f>IF(BY$1=$A68,1,INDEX(Correlations!$F$3:$DA$102,MAX(BY$1,$A68),MIN(BY$1,$A68)))</f>
        <v>0</v>
      </c>
      <c r="BZ68">
        <f>IF(BZ$1=$A68,1,INDEX(Correlations!$F$3:$DA$102,MAX(BZ$1,$A68),MIN(BZ$1,$A68)))</f>
        <v>0</v>
      </c>
      <c r="CA68">
        <f>IF(CA$1=$A68,1,INDEX(Correlations!$F$3:$DA$102,MAX(CA$1,$A68),MIN(CA$1,$A68)))</f>
        <v>0</v>
      </c>
      <c r="CB68">
        <f>IF(CB$1=$A68,1,INDEX(Correlations!$F$3:$DA$102,MAX(CB$1,$A68),MIN(CB$1,$A68)))</f>
        <v>0</v>
      </c>
      <c r="CC68">
        <f>IF(CC$1=$A68,1,INDEX(Correlations!$F$3:$DA$102,MAX(CC$1,$A68),MIN(CC$1,$A68)))</f>
        <v>0</v>
      </c>
      <c r="CD68">
        <f>IF(CD$1=$A68,1,INDEX(Correlations!$F$3:$DA$102,MAX(CD$1,$A68),MIN(CD$1,$A68)))</f>
        <v>0</v>
      </c>
      <c r="CE68">
        <f>IF(CE$1=$A68,1,INDEX(Correlations!$F$3:$DA$102,MAX(CE$1,$A68),MIN(CE$1,$A68)))</f>
        <v>0</v>
      </c>
      <c r="CF68">
        <f>IF(CF$1=$A68,1,INDEX(Correlations!$F$3:$DA$102,MAX(CF$1,$A68),MIN(CF$1,$A68)))</f>
        <v>0</v>
      </c>
      <c r="CG68">
        <f>IF(CG$1=$A68,1,INDEX(Correlations!$F$3:$DA$102,MAX(CG$1,$A68),MIN(CG$1,$A68)))</f>
        <v>0</v>
      </c>
      <c r="CH68">
        <f>IF(CH$1=$A68,1,INDEX(Correlations!$F$3:$DA$102,MAX(CH$1,$A68),MIN(CH$1,$A68)))</f>
        <v>0</v>
      </c>
      <c r="CI68">
        <f>IF(CI$1=$A68,1,INDEX(Correlations!$F$3:$DA$102,MAX(CI$1,$A68),MIN(CI$1,$A68)))</f>
        <v>0</v>
      </c>
      <c r="CJ68">
        <f>IF(CJ$1=$A68,1,INDEX(Correlations!$F$3:$DA$102,MAX(CJ$1,$A68),MIN(CJ$1,$A68)))</f>
        <v>0</v>
      </c>
      <c r="CK68">
        <f>IF(CK$1=$A68,1,INDEX(Correlations!$F$3:$DA$102,MAX(CK$1,$A68),MIN(CK$1,$A68)))</f>
        <v>0</v>
      </c>
      <c r="CL68">
        <f>IF(CL$1=$A68,1,INDEX(Correlations!$F$3:$DA$102,MAX(CL$1,$A68),MIN(CL$1,$A68)))</f>
        <v>0</v>
      </c>
      <c r="CM68">
        <f>IF(CM$1=$A68,1,INDEX(Correlations!$F$3:$DA$102,MAX(CM$1,$A68),MIN(CM$1,$A68)))</f>
        <v>0</v>
      </c>
      <c r="CN68">
        <f>IF(CN$1=$A68,1,INDEX(Correlations!$F$3:$DA$102,MAX(CN$1,$A68),MIN(CN$1,$A68)))</f>
        <v>0</v>
      </c>
      <c r="CO68">
        <f>IF(CO$1=$A68,1,INDEX(Correlations!$F$3:$DA$102,MAX(CO$1,$A68),MIN(CO$1,$A68)))</f>
        <v>0</v>
      </c>
      <c r="CP68">
        <f>IF(CP$1=$A68,1,INDEX(Correlations!$F$3:$DA$102,MAX(CP$1,$A68),MIN(CP$1,$A68)))</f>
        <v>0</v>
      </c>
      <c r="CQ68">
        <f>IF(CQ$1=$A68,1,INDEX(Correlations!$F$3:$DA$102,MAX(CQ$1,$A68),MIN(CQ$1,$A68)))</f>
        <v>0</v>
      </c>
      <c r="CR68">
        <f>IF(CR$1=$A68,1,INDEX(Correlations!$F$3:$DA$102,MAX(CR$1,$A68),MIN(CR$1,$A68)))</f>
        <v>0</v>
      </c>
      <c r="CS68">
        <f>IF(CS$1=$A68,1,INDEX(Correlations!$F$3:$DA$102,MAX(CS$1,$A68),MIN(CS$1,$A68)))</f>
        <v>0</v>
      </c>
      <c r="CT68">
        <f>IF(CT$1=$A68,1,INDEX(Correlations!$F$3:$DA$102,MAX(CT$1,$A68),MIN(CT$1,$A68)))</f>
        <v>0</v>
      </c>
      <c r="CU68">
        <f>IF(CU$1=$A68,1,INDEX(Correlations!$F$3:$DA$102,MAX(CU$1,$A68),MIN(CU$1,$A68)))</f>
        <v>0</v>
      </c>
      <c r="CV68">
        <f>IF(CV$1=$A68,1,INDEX(Correlations!$F$3:$DA$102,MAX(CV$1,$A68),MIN(CV$1,$A68)))</f>
        <v>0</v>
      </c>
      <c r="CW68">
        <f>IF(CW$1=$A68,1,INDEX(Correlations!$F$3:$DA$102,MAX(CW$1,$A68),MIN(CW$1,$A68)))</f>
        <v>0</v>
      </c>
    </row>
    <row r="69" spans="1:101" x14ac:dyDescent="0.15">
      <c r="A69">
        <v>68</v>
      </c>
      <c r="B69">
        <f>IF(B$1=$A69,1,INDEX(Correlations!$F$3:$DA$102,MAX(B$1,$A69),MIN(B$1,$A69)))</f>
        <v>0</v>
      </c>
      <c r="C69">
        <f>IF(C$1=$A69,1,INDEX(Correlations!$F$3:$DA$102,MAX(C$1,$A69),MIN(C$1,$A69)))</f>
        <v>0</v>
      </c>
      <c r="D69">
        <f>IF(D$1=$A69,1,INDEX(Correlations!$F$3:$DA$102,MAX(D$1,$A69),MIN(D$1,$A69)))</f>
        <v>0</v>
      </c>
      <c r="E69">
        <f>IF(E$1=$A69,1,INDEX(Correlations!$F$3:$DA$102,MAX(E$1,$A69),MIN(E$1,$A69)))</f>
        <v>0</v>
      </c>
      <c r="F69">
        <f>IF(F$1=$A69,1,INDEX(Correlations!$F$3:$DA$102,MAX(F$1,$A69),MIN(F$1,$A69)))</f>
        <v>0</v>
      </c>
      <c r="G69">
        <f>IF(G$1=$A69,1,INDEX(Correlations!$F$3:$DA$102,MAX(G$1,$A69),MIN(G$1,$A69)))</f>
        <v>0</v>
      </c>
      <c r="H69">
        <f>IF(H$1=$A69,1,INDEX(Correlations!$F$3:$DA$102,MAX(H$1,$A69),MIN(H$1,$A69)))</f>
        <v>0</v>
      </c>
      <c r="I69">
        <f>IF(I$1=$A69,1,INDEX(Correlations!$F$3:$DA$102,MAX(I$1,$A69),MIN(I$1,$A69)))</f>
        <v>0</v>
      </c>
      <c r="J69">
        <f>IF(J$1=$A69,1,INDEX(Correlations!$F$3:$DA$102,MAX(J$1,$A69),MIN(J$1,$A69)))</f>
        <v>0</v>
      </c>
      <c r="K69">
        <f>IF(K$1=$A69,1,INDEX(Correlations!$F$3:$DA$102,MAX(K$1,$A69),MIN(K$1,$A69)))</f>
        <v>0</v>
      </c>
      <c r="L69">
        <f>IF(L$1=$A69,1,INDEX(Correlations!$F$3:$DA$102,MAX(L$1,$A69),MIN(L$1,$A69)))</f>
        <v>0</v>
      </c>
      <c r="M69">
        <f>IF(M$1=$A69,1,INDEX(Correlations!$F$3:$DA$102,MAX(M$1,$A69),MIN(M$1,$A69)))</f>
        <v>0</v>
      </c>
      <c r="N69">
        <f>IF(N$1=$A69,1,INDEX(Correlations!$F$3:$DA$102,MAX(N$1,$A69),MIN(N$1,$A69)))</f>
        <v>0</v>
      </c>
      <c r="O69">
        <f>IF(O$1=$A69,1,INDEX(Correlations!$F$3:$DA$102,MAX(O$1,$A69),MIN(O$1,$A69)))</f>
        <v>0</v>
      </c>
      <c r="P69">
        <f>IF(P$1=$A69,1,INDEX(Correlations!$F$3:$DA$102,MAX(P$1,$A69),MIN(P$1,$A69)))</f>
        <v>0</v>
      </c>
      <c r="Q69">
        <f>IF(Q$1=$A69,1,INDEX(Correlations!$F$3:$DA$102,MAX(Q$1,$A69),MIN(Q$1,$A69)))</f>
        <v>0</v>
      </c>
      <c r="R69">
        <f>IF(R$1=$A69,1,INDEX(Correlations!$F$3:$DA$102,MAX(R$1,$A69),MIN(R$1,$A69)))</f>
        <v>0</v>
      </c>
      <c r="S69">
        <f>IF(S$1=$A69,1,INDEX(Correlations!$F$3:$DA$102,MAX(S$1,$A69),MIN(S$1,$A69)))</f>
        <v>0</v>
      </c>
      <c r="T69">
        <f>IF(T$1=$A69,1,INDEX(Correlations!$F$3:$DA$102,MAX(T$1,$A69),MIN(T$1,$A69)))</f>
        <v>0</v>
      </c>
      <c r="U69">
        <f>IF(U$1=$A69,1,INDEX(Correlations!$F$3:$DA$102,MAX(U$1,$A69),MIN(U$1,$A69)))</f>
        <v>0</v>
      </c>
      <c r="V69">
        <f>IF(V$1=$A69,1,INDEX(Correlations!$F$3:$DA$102,MAX(V$1,$A69),MIN(V$1,$A69)))</f>
        <v>0</v>
      </c>
      <c r="W69">
        <f>IF(W$1=$A69,1,INDEX(Correlations!$F$3:$DA$102,MAX(W$1,$A69),MIN(W$1,$A69)))</f>
        <v>0</v>
      </c>
      <c r="X69">
        <f>IF(X$1=$A69,1,INDEX(Correlations!$F$3:$DA$102,MAX(X$1,$A69),MIN(X$1,$A69)))</f>
        <v>0</v>
      </c>
      <c r="Y69">
        <f>IF(Y$1=$A69,1,INDEX(Correlations!$F$3:$DA$102,MAX(Y$1,$A69),MIN(Y$1,$A69)))</f>
        <v>0</v>
      </c>
      <c r="Z69">
        <f>IF(Z$1=$A69,1,INDEX(Correlations!$F$3:$DA$102,MAX(Z$1,$A69),MIN(Z$1,$A69)))</f>
        <v>0</v>
      </c>
      <c r="AA69">
        <f>IF(AA$1=$A69,1,INDEX(Correlations!$F$3:$DA$102,MAX(AA$1,$A69),MIN(AA$1,$A69)))</f>
        <v>0</v>
      </c>
      <c r="AB69">
        <f>IF(AB$1=$A69,1,INDEX(Correlations!$F$3:$DA$102,MAX(AB$1,$A69),MIN(AB$1,$A69)))</f>
        <v>0</v>
      </c>
      <c r="AC69">
        <f>IF(AC$1=$A69,1,INDEX(Correlations!$F$3:$DA$102,MAX(AC$1,$A69),MIN(AC$1,$A69)))</f>
        <v>0</v>
      </c>
      <c r="AD69">
        <f>IF(AD$1=$A69,1,INDEX(Correlations!$F$3:$DA$102,MAX(AD$1,$A69),MIN(AD$1,$A69)))</f>
        <v>0</v>
      </c>
      <c r="AE69">
        <f>IF(AE$1=$A69,1,INDEX(Correlations!$F$3:$DA$102,MAX(AE$1,$A69),MIN(AE$1,$A69)))</f>
        <v>0</v>
      </c>
      <c r="AF69">
        <f>IF(AF$1=$A69,1,INDEX(Correlations!$F$3:$DA$102,MAX(AF$1,$A69),MIN(AF$1,$A69)))</f>
        <v>0</v>
      </c>
      <c r="AG69">
        <f>IF(AG$1=$A69,1,INDEX(Correlations!$F$3:$DA$102,MAX(AG$1,$A69),MIN(AG$1,$A69)))</f>
        <v>0</v>
      </c>
      <c r="AH69">
        <f>IF(AH$1=$A69,1,INDEX(Correlations!$F$3:$DA$102,MAX(AH$1,$A69),MIN(AH$1,$A69)))</f>
        <v>0</v>
      </c>
      <c r="AI69">
        <f>IF(AI$1=$A69,1,INDEX(Correlations!$F$3:$DA$102,MAX(AI$1,$A69),MIN(AI$1,$A69)))</f>
        <v>0</v>
      </c>
      <c r="AJ69">
        <f>IF(AJ$1=$A69,1,INDEX(Correlations!$F$3:$DA$102,MAX(AJ$1,$A69),MIN(AJ$1,$A69)))</f>
        <v>0</v>
      </c>
      <c r="AK69">
        <f>IF(AK$1=$A69,1,INDEX(Correlations!$F$3:$DA$102,MAX(AK$1,$A69),MIN(AK$1,$A69)))</f>
        <v>0</v>
      </c>
      <c r="AL69">
        <f>IF(AL$1=$A69,1,INDEX(Correlations!$F$3:$DA$102,MAX(AL$1,$A69),MIN(AL$1,$A69)))</f>
        <v>0</v>
      </c>
      <c r="AM69">
        <f>IF(AM$1=$A69,1,INDEX(Correlations!$F$3:$DA$102,MAX(AM$1,$A69),MIN(AM$1,$A69)))</f>
        <v>0</v>
      </c>
      <c r="AN69">
        <f>IF(AN$1=$A69,1,INDEX(Correlations!$F$3:$DA$102,MAX(AN$1,$A69),MIN(AN$1,$A69)))</f>
        <v>0</v>
      </c>
      <c r="AO69">
        <f>IF(AO$1=$A69,1,INDEX(Correlations!$F$3:$DA$102,MAX(AO$1,$A69),MIN(AO$1,$A69)))</f>
        <v>0</v>
      </c>
      <c r="AP69">
        <f>IF(AP$1=$A69,1,INDEX(Correlations!$F$3:$DA$102,MAX(AP$1,$A69),MIN(AP$1,$A69)))</f>
        <v>0</v>
      </c>
      <c r="AQ69">
        <f>IF(AQ$1=$A69,1,INDEX(Correlations!$F$3:$DA$102,MAX(AQ$1,$A69),MIN(AQ$1,$A69)))</f>
        <v>0</v>
      </c>
      <c r="AR69">
        <f>IF(AR$1=$A69,1,INDEX(Correlations!$F$3:$DA$102,MAX(AR$1,$A69),MIN(AR$1,$A69)))</f>
        <v>0</v>
      </c>
      <c r="AS69">
        <f>IF(AS$1=$A69,1,INDEX(Correlations!$F$3:$DA$102,MAX(AS$1,$A69),MIN(AS$1,$A69)))</f>
        <v>0</v>
      </c>
      <c r="AT69">
        <f>IF(AT$1=$A69,1,INDEX(Correlations!$F$3:$DA$102,MAX(AT$1,$A69),MIN(AT$1,$A69)))</f>
        <v>0</v>
      </c>
      <c r="AU69">
        <f>IF(AU$1=$A69,1,INDEX(Correlations!$F$3:$DA$102,MAX(AU$1,$A69),MIN(AU$1,$A69)))</f>
        <v>0</v>
      </c>
      <c r="AV69">
        <f>IF(AV$1=$A69,1,INDEX(Correlations!$F$3:$DA$102,MAX(AV$1,$A69),MIN(AV$1,$A69)))</f>
        <v>0</v>
      </c>
      <c r="AW69">
        <f>IF(AW$1=$A69,1,INDEX(Correlations!$F$3:$DA$102,MAX(AW$1,$A69),MIN(AW$1,$A69)))</f>
        <v>0</v>
      </c>
      <c r="AX69">
        <f>IF(AX$1=$A69,1,INDEX(Correlations!$F$3:$DA$102,MAX(AX$1,$A69),MIN(AX$1,$A69)))</f>
        <v>0</v>
      </c>
      <c r="AY69">
        <f>IF(AY$1=$A69,1,INDEX(Correlations!$F$3:$DA$102,MAX(AY$1,$A69),MIN(AY$1,$A69)))</f>
        <v>0</v>
      </c>
      <c r="AZ69">
        <f>IF(AZ$1=$A69,1,INDEX(Correlations!$F$3:$DA$102,MAX(AZ$1,$A69),MIN(AZ$1,$A69)))</f>
        <v>0</v>
      </c>
      <c r="BA69">
        <f>IF(BA$1=$A69,1,INDEX(Correlations!$F$3:$DA$102,MAX(BA$1,$A69),MIN(BA$1,$A69)))</f>
        <v>0.45</v>
      </c>
      <c r="BB69">
        <f>IF(BB$1=$A69,1,INDEX(Correlations!$F$3:$DA$102,MAX(BB$1,$A69),MIN(BB$1,$A69)))</f>
        <v>0.49</v>
      </c>
      <c r="BC69">
        <f>IF(BC$1=$A69,1,INDEX(Correlations!$F$3:$DA$102,MAX(BC$1,$A69),MIN(BC$1,$A69)))</f>
        <v>0.42</v>
      </c>
      <c r="BD69">
        <f>IF(BD$1=$A69,1,INDEX(Correlations!$F$3:$DA$102,MAX(BD$1,$A69),MIN(BD$1,$A69)))</f>
        <v>0.43</v>
      </c>
      <c r="BE69">
        <f>IF(BE$1=$A69,1,INDEX(Correlations!$F$3:$DA$102,MAX(BE$1,$A69),MIN(BE$1,$A69)))</f>
        <v>0.44</v>
      </c>
      <c r="BF69">
        <f>IF(BF$1=$A69,1,INDEX(Correlations!$F$3:$DA$102,MAX(BF$1,$A69),MIN(BF$1,$A69)))</f>
        <v>0</v>
      </c>
      <c r="BG69">
        <f>IF(BG$1=$A69,1,INDEX(Correlations!$F$3:$DA$102,MAX(BG$1,$A69),MIN(BG$1,$A69)))</f>
        <v>0</v>
      </c>
      <c r="BH69">
        <f>IF(BH$1=$A69,1,INDEX(Correlations!$F$3:$DA$102,MAX(BH$1,$A69),MIN(BH$1,$A69)))</f>
        <v>0</v>
      </c>
      <c r="BI69">
        <f>IF(BI$1=$A69,1,INDEX(Correlations!$F$3:$DA$102,MAX(BI$1,$A69),MIN(BI$1,$A69)))</f>
        <v>0</v>
      </c>
      <c r="BJ69">
        <f>IF(BJ$1=$A69,1,INDEX(Correlations!$F$3:$DA$102,MAX(BJ$1,$A69),MIN(BJ$1,$A69)))</f>
        <v>0</v>
      </c>
      <c r="BK69">
        <f>IF(BK$1=$A69,1,INDEX(Correlations!$F$3:$DA$102,MAX(BK$1,$A69),MIN(BK$1,$A69)))</f>
        <v>0</v>
      </c>
      <c r="BL69">
        <f>IF(BL$1=$A69,1,INDEX(Correlations!$F$3:$DA$102,MAX(BL$1,$A69),MIN(BL$1,$A69)))</f>
        <v>0</v>
      </c>
      <c r="BM69">
        <f>IF(BM$1=$A69,1,INDEX(Correlations!$F$3:$DA$102,MAX(BM$1,$A69),MIN(BM$1,$A69)))</f>
        <v>0</v>
      </c>
      <c r="BN69">
        <f>IF(BN$1=$A69,1,INDEX(Correlations!$F$3:$DA$102,MAX(BN$1,$A69),MIN(BN$1,$A69)))</f>
        <v>0</v>
      </c>
      <c r="BO69">
        <f>IF(BO$1=$A69,1,INDEX(Correlations!$F$3:$DA$102,MAX(BO$1,$A69),MIN(BO$1,$A69)))</f>
        <v>0</v>
      </c>
      <c r="BP69">
        <f>IF(BP$1=$A69,1,INDEX(Correlations!$F$3:$DA$102,MAX(BP$1,$A69),MIN(BP$1,$A69)))</f>
        <v>0</v>
      </c>
      <c r="BQ69">
        <f>IF(BQ$1=$A69,1,INDEX(Correlations!$F$3:$DA$102,MAX(BQ$1,$A69),MIN(BQ$1,$A69)))</f>
        <v>1</v>
      </c>
      <c r="BR69">
        <f>IF(BR$1=$A69,1,INDEX(Correlations!$F$3:$DA$102,MAX(BR$1,$A69),MIN(BR$1,$A69)))</f>
        <v>0</v>
      </c>
      <c r="BS69">
        <f>IF(BS$1=$A69,1,INDEX(Correlations!$F$3:$DA$102,MAX(BS$1,$A69),MIN(BS$1,$A69)))</f>
        <v>0</v>
      </c>
      <c r="BT69">
        <f>IF(BT$1=$A69,1,INDEX(Correlations!$F$3:$DA$102,MAX(BT$1,$A69),MIN(BT$1,$A69)))</f>
        <v>0</v>
      </c>
      <c r="BU69">
        <f>IF(BU$1=$A69,1,INDEX(Correlations!$F$3:$DA$102,MAX(BU$1,$A69),MIN(BU$1,$A69)))</f>
        <v>0</v>
      </c>
      <c r="BV69">
        <f>IF(BV$1=$A69,1,INDEX(Correlations!$F$3:$DA$102,MAX(BV$1,$A69),MIN(BV$1,$A69)))</f>
        <v>0</v>
      </c>
      <c r="BW69">
        <f>IF(BW$1=$A69,1,INDEX(Correlations!$F$3:$DA$102,MAX(BW$1,$A69),MIN(BW$1,$A69)))</f>
        <v>0</v>
      </c>
      <c r="BX69">
        <f>IF(BX$1=$A69,1,INDEX(Correlations!$F$3:$DA$102,MAX(BX$1,$A69),MIN(BX$1,$A69)))</f>
        <v>0</v>
      </c>
      <c r="BY69">
        <f>IF(BY$1=$A69,1,INDEX(Correlations!$F$3:$DA$102,MAX(BY$1,$A69),MIN(BY$1,$A69)))</f>
        <v>0</v>
      </c>
      <c r="BZ69">
        <f>IF(BZ$1=$A69,1,INDEX(Correlations!$F$3:$DA$102,MAX(BZ$1,$A69),MIN(BZ$1,$A69)))</f>
        <v>0</v>
      </c>
      <c r="CA69">
        <f>IF(CA$1=$A69,1,INDEX(Correlations!$F$3:$DA$102,MAX(CA$1,$A69),MIN(CA$1,$A69)))</f>
        <v>0</v>
      </c>
      <c r="CB69">
        <f>IF(CB$1=$A69,1,INDEX(Correlations!$F$3:$DA$102,MAX(CB$1,$A69),MIN(CB$1,$A69)))</f>
        <v>0</v>
      </c>
      <c r="CC69">
        <f>IF(CC$1=$A69,1,INDEX(Correlations!$F$3:$DA$102,MAX(CC$1,$A69),MIN(CC$1,$A69)))</f>
        <v>0</v>
      </c>
      <c r="CD69">
        <f>IF(CD$1=$A69,1,INDEX(Correlations!$F$3:$DA$102,MAX(CD$1,$A69),MIN(CD$1,$A69)))</f>
        <v>0</v>
      </c>
      <c r="CE69">
        <f>IF(CE$1=$A69,1,INDEX(Correlations!$F$3:$DA$102,MAX(CE$1,$A69),MIN(CE$1,$A69)))</f>
        <v>0</v>
      </c>
      <c r="CF69">
        <f>IF(CF$1=$A69,1,INDEX(Correlations!$F$3:$DA$102,MAX(CF$1,$A69),MIN(CF$1,$A69)))</f>
        <v>0</v>
      </c>
      <c r="CG69">
        <f>IF(CG$1=$A69,1,INDEX(Correlations!$F$3:$DA$102,MAX(CG$1,$A69),MIN(CG$1,$A69)))</f>
        <v>0</v>
      </c>
      <c r="CH69">
        <f>IF(CH$1=$A69,1,INDEX(Correlations!$F$3:$DA$102,MAX(CH$1,$A69),MIN(CH$1,$A69)))</f>
        <v>0</v>
      </c>
      <c r="CI69">
        <f>IF(CI$1=$A69,1,INDEX(Correlations!$F$3:$DA$102,MAX(CI$1,$A69),MIN(CI$1,$A69)))</f>
        <v>0</v>
      </c>
      <c r="CJ69">
        <f>IF(CJ$1=$A69,1,INDEX(Correlations!$F$3:$DA$102,MAX(CJ$1,$A69),MIN(CJ$1,$A69)))</f>
        <v>0</v>
      </c>
      <c r="CK69">
        <f>IF(CK$1=$A69,1,INDEX(Correlations!$F$3:$DA$102,MAX(CK$1,$A69),MIN(CK$1,$A69)))</f>
        <v>0</v>
      </c>
      <c r="CL69">
        <f>IF(CL$1=$A69,1,INDEX(Correlations!$F$3:$DA$102,MAX(CL$1,$A69),MIN(CL$1,$A69)))</f>
        <v>0</v>
      </c>
      <c r="CM69">
        <f>IF(CM$1=$A69,1,INDEX(Correlations!$F$3:$DA$102,MAX(CM$1,$A69),MIN(CM$1,$A69)))</f>
        <v>0</v>
      </c>
      <c r="CN69">
        <f>IF(CN$1=$A69,1,INDEX(Correlations!$F$3:$DA$102,MAX(CN$1,$A69),MIN(CN$1,$A69)))</f>
        <v>0</v>
      </c>
      <c r="CO69">
        <f>IF(CO$1=$A69,1,INDEX(Correlations!$F$3:$DA$102,MAX(CO$1,$A69),MIN(CO$1,$A69)))</f>
        <v>0</v>
      </c>
      <c r="CP69">
        <f>IF(CP$1=$A69,1,INDEX(Correlations!$F$3:$DA$102,MAX(CP$1,$A69),MIN(CP$1,$A69)))</f>
        <v>0</v>
      </c>
      <c r="CQ69">
        <f>IF(CQ$1=$A69,1,INDEX(Correlations!$F$3:$DA$102,MAX(CQ$1,$A69),MIN(CQ$1,$A69)))</f>
        <v>0</v>
      </c>
      <c r="CR69">
        <f>IF(CR$1=$A69,1,INDEX(Correlations!$F$3:$DA$102,MAX(CR$1,$A69),MIN(CR$1,$A69)))</f>
        <v>0</v>
      </c>
      <c r="CS69">
        <f>IF(CS$1=$A69,1,INDEX(Correlations!$F$3:$DA$102,MAX(CS$1,$A69),MIN(CS$1,$A69)))</f>
        <v>0</v>
      </c>
      <c r="CT69">
        <f>IF(CT$1=$A69,1,INDEX(Correlations!$F$3:$DA$102,MAX(CT$1,$A69),MIN(CT$1,$A69)))</f>
        <v>0</v>
      </c>
      <c r="CU69">
        <f>IF(CU$1=$A69,1,INDEX(Correlations!$F$3:$DA$102,MAX(CU$1,$A69),MIN(CU$1,$A69)))</f>
        <v>0</v>
      </c>
      <c r="CV69">
        <f>IF(CV$1=$A69,1,INDEX(Correlations!$F$3:$DA$102,MAX(CV$1,$A69),MIN(CV$1,$A69)))</f>
        <v>0</v>
      </c>
      <c r="CW69">
        <f>IF(CW$1=$A69,1,INDEX(Correlations!$F$3:$DA$102,MAX(CW$1,$A69),MIN(CW$1,$A69)))</f>
        <v>0</v>
      </c>
    </row>
    <row r="70" spans="1:101" x14ac:dyDescent="0.15">
      <c r="A70">
        <v>69</v>
      </c>
      <c r="B70">
        <f>IF(B$1=$A70,1,INDEX(Correlations!$F$3:$DA$102,MAX(B$1,$A70),MIN(B$1,$A70)))</f>
        <v>0.38</v>
      </c>
      <c r="C70">
        <f>IF(C$1=$A70,1,INDEX(Correlations!$F$3:$DA$102,MAX(C$1,$A70),MIN(C$1,$A70)))</f>
        <v>0.28599999999999998</v>
      </c>
      <c r="D70">
        <f>IF(D$1=$A70,1,INDEX(Correlations!$F$3:$DA$102,MAX(D$1,$A70),MIN(D$1,$A70)))</f>
        <v>0.248</v>
      </c>
      <c r="E70">
        <f>IF(E$1=$A70,1,INDEX(Correlations!$F$3:$DA$102,MAX(E$1,$A70),MIN(E$1,$A70)))</f>
        <v>0.33100000000000002</v>
      </c>
      <c r="F70">
        <f>IF(F$1=$A70,1,INDEX(Correlations!$F$3:$DA$102,MAX(F$1,$A70),MIN(F$1,$A70)))</f>
        <v>0.38500000000000001</v>
      </c>
      <c r="G70">
        <f>IF(G$1=$A70,1,INDEX(Correlations!$F$3:$DA$102,MAX(G$1,$A70),MIN(G$1,$A70)))</f>
        <v>0.30599999999999999</v>
      </c>
      <c r="H70">
        <f>IF(H$1=$A70,1,INDEX(Correlations!$F$3:$DA$102,MAX(H$1,$A70),MIN(H$1,$A70)))</f>
        <v>0.27500000000000002</v>
      </c>
      <c r="I70">
        <f>IF(I$1=$A70,1,INDEX(Correlations!$F$3:$DA$102,MAX(I$1,$A70),MIN(I$1,$A70)))</f>
        <v>0.22500000000000001</v>
      </c>
      <c r="J70">
        <f>IF(J$1=$A70,1,INDEX(Correlations!$F$3:$DA$102,MAX(J$1,$A70),MIN(J$1,$A70)))</f>
        <v>0.56399999999999995</v>
      </c>
      <c r="K70">
        <f>IF(K$1=$A70,1,INDEX(Correlations!$F$3:$DA$102,MAX(K$1,$A70),MIN(K$1,$A70)))</f>
        <v>0</v>
      </c>
      <c r="L70">
        <f>IF(L$1=$A70,1,INDEX(Correlations!$F$3:$DA$102,MAX(L$1,$A70),MIN(L$1,$A70)))</f>
        <v>0</v>
      </c>
      <c r="M70">
        <f>IF(M$1=$A70,1,INDEX(Correlations!$F$3:$DA$102,MAX(M$1,$A70),MIN(M$1,$A70)))</f>
        <v>0</v>
      </c>
      <c r="N70">
        <f>IF(N$1=$A70,1,INDEX(Correlations!$F$3:$DA$102,MAX(N$1,$A70),MIN(N$1,$A70)))</f>
        <v>0</v>
      </c>
      <c r="O70">
        <f>IF(O$1=$A70,1,INDEX(Correlations!$F$3:$DA$102,MAX(O$1,$A70),MIN(O$1,$A70)))</f>
        <v>0</v>
      </c>
      <c r="P70">
        <f>IF(P$1=$A70,1,INDEX(Correlations!$F$3:$DA$102,MAX(P$1,$A70),MIN(P$1,$A70)))</f>
        <v>0</v>
      </c>
      <c r="Q70">
        <f>IF(Q$1=$A70,1,INDEX(Correlations!$F$3:$DA$102,MAX(Q$1,$A70),MIN(Q$1,$A70)))</f>
        <v>0</v>
      </c>
      <c r="R70">
        <f>IF(R$1=$A70,1,INDEX(Correlations!$F$3:$DA$102,MAX(R$1,$A70),MIN(R$1,$A70)))</f>
        <v>0</v>
      </c>
      <c r="S70">
        <f>IF(S$1=$A70,1,INDEX(Correlations!$F$3:$DA$102,MAX(S$1,$A70),MIN(S$1,$A70)))</f>
        <v>0</v>
      </c>
      <c r="T70">
        <f>IF(T$1=$A70,1,INDEX(Correlations!$F$3:$DA$102,MAX(T$1,$A70),MIN(T$1,$A70)))</f>
        <v>0</v>
      </c>
      <c r="U70">
        <f>IF(U$1=$A70,1,INDEX(Correlations!$F$3:$DA$102,MAX(U$1,$A70),MIN(U$1,$A70)))</f>
        <v>0</v>
      </c>
      <c r="V70">
        <f>IF(V$1=$A70,1,INDEX(Correlations!$F$3:$DA$102,MAX(V$1,$A70),MIN(V$1,$A70)))</f>
        <v>0</v>
      </c>
      <c r="W70">
        <f>IF(W$1=$A70,1,INDEX(Correlations!$F$3:$DA$102,MAX(W$1,$A70),MIN(W$1,$A70)))</f>
        <v>0</v>
      </c>
      <c r="X70">
        <f>IF(X$1=$A70,1,INDEX(Correlations!$F$3:$DA$102,MAX(X$1,$A70),MIN(X$1,$A70)))</f>
        <v>0</v>
      </c>
      <c r="Y70">
        <f>IF(Y$1=$A70,1,INDEX(Correlations!$F$3:$DA$102,MAX(Y$1,$A70),MIN(Y$1,$A70)))</f>
        <v>0</v>
      </c>
      <c r="Z70">
        <f>IF(Z$1=$A70,1,INDEX(Correlations!$F$3:$DA$102,MAX(Z$1,$A70),MIN(Z$1,$A70)))</f>
        <v>0</v>
      </c>
      <c r="AA70">
        <f>IF(AA$1=$A70,1,INDEX(Correlations!$F$3:$DA$102,MAX(AA$1,$A70),MIN(AA$1,$A70)))</f>
        <v>0</v>
      </c>
      <c r="AB70">
        <f>IF(AB$1=$A70,1,INDEX(Correlations!$F$3:$DA$102,MAX(AB$1,$A70),MIN(AB$1,$A70)))</f>
        <v>0</v>
      </c>
      <c r="AC70">
        <f>IF(AC$1=$A70,1,INDEX(Correlations!$F$3:$DA$102,MAX(AC$1,$A70),MIN(AC$1,$A70)))</f>
        <v>0</v>
      </c>
      <c r="AD70">
        <f>IF(AD$1=$A70,1,INDEX(Correlations!$F$3:$DA$102,MAX(AD$1,$A70),MIN(AD$1,$A70)))</f>
        <v>0</v>
      </c>
      <c r="AE70">
        <f>IF(AE$1=$A70,1,INDEX(Correlations!$F$3:$DA$102,MAX(AE$1,$A70),MIN(AE$1,$A70)))</f>
        <v>0</v>
      </c>
      <c r="AF70">
        <f>IF(AF$1=$A70,1,INDEX(Correlations!$F$3:$DA$102,MAX(AF$1,$A70),MIN(AF$1,$A70)))</f>
        <v>0</v>
      </c>
      <c r="AG70">
        <f>IF(AG$1=$A70,1,INDEX(Correlations!$F$3:$DA$102,MAX(AG$1,$A70),MIN(AG$1,$A70)))</f>
        <v>0</v>
      </c>
      <c r="AH70">
        <f>IF(AH$1=$A70,1,INDEX(Correlations!$F$3:$DA$102,MAX(AH$1,$A70),MIN(AH$1,$A70)))</f>
        <v>0</v>
      </c>
      <c r="AI70">
        <f>IF(AI$1=$A70,1,INDEX(Correlations!$F$3:$DA$102,MAX(AI$1,$A70),MIN(AI$1,$A70)))</f>
        <v>0</v>
      </c>
      <c r="AJ70">
        <f>IF(AJ$1=$A70,1,INDEX(Correlations!$F$3:$DA$102,MAX(AJ$1,$A70),MIN(AJ$1,$A70)))</f>
        <v>0</v>
      </c>
      <c r="AK70">
        <f>IF(AK$1=$A70,1,INDEX(Correlations!$F$3:$DA$102,MAX(AK$1,$A70),MIN(AK$1,$A70)))</f>
        <v>0</v>
      </c>
      <c r="AL70">
        <f>IF(AL$1=$A70,1,INDEX(Correlations!$F$3:$DA$102,MAX(AL$1,$A70),MIN(AL$1,$A70)))</f>
        <v>0</v>
      </c>
      <c r="AM70">
        <f>IF(AM$1=$A70,1,INDEX(Correlations!$F$3:$DA$102,MAX(AM$1,$A70),MIN(AM$1,$A70)))</f>
        <v>0</v>
      </c>
      <c r="AN70">
        <f>IF(AN$1=$A70,1,INDEX(Correlations!$F$3:$DA$102,MAX(AN$1,$A70),MIN(AN$1,$A70)))</f>
        <v>0</v>
      </c>
      <c r="AO70">
        <f>IF(AO$1=$A70,1,INDEX(Correlations!$F$3:$DA$102,MAX(AO$1,$A70),MIN(AO$1,$A70)))</f>
        <v>0</v>
      </c>
      <c r="AP70">
        <f>IF(AP$1=$A70,1,INDEX(Correlations!$F$3:$DA$102,MAX(AP$1,$A70),MIN(AP$1,$A70)))</f>
        <v>0</v>
      </c>
      <c r="AQ70">
        <f>IF(AQ$1=$A70,1,INDEX(Correlations!$F$3:$DA$102,MAX(AQ$1,$A70),MIN(AQ$1,$A70)))</f>
        <v>0</v>
      </c>
      <c r="AR70">
        <f>IF(AR$1=$A70,1,INDEX(Correlations!$F$3:$DA$102,MAX(AR$1,$A70),MIN(AR$1,$A70)))</f>
        <v>0</v>
      </c>
      <c r="AS70">
        <f>IF(AS$1=$A70,1,INDEX(Correlations!$F$3:$DA$102,MAX(AS$1,$A70),MIN(AS$1,$A70)))</f>
        <v>0</v>
      </c>
      <c r="AT70">
        <f>IF(AT$1=$A70,1,INDEX(Correlations!$F$3:$DA$102,MAX(AT$1,$A70),MIN(AT$1,$A70)))</f>
        <v>0</v>
      </c>
      <c r="AU70">
        <f>IF(AU$1=$A70,1,INDEX(Correlations!$F$3:$DA$102,MAX(AU$1,$A70),MIN(AU$1,$A70)))</f>
        <v>0</v>
      </c>
      <c r="AV70">
        <f>IF(AV$1=$A70,1,INDEX(Correlations!$F$3:$DA$102,MAX(AV$1,$A70),MIN(AV$1,$A70)))</f>
        <v>0</v>
      </c>
      <c r="AW70">
        <f>IF(AW$1=$A70,1,INDEX(Correlations!$F$3:$DA$102,MAX(AW$1,$A70),MIN(AW$1,$A70)))</f>
        <v>0</v>
      </c>
      <c r="AX70">
        <f>IF(AX$1=$A70,1,INDEX(Correlations!$F$3:$DA$102,MAX(AX$1,$A70),MIN(AX$1,$A70)))</f>
        <v>0</v>
      </c>
      <c r="AY70">
        <f>IF(AY$1=$A70,1,INDEX(Correlations!$F$3:$DA$102,MAX(AY$1,$A70),MIN(AY$1,$A70)))</f>
        <v>0</v>
      </c>
      <c r="AZ70">
        <f>IF(AZ$1=$A70,1,INDEX(Correlations!$F$3:$DA$102,MAX(AZ$1,$A70),MIN(AZ$1,$A70)))</f>
        <v>0</v>
      </c>
      <c r="BA70">
        <f>IF(BA$1=$A70,1,INDEX(Correlations!$F$3:$DA$102,MAX(BA$1,$A70),MIN(BA$1,$A70)))</f>
        <v>0.17</v>
      </c>
      <c r="BB70">
        <f>IF(BB$1=$A70,1,INDEX(Correlations!$F$3:$DA$102,MAX(BB$1,$A70),MIN(BB$1,$A70)))</f>
        <v>0.23</v>
      </c>
      <c r="BC70">
        <f>IF(BC$1=$A70,1,INDEX(Correlations!$F$3:$DA$102,MAX(BC$1,$A70),MIN(BC$1,$A70)))</f>
        <v>0.19</v>
      </c>
      <c r="BD70">
        <f>IF(BD$1=$A70,1,INDEX(Correlations!$F$3:$DA$102,MAX(BD$1,$A70),MIN(BD$1,$A70)))</f>
        <v>0.05</v>
      </c>
      <c r="BE70">
        <f>IF(BE$1=$A70,1,INDEX(Correlations!$F$3:$DA$102,MAX(BE$1,$A70),MIN(BE$1,$A70)))</f>
        <v>0.1</v>
      </c>
      <c r="BF70">
        <f>IF(BF$1=$A70,1,INDEX(Correlations!$F$3:$DA$102,MAX(BF$1,$A70),MIN(BF$1,$A70)))</f>
        <v>0</v>
      </c>
      <c r="BG70">
        <f>IF(BG$1=$A70,1,INDEX(Correlations!$F$3:$DA$102,MAX(BG$1,$A70),MIN(BG$1,$A70)))</f>
        <v>0</v>
      </c>
      <c r="BH70">
        <f>IF(BH$1=$A70,1,INDEX(Correlations!$F$3:$DA$102,MAX(BH$1,$A70),MIN(BH$1,$A70)))</f>
        <v>0</v>
      </c>
      <c r="BI70">
        <f>IF(BI$1=$A70,1,INDEX(Correlations!$F$3:$DA$102,MAX(BI$1,$A70),MIN(BI$1,$A70)))</f>
        <v>0</v>
      </c>
      <c r="BJ70">
        <f>IF(BJ$1=$A70,1,INDEX(Correlations!$F$3:$DA$102,MAX(BJ$1,$A70),MIN(BJ$1,$A70)))</f>
        <v>0</v>
      </c>
      <c r="BK70">
        <f>IF(BK$1=$A70,1,INDEX(Correlations!$F$3:$DA$102,MAX(BK$1,$A70),MIN(BK$1,$A70)))</f>
        <v>0</v>
      </c>
      <c r="BL70">
        <f>IF(BL$1=$A70,1,INDEX(Correlations!$F$3:$DA$102,MAX(BL$1,$A70),MIN(BL$1,$A70)))</f>
        <v>0</v>
      </c>
      <c r="BM70">
        <f>IF(BM$1=$A70,1,INDEX(Correlations!$F$3:$DA$102,MAX(BM$1,$A70),MIN(BM$1,$A70)))</f>
        <v>0</v>
      </c>
      <c r="BN70">
        <f>IF(BN$1=$A70,1,INDEX(Correlations!$F$3:$DA$102,MAX(BN$1,$A70),MIN(BN$1,$A70)))</f>
        <v>0</v>
      </c>
      <c r="BO70">
        <f>IF(BO$1=$A70,1,INDEX(Correlations!$F$3:$DA$102,MAX(BO$1,$A70),MIN(BO$1,$A70)))</f>
        <v>0</v>
      </c>
      <c r="BP70">
        <f>IF(BP$1=$A70,1,INDEX(Correlations!$F$3:$DA$102,MAX(BP$1,$A70),MIN(BP$1,$A70)))</f>
        <v>0</v>
      </c>
      <c r="BQ70">
        <f>IF(BQ$1=$A70,1,INDEX(Correlations!$F$3:$DA$102,MAX(BQ$1,$A70),MIN(BQ$1,$A70)))</f>
        <v>0</v>
      </c>
      <c r="BR70">
        <f>IF(BR$1=$A70,1,INDEX(Correlations!$F$3:$DA$102,MAX(BR$1,$A70),MIN(BR$1,$A70)))</f>
        <v>1</v>
      </c>
      <c r="BS70">
        <f>IF(BS$1=$A70,1,INDEX(Correlations!$F$3:$DA$102,MAX(BS$1,$A70),MIN(BS$1,$A70)))</f>
        <v>0</v>
      </c>
      <c r="BT70">
        <f>IF(BT$1=$A70,1,INDEX(Correlations!$F$3:$DA$102,MAX(BT$1,$A70),MIN(BT$1,$A70)))</f>
        <v>0</v>
      </c>
      <c r="BU70">
        <f>IF(BU$1=$A70,1,INDEX(Correlations!$F$3:$DA$102,MAX(BU$1,$A70),MIN(BU$1,$A70)))</f>
        <v>0</v>
      </c>
      <c r="BV70">
        <f>IF(BV$1=$A70,1,INDEX(Correlations!$F$3:$DA$102,MAX(BV$1,$A70),MIN(BV$1,$A70)))</f>
        <v>0</v>
      </c>
      <c r="BW70">
        <f>IF(BW$1=$A70,1,INDEX(Correlations!$F$3:$DA$102,MAX(BW$1,$A70),MIN(BW$1,$A70)))</f>
        <v>0</v>
      </c>
      <c r="BX70">
        <f>IF(BX$1=$A70,1,INDEX(Correlations!$F$3:$DA$102,MAX(BX$1,$A70),MIN(BX$1,$A70)))</f>
        <v>0</v>
      </c>
      <c r="BY70">
        <f>IF(BY$1=$A70,1,INDEX(Correlations!$F$3:$DA$102,MAX(BY$1,$A70),MIN(BY$1,$A70)))</f>
        <v>0</v>
      </c>
      <c r="BZ70">
        <f>IF(BZ$1=$A70,1,INDEX(Correlations!$F$3:$DA$102,MAX(BZ$1,$A70),MIN(BZ$1,$A70)))</f>
        <v>0</v>
      </c>
      <c r="CA70">
        <f>IF(CA$1=$A70,1,INDEX(Correlations!$F$3:$DA$102,MAX(CA$1,$A70),MIN(CA$1,$A70)))</f>
        <v>0</v>
      </c>
      <c r="CB70">
        <f>IF(CB$1=$A70,1,INDEX(Correlations!$F$3:$DA$102,MAX(CB$1,$A70),MIN(CB$1,$A70)))</f>
        <v>0</v>
      </c>
      <c r="CC70">
        <f>IF(CC$1=$A70,1,INDEX(Correlations!$F$3:$DA$102,MAX(CC$1,$A70),MIN(CC$1,$A70)))</f>
        <v>0</v>
      </c>
      <c r="CD70">
        <f>IF(CD$1=$A70,1,INDEX(Correlations!$F$3:$DA$102,MAX(CD$1,$A70),MIN(CD$1,$A70)))</f>
        <v>0</v>
      </c>
      <c r="CE70">
        <f>IF(CE$1=$A70,1,INDEX(Correlations!$F$3:$DA$102,MAX(CE$1,$A70),MIN(CE$1,$A70)))</f>
        <v>0</v>
      </c>
      <c r="CF70">
        <f>IF(CF$1=$A70,1,INDEX(Correlations!$F$3:$DA$102,MAX(CF$1,$A70),MIN(CF$1,$A70)))</f>
        <v>0</v>
      </c>
      <c r="CG70">
        <f>IF(CG$1=$A70,1,INDEX(Correlations!$F$3:$DA$102,MAX(CG$1,$A70),MIN(CG$1,$A70)))</f>
        <v>0</v>
      </c>
      <c r="CH70">
        <f>IF(CH$1=$A70,1,INDEX(Correlations!$F$3:$DA$102,MAX(CH$1,$A70),MIN(CH$1,$A70)))</f>
        <v>0</v>
      </c>
      <c r="CI70">
        <f>IF(CI$1=$A70,1,INDEX(Correlations!$F$3:$DA$102,MAX(CI$1,$A70),MIN(CI$1,$A70)))</f>
        <v>0</v>
      </c>
      <c r="CJ70">
        <f>IF(CJ$1=$A70,1,INDEX(Correlations!$F$3:$DA$102,MAX(CJ$1,$A70),MIN(CJ$1,$A70)))</f>
        <v>0</v>
      </c>
      <c r="CK70">
        <f>IF(CK$1=$A70,1,INDEX(Correlations!$F$3:$DA$102,MAX(CK$1,$A70),MIN(CK$1,$A70)))</f>
        <v>0</v>
      </c>
      <c r="CL70">
        <f>IF(CL$1=$A70,1,INDEX(Correlations!$F$3:$DA$102,MAX(CL$1,$A70),MIN(CL$1,$A70)))</f>
        <v>0</v>
      </c>
      <c r="CM70">
        <f>IF(CM$1=$A70,1,INDEX(Correlations!$F$3:$DA$102,MAX(CM$1,$A70),MIN(CM$1,$A70)))</f>
        <v>0</v>
      </c>
      <c r="CN70">
        <f>IF(CN$1=$A70,1,INDEX(Correlations!$F$3:$DA$102,MAX(CN$1,$A70),MIN(CN$1,$A70)))</f>
        <v>0</v>
      </c>
      <c r="CO70">
        <f>IF(CO$1=$A70,1,INDEX(Correlations!$F$3:$DA$102,MAX(CO$1,$A70),MIN(CO$1,$A70)))</f>
        <v>0</v>
      </c>
      <c r="CP70">
        <f>IF(CP$1=$A70,1,INDEX(Correlations!$F$3:$DA$102,MAX(CP$1,$A70),MIN(CP$1,$A70)))</f>
        <v>0</v>
      </c>
      <c r="CQ70">
        <f>IF(CQ$1=$A70,1,INDEX(Correlations!$F$3:$DA$102,MAX(CQ$1,$A70),MIN(CQ$1,$A70)))</f>
        <v>0</v>
      </c>
      <c r="CR70">
        <f>IF(CR$1=$A70,1,INDEX(Correlations!$F$3:$DA$102,MAX(CR$1,$A70),MIN(CR$1,$A70)))</f>
        <v>0</v>
      </c>
      <c r="CS70">
        <f>IF(CS$1=$A70,1,INDEX(Correlations!$F$3:$DA$102,MAX(CS$1,$A70),MIN(CS$1,$A70)))</f>
        <v>0</v>
      </c>
      <c r="CT70">
        <f>IF(CT$1=$A70,1,INDEX(Correlations!$F$3:$DA$102,MAX(CT$1,$A70),MIN(CT$1,$A70)))</f>
        <v>0</v>
      </c>
      <c r="CU70">
        <f>IF(CU$1=$A70,1,INDEX(Correlations!$F$3:$DA$102,MAX(CU$1,$A70),MIN(CU$1,$A70)))</f>
        <v>0</v>
      </c>
      <c r="CV70">
        <f>IF(CV$1=$A70,1,INDEX(Correlations!$F$3:$DA$102,MAX(CV$1,$A70),MIN(CV$1,$A70)))</f>
        <v>0</v>
      </c>
      <c r="CW70">
        <f>IF(CW$1=$A70,1,INDEX(Correlations!$F$3:$DA$102,MAX(CW$1,$A70),MIN(CW$1,$A70)))</f>
        <v>0</v>
      </c>
    </row>
    <row r="71" spans="1:101" x14ac:dyDescent="0.15">
      <c r="A71">
        <v>70</v>
      </c>
      <c r="B71">
        <f>IF(B$1=$A71,1,INDEX(Correlations!$F$3:$DA$102,MAX(B$1,$A71),MIN(B$1,$A71)))</f>
        <v>0.26100000000000001</v>
      </c>
      <c r="C71">
        <f>IF(C$1=$A71,1,INDEX(Correlations!$F$3:$DA$102,MAX(C$1,$A71),MIN(C$1,$A71)))</f>
        <v>0.24299999999999999</v>
      </c>
      <c r="D71">
        <f>IF(D$1=$A71,1,INDEX(Correlations!$F$3:$DA$102,MAX(D$1,$A71),MIN(D$1,$A71)))</f>
        <v>0.223</v>
      </c>
      <c r="E71">
        <f>IF(E$1=$A71,1,INDEX(Correlations!$F$3:$DA$102,MAX(E$1,$A71),MIN(E$1,$A71)))</f>
        <v>0.23</v>
      </c>
      <c r="F71">
        <f>IF(F$1=$A71,1,INDEX(Correlations!$F$3:$DA$102,MAX(F$1,$A71),MIN(F$1,$A71)))</f>
        <v>0.27300000000000002</v>
      </c>
      <c r="G71">
        <f>IF(G$1=$A71,1,INDEX(Correlations!$F$3:$DA$102,MAX(G$1,$A71),MIN(G$1,$A71)))</f>
        <v>0.23499999999999999</v>
      </c>
      <c r="H71">
        <f>IF(H$1=$A71,1,INDEX(Correlations!$F$3:$DA$102,MAX(H$1,$A71),MIN(H$1,$A71)))</f>
        <v>0.375</v>
      </c>
      <c r="I71">
        <f>IF(I$1=$A71,1,INDEX(Correlations!$F$3:$DA$102,MAX(I$1,$A71),MIN(I$1,$A71)))</f>
        <v>0.34</v>
      </c>
      <c r="J71">
        <f>IF(J$1=$A71,1,INDEX(Correlations!$F$3:$DA$102,MAX(J$1,$A71),MIN(J$1,$A71)))</f>
        <v>0</v>
      </c>
      <c r="K71">
        <f>IF(K$1=$A71,1,INDEX(Correlations!$F$3:$DA$102,MAX(K$1,$A71),MIN(K$1,$A71)))</f>
        <v>0</v>
      </c>
      <c r="L71">
        <f>IF(L$1=$A71,1,INDEX(Correlations!$F$3:$DA$102,MAX(L$1,$A71),MIN(L$1,$A71)))</f>
        <v>0</v>
      </c>
      <c r="M71">
        <f>IF(M$1=$A71,1,INDEX(Correlations!$F$3:$DA$102,MAX(M$1,$A71),MIN(M$1,$A71)))</f>
        <v>0</v>
      </c>
      <c r="N71">
        <f>IF(N$1=$A71,1,INDEX(Correlations!$F$3:$DA$102,MAX(N$1,$A71),MIN(N$1,$A71)))</f>
        <v>0</v>
      </c>
      <c r="O71">
        <f>IF(O$1=$A71,1,INDEX(Correlations!$F$3:$DA$102,MAX(O$1,$A71),MIN(O$1,$A71)))</f>
        <v>0</v>
      </c>
      <c r="P71">
        <f>IF(P$1=$A71,1,INDEX(Correlations!$F$3:$DA$102,MAX(P$1,$A71),MIN(P$1,$A71)))</f>
        <v>0</v>
      </c>
      <c r="Q71">
        <f>IF(Q$1=$A71,1,INDEX(Correlations!$F$3:$DA$102,MAX(Q$1,$A71),MIN(Q$1,$A71)))</f>
        <v>0</v>
      </c>
      <c r="R71">
        <f>IF(R$1=$A71,1,INDEX(Correlations!$F$3:$DA$102,MAX(R$1,$A71),MIN(R$1,$A71)))</f>
        <v>0</v>
      </c>
      <c r="S71">
        <f>IF(S$1=$A71,1,INDEX(Correlations!$F$3:$DA$102,MAX(S$1,$A71),MIN(S$1,$A71)))</f>
        <v>0</v>
      </c>
      <c r="T71">
        <f>IF(T$1=$A71,1,INDEX(Correlations!$F$3:$DA$102,MAX(T$1,$A71),MIN(T$1,$A71)))</f>
        <v>0</v>
      </c>
      <c r="U71">
        <f>IF(U$1=$A71,1,INDEX(Correlations!$F$3:$DA$102,MAX(U$1,$A71),MIN(U$1,$A71)))</f>
        <v>0</v>
      </c>
      <c r="V71">
        <f>IF(V$1=$A71,1,INDEX(Correlations!$F$3:$DA$102,MAX(V$1,$A71),MIN(V$1,$A71)))</f>
        <v>0</v>
      </c>
      <c r="W71">
        <f>IF(W$1=$A71,1,INDEX(Correlations!$F$3:$DA$102,MAX(W$1,$A71),MIN(W$1,$A71)))</f>
        <v>0</v>
      </c>
      <c r="X71">
        <f>IF(X$1=$A71,1,INDEX(Correlations!$F$3:$DA$102,MAX(X$1,$A71),MIN(X$1,$A71)))</f>
        <v>0</v>
      </c>
      <c r="Y71">
        <f>IF(Y$1=$A71,1,INDEX(Correlations!$F$3:$DA$102,MAX(Y$1,$A71),MIN(Y$1,$A71)))</f>
        <v>0</v>
      </c>
      <c r="Z71">
        <f>IF(Z$1=$A71,1,INDEX(Correlations!$F$3:$DA$102,MAX(Z$1,$A71),MIN(Z$1,$A71)))</f>
        <v>0</v>
      </c>
      <c r="AA71">
        <f>IF(AA$1=$A71,1,INDEX(Correlations!$F$3:$DA$102,MAX(AA$1,$A71),MIN(AA$1,$A71)))</f>
        <v>0</v>
      </c>
      <c r="AB71">
        <f>IF(AB$1=$A71,1,INDEX(Correlations!$F$3:$DA$102,MAX(AB$1,$A71),MIN(AB$1,$A71)))</f>
        <v>0</v>
      </c>
      <c r="AC71">
        <f>IF(AC$1=$A71,1,INDEX(Correlations!$F$3:$DA$102,MAX(AC$1,$A71),MIN(AC$1,$A71)))</f>
        <v>0</v>
      </c>
      <c r="AD71">
        <f>IF(AD$1=$A71,1,INDEX(Correlations!$F$3:$DA$102,MAX(AD$1,$A71),MIN(AD$1,$A71)))</f>
        <v>0</v>
      </c>
      <c r="AE71">
        <f>IF(AE$1=$A71,1,INDEX(Correlations!$F$3:$DA$102,MAX(AE$1,$A71),MIN(AE$1,$A71)))</f>
        <v>0</v>
      </c>
      <c r="AF71">
        <f>IF(AF$1=$A71,1,INDEX(Correlations!$F$3:$DA$102,MAX(AF$1,$A71),MIN(AF$1,$A71)))</f>
        <v>0</v>
      </c>
      <c r="AG71">
        <f>IF(AG$1=$A71,1,INDEX(Correlations!$F$3:$DA$102,MAX(AG$1,$A71),MIN(AG$1,$A71)))</f>
        <v>0</v>
      </c>
      <c r="AH71">
        <f>IF(AH$1=$A71,1,INDEX(Correlations!$F$3:$DA$102,MAX(AH$1,$A71),MIN(AH$1,$A71)))</f>
        <v>0</v>
      </c>
      <c r="AI71">
        <f>IF(AI$1=$A71,1,INDEX(Correlations!$F$3:$DA$102,MAX(AI$1,$A71),MIN(AI$1,$A71)))</f>
        <v>0</v>
      </c>
      <c r="AJ71">
        <f>IF(AJ$1=$A71,1,INDEX(Correlations!$F$3:$DA$102,MAX(AJ$1,$A71),MIN(AJ$1,$A71)))</f>
        <v>0</v>
      </c>
      <c r="AK71">
        <f>IF(AK$1=$A71,1,INDEX(Correlations!$F$3:$DA$102,MAX(AK$1,$A71),MIN(AK$1,$A71)))</f>
        <v>0</v>
      </c>
      <c r="AL71">
        <f>IF(AL$1=$A71,1,INDEX(Correlations!$F$3:$DA$102,MAX(AL$1,$A71),MIN(AL$1,$A71)))</f>
        <v>0</v>
      </c>
      <c r="AM71">
        <f>IF(AM$1=$A71,1,INDEX(Correlations!$F$3:$DA$102,MAX(AM$1,$A71),MIN(AM$1,$A71)))</f>
        <v>0</v>
      </c>
      <c r="AN71">
        <f>IF(AN$1=$A71,1,INDEX(Correlations!$F$3:$DA$102,MAX(AN$1,$A71),MIN(AN$1,$A71)))</f>
        <v>0</v>
      </c>
      <c r="AO71">
        <f>IF(AO$1=$A71,1,INDEX(Correlations!$F$3:$DA$102,MAX(AO$1,$A71),MIN(AO$1,$A71)))</f>
        <v>0</v>
      </c>
      <c r="AP71">
        <f>IF(AP$1=$A71,1,INDEX(Correlations!$F$3:$DA$102,MAX(AP$1,$A71),MIN(AP$1,$A71)))</f>
        <v>0</v>
      </c>
      <c r="AQ71">
        <f>IF(AQ$1=$A71,1,INDEX(Correlations!$F$3:$DA$102,MAX(AQ$1,$A71),MIN(AQ$1,$A71)))</f>
        <v>0</v>
      </c>
      <c r="AR71">
        <f>IF(AR$1=$A71,1,INDEX(Correlations!$F$3:$DA$102,MAX(AR$1,$A71),MIN(AR$1,$A71)))</f>
        <v>0</v>
      </c>
      <c r="AS71">
        <f>IF(AS$1=$A71,1,INDEX(Correlations!$F$3:$DA$102,MAX(AS$1,$A71),MIN(AS$1,$A71)))</f>
        <v>0</v>
      </c>
      <c r="AT71">
        <f>IF(AT$1=$A71,1,INDEX(Correlations!$F$3:$DA$102,MAX(AT$1,$A71),MIN(AT$1,$A71)))</f>
        <v>0</v>
      </c>
      <c r="AU71">
        <f>IF(AU$1=$A71,1,INDEX(Correlations!$F$3:$DA$102,MAX(AU$1,$A71),MIN(AU$1,$A71)))</f>
        <v>0</v>
      </c>
      <c r="AV71">
        <f>IF(AV$1=$A71,1,INDEX(Correlations!$F$3:$DA$102,MAX(AV$1,$A71),MIN(AV$1,$A71)))</f>
        <v>0</v>
      </c>
      <c r="AW71">
        <f>IF(AW$1=$A71,1,INDEX(Correlations!$F$3:$DA$102,MAX(AW$1,$A71),MIN(AW$1,$A71)))</f>
        <v>0</v>
      </c>
      <c r="AX71">
        <f>IF(AX$1=$A71,1,INDEX(Correlations!$F$3:$DA$102,MAX(AX$1,$A71),MIN(AX$1,$A71)))</f>
        <v>0</v>
      </c>
      <c r="AY71">
        <f>IF(AY$1=$A71,1,INDEX(Correlations!$F$3:$DA$102,MAX(AY$1,$A71),MIN(AY$1,$A71)))</f>
        <v>0</v>
      </c>
      <c r="AZ71">
        <f>IF(AZ$1=$A71,1,INDEX(Correlations!$F$3:$DA$102,MAX(AZ$1,$A71),MIN(AZ$1,$A71)))</f>
        <v>0</v>
      </c>
      <c r="BA71">
        <f>IF(BA$1=$A71,1,INDEX(Correlations!$F$3:$DA$102,MAX(BA$1,$A71),MIN(BA$1,$A71)))</f>
        <v>0.16</v>
      </c>
      <c r="BB71">
        <f>IF(BB$1=$A71,1,INDEX(Correlations!$F$3:$DA$102,MAX(BB$1,$A71),MIN(BB$1,$A71)))</f>
        <v>0.21</v>
      </c>
      <c r="BC71">
        <f>IF(BC$1=$A71,1,INDEX(Correlations!$F$3:$DA$102,MAX(BC$1,$A71),MIN(BC$1,$A71)))</f>
        <v>0.11</v>
      </c>
      <c r="BD71">
        <f>IF(BD$1=$A71,1,INDEX(Correlations!$F$3:$DA$102,MAX(BD$1,$A71),MIN(BD$1,$A71)))</f>
        <v>0.17</v>
      </c>
      <c r="BE71">
        <f>IF(BE$1=$A71,1,INDEX(Correlations!$F$3:$DA$102,MAX(BE$1,$A71),MIN(BE$1,$A71)))</f>
        <v>0.16</v>
      </c>
      <c r="BF71">
        <f>IF(BF$1=$A71,1,INDEX(Correlations!$F$3:$DA$102,MAX(BF$1,$A71),MIN(BF$1,$A71)))</f>
        <v>0</v>
      </c>
      <c r="BG71">
        <f>IF(BG$1=$A71,1,INDEX(Correlations!$F$3:$DA$102,MAX(BG$1,$A71),MIN(BG$1,$A71)))</f>
        <v>0</v>
      </c>
      <c r="BH71">
        <f>IF(BH$1=$A71,1,INDEX(Correlations!$F$3:$DA$102,MAX(BH$1,$A71),MIN(BH$1,$A71)))</f>
        <v>0</v>
      </c>
      <c r="BI71">
        <f>IF(BI$1=$A71,1,INDEX(Correlations!$F$3:$DA$102,MAX(BI$1,$A71),MIN(BI$1,$A71)))</f>
        <v>0</v>
      </c>
      <c r="BJ71">
        <f>IF(BJ$1=$A71,1,INDEX(Correlations!$F$3:$DA$102,MAX(BJ$1,$A71),MIN(BJ$1,$A71)))</f>
        <v>0</v>
      </c>
      <c r="BK71">
        <f>IF(BK$1=$A71,1,INDEX(Correlations!$F$3:$DA$102,MAX(BK$1,$A71),MIN(BK$1,$A71)))</f>
        <v>0</v>
      </c>
      <c r="BL71">
        <f>IF(BL$1=$A71,1,INDEX(Correlations!$F$3:$DA$102,MAX(BL$1,$A71),MIN(BL$1,$A71)))</f>
        <v>0</v>
      </c>
      <c r="BM71">
        <f>IF(BM$1=$A71,1,INDEX(Correlations!$F$3:$DA$102,MAX(BM$1,$A71),MIN(BM$1,$A71)))</f>
        <v>0</v>
      </c>
      <c r="BN71">
        <f>IF(BN$1=$A71,1,INDEX(Correlations!$F$3:$DA$102,MAX(BN$1,$A71),MIN(BN$1,$A71)))</f>
        <v>0</v>
      </c>
      <c r="BO71">
        <f>IF(BO$1=$A71,1,INDEX(Correlations!$F$3:$DA$102,MAX(BO$1,$A71),MIN(BO$1,$A71)))</f>
        <v>0</v>
      </c>
      <c r="BP71">
        <f>IF(BP$1=$A71,1,INDEX(Correlations!$F$3:$DA$102,MAX(BP$1,$A71),MIN(BP$1,$A71)))</f>
        <v>0</v>
      </c>
      <c r="BQ71">
        <f>IF(BQ$1=$A71,1,INDEX(Correlations!$F$3:$DA$102,MAX(BQ$1,$A71),MIN(BQ$1,$A71)))</f>
        <v>0</v>
      </c>
      <c r="BR71">
        <f>IF(BR$1=$A71,1,INDEX(Correlations!$F$3:$DA$102,MAX(BR$1,$A71),MIN(BR$1,$A71)))</f>
        <v>0</v>
      </c>
      <c r="BS71">
        <f>IF(BS$1=$A71,1,INDEX(Correlations!$F$3:$DA$102,MAX(BS$1,$A71),MIN(BS$1,$A71)))</f>
        <v>1</v>
      </c>
      <c r="BT71">
        <f>IF(BT$1=$A71,1,INDEX(Correlations!$F$3:$DA$102,MAX(BT$1,$A71),MIN(BT$1,$A71)))</f>
        <v>0</v>
      </c>
      <c r="BU71">
        <f>IF(BU$1=$A71,1,INDEX(Correlations!$F$3:$DA$102,MAX(BU$1,$A71),MIN(BU$1,$A71)))</f>
        <v>0</v>
      </c>
      <c r="BV71">
        <f>IF(BV$1=$A71,1,INDEX(Correlations!$F$3:$DA$102,MAX(BV$1,$A71),MIN(BV$1,$A71)))</f>
        <v>0</v>
      </c>
      <c r="BW71">
        <f>IF(BW$1=$A71,1,INDEX(Correlations!$F$3:$DA$102,MAX(BW$1,$A71),MIN(BW$1,$A71)))</f>
        <v>0</v>
      </c>
      <c r="BX71">
        <f>IF(BX$1=$A71,1,INDEX(Correlations!$F$3:$DA$102,MAX(BX$1,$A71),MIN(BX$1,$A71)))</f>
        <v>0</v>
      </c>
      <c r="BY71">
        <f>IF(BY$1=$A71,1,INDEX(Correlations!$F$3:$DA$102,MAX(BY$1,$A71),MIN(BY$1,$A71)))</f>
        <v>0</v>
      </c>
      <c r="BZ71">
        <f>IF(BZ$1=$A71,1,INDEX(Correlations!$F$3:$DA$102,MAX(BZ$1,$A71),MIN(BZ$1,$A71)))</f>
        <v>0</v>
      </c>
      <c r="CA71">
        <f>IF(CA$1=$A71,1,INDEX(Correlations!$F$3:$DA$102,MAX(CA$1,$A71),MIN(CA$1,$A71)))</f>
        <v>0</v>
      </c>
      <c r="CB71">
        <f>IF(CB$1=$A71,1,INDEX(Correlations!$F$3:$DA$102,MAX(CB$1,$A71),MIN(CB$1,$A71)))</f>
        <v>0</v>
      </c>
      <c r="CC71">
        <f>IF(CC$1=$A71,1,INDEX(Correlations!$F$3:$DA$102,MAX(CC$1,$A71),MIN(CC$1,$A71)))</f>
        <v>0</v>
      </c>
      <c r="CD71">
        <f>IF(CD$1=$A71,1,INDEX(Correlations!$F$3:$DA$102,MAX(CD$1,$A71),MIN(CD$1,$A71)))</f>
        <v>0</v>
      </c>
      <c r="CE71">
        <f>IF(CE$1=$A71,1,INDEX(Correlations!$F$3:$DA$102,MAX(CE$1,$A71),MIN(CE$1,$A71)))</f>
        <v>0</v>
      </c>
      <c r="CF71">
        <f>IF(CF$1=$A71,1,INDEX(Correlations!$F$3:$DA$102,MAX(CF$1,$A71),MIN(CF$1,$A71)))</f>
        <v>0</v>
      </c>
      <c r="CG71">
        <f>IF(CG$1=$A71,1,INDEX(Correlations!$F$3:$DA$102,MAX(CG$1,$A71),MIN(CG$1,$A71)))</f>
        <v>0</v>
      </c>
      <c r="CH71">
        <f>IF(CH$1=$A71,1,INDEX(Correlations!$F$3:$DA$102,MAX(CH$1,$A71),MIN(CH$1,$A71)))</f>
        <v>0</v>
      </c>
      <c r="CI71">
        <f>IF(CI$1=$A71,1,INDEX(Correlations!$F$3:$DA$102,MAX(CI$1,$A71),MIN(CI$1,$A71)))</f>
        <v>0</v>
      </c>
      <c r="CJ71">
        <f>IF(CJ$1=$A71,1,INDEX(Correlations!$F$3:$DA$102,MAX(CJ$1,$A71),MIN(CJ$1,$A71)))</f>
        <v>0</v>
      </c>
      <c r="CK71">
        <f>IF(CK$1=$A71,1,INDEX(Correlations!$F$3:$DA$102,MAX(CK$1,$A71),MIN(CK$1,$A71)))</f>
        <v>0</v>
      </c>
      <c r="CL71">
        <f>IF(CL$1=$A71,1,INDEX(Correlations!$F$3:$DA$102,MAX(CL$1,$A71),MIN(CL$1,$A71)))</f>
        <v>0</v>
      </c>
      <c r="CM71">
        <f>IF(CM$1=$A71,1,INDEX(Correlations!$F$3:$DA$102,MAX(CM$1,$A71),MIN(CM$1,$A71)))</f>
        <v>0</v>
      </c>
      <c r="CN71">
        <f>IF(CN$1=$A71,1,INDEX(Correlations!$F$3:$DA$102,MAX(CN$1,$A71),MIN(CN$1,$A71)))</f>
        <v>0</v>
      </c>
      <c r="CO71">
        <f>IF(CO$1=$A71,1,INDEX(Correlations!$F$3:$DA$102,MAX(CO$1,$A71),MIN(CO$1,$A71)))</f>
        <v>0</v>
      </c>
      <c r="CP71">
        <f>IF(CP$1=$A71,1,INDEX(Correlations!$F$3:$DA$102,MAX(CP$1,$A71),MIN(CP$1,$A71)))</f>
        <v>0</v>
      </c>
      <c r="CQ71">
        <f>IF(CQ$1=$A71,1,INDEX(Correlations!$F$3:$DA$102,MAX(CQ$1,$A71),MIN(CQ$1,$A71)))</f>
        <v>0</v>
      </c>
      <c r="CR71">
        <f>IF(CR$1=$A71,1,INDEX(Correlations!$F$3:$DA$102,MAX(CR$1,$A71),MIN(CR$1,$A71)))</f>
        <v>0</v>
      </c>
      <c r="CS71">
        <f>IF(CS$1=$A71,1,INDEX(Correlations!$F$3:$DA$102,MAX(CS$1,$A71),MIN(CS$1,$A71)))</f>
        <v>0</v>
      </c>
      <c r="CT71">
        <f>IF(CT$1=$A71,1,INDEX(Correlations!$F$3:$DA$102,MAX(CT$1,$A71),MIN(CT$1,$A71)))</f>
        <v>0</v>
      </c>
      <c r="CU71">
        <f>IF(CU$1=$A71,1,INDEX(Correlations!$F$3:$DA$102,MAX(CU$1,$A71),MIN(CU$1,$A71)))</f>
        <v>0</v>
      </c>
      <c r="CV71">
        <f>IF(CV$1=$A71,1,INDEX(Correlations!$F$3:$DA$102,MAX(CV$1,$A71),MIN(CV$1,$A71)))</f>
        <v>0</v>
      </c>
      <c r="CW71">
        <f>IF(CW$1=$A71,1,INDEX(Correlations!$F$3:$DA$102,MAX(CW$1,$A71),MIN(CW$1,$A71)))</f>
        <v>0</v>
      </c>
    </row>
    <row r="72" spans="1:101" x14ac:dyDescent="0.15">
      <c r="A72">
        <v>71</v>
      </c>
      <c r="B72">
        <f>IF(B$1=$A72,1,INDEX(Correlations!$F$3:$DA$102,MAX(B$1,$A72),MIN(B$1,$A72)))</f>
        <v>0.55000000000000004</v>
      </c>
      <c r="C72">
        <f>IF(C$1=$A72,1,INDEX(Correlations!$F$3:$DA$102,MAX(C$1,$A72),MIN(C$1,$A72)))</f>
        <v>0.61</v>
      </c>
      <c r="D72">
        <f>IF(D$1=$A72,1,INDEX(Correlations!$F$3:$DA$102,MAX(D$1,$A72),MIN(D$1,$A72)))</f>
        <v>0.61</v>
      </c>
      <c r="E72">
        <f>IF(E$1=$A72,1,INDEX(Correlations!$F$3:$DA$102,MAX(E$1,$A72),MIN(E$1,$A72)))</f>
        <v>0.37</v>
      </c>
      <c r="F72">
        <f>IF(F$1=$A72,1,INDEX(Correlations!$F$3:$DA$102,MAX(F$1,$A72),MIN(F$1,$A72)))</f>
        <v>0.51</v>
      </c>
      <c r="G72">
        <f>IF(G$1=$A72,1,INDEX(Correlations!$F$3:$DA$102,MAX(G$1,$A72),MIN(G$1,$A72)))</f>
        <v>0.49</v>
      </c>
      <c r="H72">
        <f>IF(H$1=$A72,1,INDEX(Correlations!$F$3:$DA$102,MAX(H$1,$A72),MIN(H$1,$A72)))</f>
        <v>0.4</v>
      </c>
      <c r="I72">
        <f>IF(I$1=$A72,1,INDEX(Correlations!$F$3:$DA$102,MAX(I$1,$A72),MIN(I$1,$A72)))</f>
        <v>0.32</v>
      </c>
      <c r="J72">
        <f>IF(J$1=$A72,1,INDEX(Correlations!$F$3:$DA$102,MAX(J$1,$A72),MIN(J$1,$A72)))</f>
        <v>0.23</v>
      </c>
      <c r="K72">
        <f>IF(K$1=$A72,1,INDEX(Correlations!$F$3:$DA$102,MAX(K$1,$A72),MIN(K$1,$A72)))</f>
        <v>0.09</v>
      </c>
      <c r="L72">
        <f>IF(L$1=$A72,1,INDEX(Correlations!$F$3:$DA$102,MAX(L$1,$A72),MIN(L$1,$A72)))</f>
        <v>0</v>
      </c>
      <c r="M72">
        <f>IF(M$1=$A72,1,INDEX(Correlations!$F$3:$DA$102,MAX(M$1,$A72),MIN(M$1,$A72)))</f>
        <v>0</v>
      </c>
      <c r="N72">
        <f>IF(N$1=$A72,1,INDEX(Correlations!$F$3:$DA$102,MAX(N$1,$A72),MIN(N$1,$A72)))</f>
        <v>0</v>
      </c>
      <c r="O72">
        <f>IF(O$1=$A72,1,INDEX(Correlations!$F$3:$DA$102,MAX(O$1,$A72),MIN(O$1,$A72)))</f>
        <v>0</v>
      </c>
      <c r="P72">
        <f>IF(P$1=$A72,1,INDEX(Correlations!$F$3:$DA$102,MAX(P$1,$A72),MIN(P$1,$A72)))</f>
        <v>0</v>
      </c>
      <c r="Q72">
        <f>IF(Q$1=$A72,1,INDEX(Correlations!$F$3:$DA$102,MAX(Q$1,$A72),MIN(Q$1,$A72)))</f>
        <v>0</v>
      </c>
      <c r="R72">
        <f>IF(R$1=$A72,1,INDEX(Correlations!$F$3:$DA$102,MAX(R$1,$A72),MIN(R$1,$A72)))</f>
        <v>0</v>
      </c>
      <c r="S72">
        <f>IF(S$1=$A72,1,INDEX(Correlations!$F$3:$DA$102,MAX(S$1,$A72),MIN(S$1,$A72)))</f>
        <v>0</v>
      </c>
      <c r="T72">
        <f>IF(T$1=$A72,1,INDEX(Correlations!$F$3:$DA$102,MAX(T$1,$A72),MIN(T$1,$A72)))</f>
        <v>0</v>
      </c>
      <c r="U72">
        <f>IF(U$1=$A72,1,INDEX(Correlations!$F$3:$DA$102,MAX(U$1,$A72),MIN(U$1,$A72)))</f>
        <v>0</v>
      </c>
      <c r="V72">
        <f>IF(V$1=$A72,1,INDEX(Correlations!$F$3:$DA$102,MAX(V$1,$A72),MIN(V$1,$A72)))</f>
        <v>0</v>
      </c>
      <c r="W72">
        <f>IF(W$1=$A72,1,INDEX(Correlations!$F$3:$DA$102,MAX(W$1,$A72),MIN(W$1,$A72)))</f>
        <v>0</v>
      </c>
      <c r="X72">
        <f>IF(X$1=$A72,1,INDEX(Correlations!$F$3:$DA$102,MAX(X$1,$A72),MIN(X$1,$A72)))</f>
        <v>0</v>
      </c>
      <c r="Y72">
        <f>IF(Y$1=$A72,1,INDEX(Correlations!$F$3:$DA$102,MAX(Y$1,$A72),MIN(Y$1,$A72)))</f>
        <v>0</v>
      </c>
      <c r="Z72">
        <f>IF(Z$1=$A72,1,INDEX(Correlations!$F$3:$DA$102,MAX(Z$1,$A72),MIN(Z$1,$A72)))</f>
        <v>0</v>
      </c>
      <c r="AA72">
        <f>IF(AA$1=$A72,1,INDEX(Correlations!$F$3:$DA$102,MAX(AA$1,$A72),MIN(AA$1,$A72)))</f>
        <v>0</v>
      </c>
      <c r="AB72">
        <f>IF(AB$1=$A72,1,INDEX(Correlations!$F$3:$DA$102,MAX(AB$1,$A72),MIN(AB$1,$A72)))</f>
        <v>0</v>
      </c>
      <c r="AC72">
        <f>IF(AC$1=$A72,1,INDEX(Correlations!$F$3:$DA$102,MAX(AC$1,$A72),MIN(AC$1,$A72)))</f>
        <v>0</v>
      </c>
      <c r="AD72">
        <f>IF(AD$1=$A72,1,INDEX(Correlations!$F$3:$DA$102,MAX(AD$1,$A72),MIN(AD$1,$A72)))</f>
        <v>0</v>
      </c>
      <c r="AE72">
        <f>IF(AE$1=$A72,1,INDEX(Correlations!$F$3:$DA$102,MAX(AE$1,$A72),MIN(AE$1,$A72)))</f>
        <v>0</v>
      </c>
      <c r="AF72">
        <f>IF(AF$1=$A72,1,INDEX(Correlations!$F$3:$DA$102,MAX(AF$1,$A72),MIN(AF$1,$A72)))</f>
        <v>0</v>
      </c>
      <c r="AG72">
        <f>IF(AG$1=$A72,1,INDEX(Correlations!$F$3:$DA$102,MAX(AG$1,$A72),MIN(AG$1,$A72)))</f>
        <v>0</v>
      </c>
      <c r="AH72">
        <f>IF(AH$1=$A72,1,INDEX(Correlations!$F$3:$DA$102,MAX(AH$1,$A72),MIN(AH$1,$A72)))</f>
        <v>0</v>
      </c>
      <c r="AI72">
        <f>IF(AI$1=$A72,1,INDEX(Correlations!$F$3:$DA$102,MAX(AI$1,$A72),MIN(AI$1,$A72)))</f>
        <v>0</v>
      </c>
      <c r="AJ72">
        <f>IF(AJ$1=$A72,1,INDEX(Correlations!$F$3:$DA$102,MAX(AJ$1,$A72),MIN(AJ$1,$A72)))</f>
        <v>0</v>
      </c>
      <c r="AK72">
        <f>IF(AK$1=$A72,1,INDEX(Correlations!$F$3:$DA$102,MAX(AK$1,$A72),MIN(AK$1,$A72)))</f>
        <v>0</v>
      </c>
      <c r="AL72">
        <f>IF(AL$1=$A72,1,INDEX(Correlations!$F$3:$DA$102,MAX(AL$1,$A72),MIN(AL$1,$A72)))</f>
        <v>0</v>
      </c>
      <c r="AM72">
        <f>IF(AM$1=$A72,1,INDEX(Correlations!$F$3:$DA$102,MAX(AM$1,$A72),MIN(AM$1,$A72)))</f>
        <v>0</v>
      </c>
      <c r="AN72">
        <f>IF(AN$1=$A72,1,INDEX(Correlations!$F$3:$DA$102,MAX(AN$1,$A72),MIN(AN$1,$A72)))</f>
        <v>0</v>
      </c>
      <c r="AO72">
        <f>IF(AO$1=$A72,1,INDEX(Correlations!$F$3:$DA$102,MAX(AO$1,$A72),MIN(AO$1,$A72)))</f>
        <v>0</v>
      </c>
      <c r="AP72">
        <f>IF(AP$1=$A72,1,INDEX(Correlations!$F$3:$DA$102,MAX(AP$1,$A72),MIN(AP$1,$A72)))</f>
        <v>0</v>
      </c>
      <c r="AQ72">
        <f>IF(AQ$1=$A72,1,INDEX(Correlations!$F$3:$DA$102,MAX(AQ$1,$A72),MIN(AQ$1,$A72)))</f>
        <v>0</v>
      </c>
      <c r="AR72">
        <f>IF(AR$1=$A72,1,INDEX(Correlations!$F$3:$DA$102,MAX(AR$1,$A72),MIN(AR$1,$A72)))</f>
        <v>0</v>
      </c>
      <c r="AS72">
        <f>IF(AS$1=$A72,1,INDEX(Correlations!$F$3:$DA$102,MAX(AS$1,$A72),MIN(AS$1,$A72)))</f>
        <v>0</v>
      </c>
      <c r="AT72">
        <f>IF(AT$1=$A72,1,INDEX(Correlations!$F$3:$DA$102,MAX(AT$1,$A72),MIN(AT$1,$A72)))</f>
        <v>0</v>
      </c>
      <c r="AU72">
        <f>IF(AU$1=$A72,1,INDEX(Correlations!$F$3:$DA$102,MAX(AU$1,$A72),MIN(AU$1,$A72)))</f>
        <v>0</v>
      </c>
      <c r="AV72">
        <f>IF(AV$1=$A72,1,INDEX(Correlations!$F$3:$DA$102,MAX(AV$1,$A72),MIN(AV$1,$A72)))</f>
        <v>0</v>
      </c>
      <c r="AW72">
        <f>IF(AW$1=$A72,1,INDEX(Correlations!$F$3:$DA$102,MAX(AW$1,$A72),MIN(AW$1,$A72)))</f>
        <v>0</v>
      </c>
      <c r="AX72">
        <f>IF(AX$1=$A72,1,INDEX(Correlations!$F$3:$DA$102,MAX(AX$1,$A72),MIN(AX$1,$A72)))</f>
        <v>0</v>
      </c>
      <c r="AY72">
        <f>IF(AY$1=$A72,1,INDEX(Correlations!$F$3:$DA$102,MAX(AY$1,$A72),MIN(AY$1,$A72)))</f>
        <v>0</v>
      </c>
      <c r="AZ72">
        <f>IF(AZ$1=$A72,1,INDEX(Correlations!$F$3:$DA$102,MAX(AZ$1,$A72),MIN(AZ$1,$A72)))</f>
        <v>0</v>
      </c>
      <c r="BA72">
        <f>IF(BA$1=$A72,1,INDEX(Correlations!$F$3:$DA$102,MAX(BA$1,$A72),MIN(BA$1,$A72)))</f>
        <v>0</v>
      </c>
      <c r="BB72">
        <f>IF(BB$1=$A72,1,INDEX(Correlations!$F$3:$DA$102,MAX(BB$1,$A72),MIN(BB$1,$A72)))</f>
        <v>0</v>
      </c>
      <c r="BC72">
        <f>IF(BC$1=$A72,1,INDEX(Correlations!$F$3:$DA$102,MAX(BC$1,$A72),MIN(BC$1,$A72)))</f>
        <v>0</v>
      </c>
      <c r="BD72">
        <f>IF(BD$1=$A72,1,INDEX(Correlations!$F$3:$DA$102,MAX(BD$1,$A72),MIN(BD$1,$A72)))</f>
        <v>0</v>
      </c>
      <c r="BE72">
        <f>IF(BE$1=$A72,1,INDEX(Correlations!$F$3:$DA$102,MAX(BE$1,$A72),MIN(BE$1,$A72)))</f>
        <v>0</v>
      </c>
      <c r="BF72">
        <f>IF(BF$1=$A72,1,INDEX(Correlations!$F$3:$DA$102,MAX(BF$1,$A72),MIN(BF$1,$A72)))</f>
        <v>0</v>
      </c>
      <c r="BG72">
        <f>IF(BG$1=$A72,1,INDEX(Correlations!$F$3:$DA$102,MAX(BG$1,$A72),MIN(BG$1,$A72)))</f>
        <v>0</v>
      </c>
      <c r="BH72">
        <f>IF(BH$1=$A72,1,INDEX(Correlations!$F$3:$DA$102,MAX(BH$1,$A72),MIN(BH$1,$A72)))</f>
        <v>0</v>
      </c>
      <c r="BI72">
        <f>IF(BI$1=$A72,1,INDEX(Correlations!$F$3:$DA$102,MAX(BI$1,$A72),MIN(BI$1,$A72)))</f>
        <v>0</v>
      </c>
      <c r="BJ72">
        <f>IF(BJ$1=$A72,1,INDEX(Correlations!$F$3:$DA$102,MAX(BJ$1,$A72),MIN(BJ$1,$A72)))</f>
        <v>0</v>
      </c>
      <c r="BK72">
        <f>IF(BK$1=$A72,1,INDEX(Correlations!$F$3:$DA$102,MAX(BK$1,$A72),MIN(BK$1,$A72)))</f>
        <v>0</v>
      </c>
      <c r="BL72">
        <f>IF(BL$1=$A72,1,INDEX(Correlations!$F$3:$DA$102,MAX(BL$1,$A72),MIN(BL$1,$A72)))</f>
        <v>0.55000000000000004</v>
      </c>
      <c r="BM72">
        <f>IF(BM$1=$A72,1,INDEX(Correlations!$F$3:$DA$102,MAX(BM$1,$A72),MIN(BM$1,$A72)))</f>
        <v>0.61</v>
      </c>
      <c r="BN72">
        <f>IF(BN$1=$A72,1,INDEX(Correlations!$F$3:$DA$102,MAX(BN$1,$A72),MIN(BN$1,$A72)))</f>
        <v>0.37</v>
      </c>
      <c r="BO72">
        <f>IF(BO$1=$A72,1,INDEX(Correlations!$F$3:$DA$102,MAX(BO$1,$A72),MIN(BO$1,$A72)))</f>
        <v>0.4</v>
      </c>
      <c r="BP72">
        <f>IF(BP$1=$A72,1,INDEX(Correlations!$F$3:$DA$102,MAX(BP$1,$A72),MIN(BP$1,$A72)))</f>
        <v>0</v>
      </c>
      <c r="BQ72">
        <f>IF(BQ$1=$A72,1,INDEX(Correlations!$F$3:$DA$102,MAX(BQ$1,$A72),MIN(BQ$1,$A72)))</f>
        <v>0</v>
      </c>
      <c r="BR72">
        <f>IF(BR$1=$A72,1,INDEX(Correlations!$F$3:$DA$102,MAX(BR$1,$A72),MIN(BR$1,$A72)))</f>
        <v>0</v>
      </c>
      <c r="BS72">
        <f>IF(BS$1=$A72,1,INDEX(Correlations!$F$3:$DA$102,MAX(BS$1,$A72),MIN(BS$1,$A72)))</f>
        <v>0</v>
      </c>
      <c r="BT72">
        <f>IF(BT$1=$A72,1,INDEX(Correlations!$F$3:$DA$102,MAX(BT$1,$A72),MIN(BT$1,$A72)))</f>
        <v>1</v>
      </c>
      <c r="BU72">
        <f>IF(BU$1=$A72,1,INDEX(Correlations!$F$3:$DA$102,MAX(BU$1,$A72),MIN(BU$1,$A72)))</f>
        <v>0.66</v>
      </c>
      <c r="BV72">
        <f>IF(BV$1=$A72,1,INDEX(Correlations!$F$3:$DA$102,MAX(BV$1,$A72),MIN(BV$1,$A72)))</f>
        <v>0.81</v>
      </c>
      <c r="BW72">
        <f>IF(BW$1=$A72,1,INDEX(Correlations!$F$3:$DA$102,MAX(BW$1,$A72),MIN(BW$1,$A72)))</f>
        <v>0.55000000000000004</v>
      </c>
      <c r="BX72">
        <f>IF(BX$1=$A72,1,INDEX(Correlations!$F$3:$DA$102,MAX(BX$1,$A72),MIN(BX$1,$A72)))</f>
        <v>0.7</v>
      </c>
      <c r="BY72">
        <f>IF(BY$1=$A72,1,INDEX(Correlations!$F$3:$DA$102,MAX(BY$1,$A72),MIN(BY$1,$A72)))</f>
        <v>0.63</v>
      </c>
      <c r="BZ72">
        <f>IF(BZ$1=$A72,1,INDEX(Correlations!$F$3:$DA$102,MAX(BZ$1,$A72),MIN(BZ$1,$A72)))</f>
        <v>0.52</v>
      </c>
      <c r="CA72">
        <f>IF(CA$1=$A72,1,INDEX(Correlations!$F$3:$DA$102,MAX(CA$1,$A72),MIN(CA$1,$A72)))</f>
        <v>0.81</v>
      </c>
      <c r="CB72">
        <f>IF(CB$1=$A72,1,INDEX(Correlations!$F$3:$DA$102,MAX(CB$1,$A72),MIN(CB$1,$A72)))</f>
        <v>0.62</v>
      </c>
      <c r="CC72">
        <f>IF(CC$1=$A72,1,INDEX(Correlations!$F$3:$DA$102,MAX(CC$1,$A72),MIN(CC$1,$A72)))</f>
        <v>0.56000000000000005</v>
      </c>
      <c r="CD72">
        <f>IF(CD$1=$A72,1,INDEX(Correlations!$F$3:$DA$102,MAX(CD$1,$A72),MIN(CD$1,$A72)))</f>
        <v>0.39</v>
      </c>
      <c r="CE72">
        <f>IF(CE$1=$A72,1,INDEX(Correlations!$F$3:$DA$102,MAX(CE$1,$A72),MIN(CE$1,$A72)))</f>
        <v>0.69</v>
      </c>
      <c r="CF72">
        <f>IF(CF$1=$A72,1,INDEX(Correlations!$F$3:$DA$102,MAX(CF$1,$A72),MIN(CF$1,$A72)))</f>
        <v>0.8</v>
      </c>
      <c r="CG72">
        <f>IF(CG$1=$A72,1,INDEX(Correlations!$F$3:$DA$102,MAX(CG$1,$A72),MIN(CG$1,$A72)))</f>
        <v>0.5</v>
      </c>
      <c r="CH72">
        <f>IF(CH$1=$A72,1,INDEX(Correlations!$F$3:$DA$102,MAX(CH$1,$A72),MIN(CH$1,$A72)))</f>
        <v>0.49</v>
      </c>
      <c r="CI72">
        <f>IF(CI$1=$A72,1,INDEX(Correlations!$F$3:$DA$102,MAX(CI$1,$A72),MIN(CI$1,$A72)))</f>
        <v>0.43</v>
      </c>
      <c r="CJ72">
        <f>IF(CJ$1=$A72,1,INDEX(Correlations!$F$3:$DA$102,MAX(CJ$1,$A72),MIN(CJ$1,$A72)))</f>
        <v>0.36</v>
      </c>
      <c r="CK72">
        <f>IF(CK$1=$A72,1,INDEX(Correlations!$F$3:$DA$102,MAX(CK$1,$A72),MIN(CK$1,$A72)))</f>
        <v>0.43</v>
      </c>
      <c r="CL72">
        <f>IF(CL$1=$A72,1,INDEX(Correlations!$F$3:$DA$102,MAX(CL$1,$A72),MIN(CL$1,$A72)))</f>
        <v>0.32</v>
      </c>
      <c r="CM72">
        <f>IF(CM$1=$A72,1,INDEX(Correlations!$F$3:$DA$102,MAX(CM$1,$A72),MIN(CM$1,$A72)))</f>
        <v>0.91</v>
      </c>
      <c r="CN72">
        <f>IF(CN$1=$A72,1,INDEX(Correlations!$F$3:$DA$102,MAX(CN$1,$A72),MIN(CN$1,$A72)))</f>
        <v>0.62</v>
      </c>
      <c r="CO72">
        <f>IF(CO$1=$A72,1,INDEX(Correlations!$F$3:$DA$102,MAX(CO$1,$A72),MIN(CO$1,$A72)))</f>
        <v>0.8</v>
      </c>
      <c r="CP72">
        <f>IF(CP$1=$A72,1,INDEX(Correlations!$F$3:$DA$102,MAX(CP$1,$A72),MIN(CP$1,$A72)))</f>
        <v>0.86</v>
      </c>
      <c r="CQ72">
        <f>IF(CQ$1=$A72,1,INDEX(Correlations!$F$3:$DA$102,MAX(CQ$1,$A72),MIN(CQ$1,$A72)))</f>
        <v>0.76</v>
      </c>
      <c r="CR72">
        <f>IF(CR$1=$A72,1,INDEX(Correlations!$F$3:$DA$102,MAX(CR$1,$A72),MIN(CR$1,$A72)))</f>
        <v>0.96</v>
      </c>
      <c r="CS72">
        <f>IF(CS$1=$A72,1,INDEX(Correlations!$F$3:$DA$102,MAX(CS$1,$A72),MIN(CS$1,$A72)))</f>
        <v>0.7</v>
      </c>
      <c r="CT72">
        <f>IF(CT$1=$A72,1,INDEX(Correlations!$F$3:$DA$102,MAX(CT$1,$A72),MIN(CT$1,$A72)))</f>
        <v>0.8</v>
      </c>
      <c r="CU72">
        <f>IF(CU$1=$A72,1,INDEX(Correlations!$F$3:$DA$102,MAX(CU$1,$A72),MIN(CU$1,$A72)))</f>
        <v>0.56999999999999995</v>
      </c>
      <c r="CV72">
        <f>IF(CV$1=$A72,1,INDEX(Correlations!$F$3:$DA$102,MAX(CV$1,$A72),MIN(CV$1,$A72)))</f>
        <v>0.48</v>
      </c>
      <c r="CW72">
        <f>IF(CW$1=$A72,1,INDEX(Correlations!$F$3:$DA$102,MAX(CW$1,$A72),MIN(CW$1,$A72)))</f>
        <v>0.62</v>
      </c>
    </row>
    <row r="73" spans="1:101" x14ac:dyDescent="0.15">
      <c r="A73">
        <v>72</v>
      </c>
      <c r="B73">
        <f>IF(B$1=$A73,1,INDEX(Correlations!$F$3:$DA$102,MAX(B$1,$A73),MIN(B$1,$A73)))</f>
        <v>0.64</v>
      </c>
      <c r="C73">
        <f>IF(C$1=$A73,1,INDEX(Correlations!$F$3:$DA$102,MAX(C$1,$A73),MIN(C$1,$A73)))</f>
        <v>0.66</v>
      </c>
      <c r="D73">
        <f>IF(D$1=$A73,1,INDEX(Correlations!$F$3:$DA$102,MAX(D$1,$A73),MIN(D$1,$A73)))</f>
        <v>0.57999999999999996</v>
      </c>
      <c r="E73">
        <f>IF(E$1=$A73,1,INDEX(Correlations!$F$3:$DA$102,MAX(E$1,$A73),MIN(E$1,$A73)))</f>
        <v>0.47</v>
      </c>
      <c r="F73">
        <f>IF(F$1=$A73,1,INDEX(Correlations!$F$3:$DA$102,MAX(F$1,$A73),MIN(F$1,$A73)))</f>
        <v>0.46</v>
      </c>
      <c r="G73">
        <f>IF(G$1=$A73,1,INDEX(Correlations!$F$3:$DA$102,MAX(G$1,$A73),MIN(G$1,$A73)))</f>
        <v>0.53</v>
      </c>
      <c r="H73">
        <f>IF(H$1=$A73,1,INDEX(Correlations!$F$3:$DA$102,MAX(H$1,$A73),MIN(H$1,$A73)))</f>
        <v>0.39</v>
      </c>
      <c r="I73">
        <f>IF(I$1=$A73,1,INDEX(Correlations!$F$3:$DA$102,MAX(I$1,$A73),MIN(I$1,$A73)))</f>
        <v>0.37</v>
      </c>
      <c r="J73">
        <f>IF(J$1=$A73,1,INDEX(Correlations!$F$3:$DA$102,MAX(J$1,$A73),MIN(J$1,$A73)))</f>
        <v>0.21</v>
      </c>
      <c r="K73">
        <f>IF(K$1=$A73,1,INDEX(Correlations!$F$3:$DA$102,MAX(K$1,$A73),MIN(K$1,$A73)))</f>
        <v>7.0000000000000007E-2</v>
      </c>
      <c r="L73">
        <f>IF(L$1=$A73,1,INDEX(Correlations!$F$3:$DA$102,MAX(L$1,$A73),MIN(L$1,$A73)))</f>
        <v>0</v>
      </c>
      <c r="M73">
        <f>IF(M$1=$A73,1,INDEX(Correlations!$F$3:$DA$102,MAX(M$1,$A73),MIN(M$1,$A73)))</f>
        <v>0</v>
      </c>
      <c r="N73">
        <f>IF(N$1=$A73,1,INDEX(Correlations!$F$3:$DA$102,MAX(N$1,$A73),MIN(N$1,$A73)))</f>
        <v>0</v>
      </c>
      <c r="O73">
        <f>IF(O$1=$A73,1,INDEX(Correlations!$F$3:$DA$102,MAX(O$1,$A73),MIN(O$1,$A73)))</f>
        <v>0</v>
      </c>
      <c r="P73">
        <f>IF(P$1=$A73,1,INDEX(Correlations!$F$3:$DA$102,MAX(P$1,$A73),MIN(P$1,$A73)))</f>
        <v>0</v>
      </c>
      <c r="Q73">
        <f>IF(Q$1=$A73,1,INDEX(Correlations!$F$3:$DA$102,MAX(Q$1,$A73),MIN(Q$1,$A73)))</f>
        <v>0</v>
      </c>
      <c r="R73">
        <f>IF(R$1=$A73,1,INDEX(Correlations!$F$3:$DA$102,MAX(R$1,$A73),MIN(R$1,$A73)))</f>
        <v>0</v>
      </c>
      <c r="S73">
        <f>IF(S$1=$A73,1,INDEX(Correlations!$F$3:$DA$102,MAX(S$1,$A73),MIN(S$1,$A73)))</f>
        <v>0</v>
      </c>
      <c r="T73">
        <f>IF(T$1=$A73,1,INDEX(Correlations!$F$3:$DA$102,MAX(T$1,$A73),MIN(T$1,$A73)))</f>
        <v>0</v>
      </c>
      <c r="U73">
        <f>IF(U$1=$A73,1,INDEX(Correlations!$F$3:$DA$102,MAX(U$1,$A73),MIN(U$1,$A73)))</f>
        <v>0</v>
      </c>
      <c r="V73">
        <f>IF(V$1=$A73,1,INDEX(Correlations!$F$3:$DA$102,MAX(V$1,$A73),MIN(V$1,$A73)))</f>
        <v>0</v>
      </c>
      <c r="W73">
        <f>IF(W$1=$A73,1,INDEX(Correlations!$F$3:$DA$102,MAX(W$1,$A73),MIN(W$1,$A73)))</f>
        <v>0</v>
      </c>
      <c r="X73">
        <f>IF(X$1=$A73,1,INDEX(Correlations!$F$3:$DA$102,MAX(X$1,$A73),MIN(X$1,$A73)))</f>
        <v>0</v>
      </c>
      <c r="Y73">
        <f>IF(Y$1=$A73,1,INDEX(Correlations!$F$3:$DA$102,MAX(Y$1,$A73),MIN(Y$1,$A73)))</f>
        <v>0</v>
      </c>
      <c r="Z73">
        <f>IF(Z$1=$A73,1,INDEX(Correlations!$F$3:$DA$102,MAX(Z$1,$A73),MIN(Z$1,$A73)))</f>
        <v>0</v>
      </c>
      <c r="AA73">
        <f>IF(AA$1=$A73,1,INDEX(Correlations!$F$3:$DA$102,MAX(AA$1,$A73),MIN(AA$1,$A73)))</f>
        <v>0</v>
      </c>
      <c r="AB73">
        <f>IF(AB$1=$A73,1,INDEX(Correlations!$F$3:$DA$102,MAX(AB$1,$A73),MIN(AB$1,$A73)))</f>
        <v>0</v>
      </c>
      <c r="AC73">
        <f>IF(AC$1=$A73,1,INDEX(Correlations!$F$3:$DA$102,MAX(AC$1,$A73),MIN(AC$1,$A73)))</f>
        <v>0</v>
      </c>
      <c r="AD73">
        <f>IF(AD$1=$A73,1,INDEX(Correlations!$F$3:$DA$102,MAX(AD$1,$A73),MIN(AD$1,$A73)))</f>
        <v>0</v>
      </c>
      <c r="AE73">
        <f>IF(AE$1=$A73,1,INDEX(Correlations!$F$3:$DA$102,MAX(AE$1,$A73),MIN(AE$1,$A73)))</f>
        <v>0</v>
      </c>
      <c r="AF73">
        <f>IF(AF$1=$A73,1,INDEX(Correlations!$F$3:$DA$102,MAX(AF$1,$A73),MIN(AF$1,$A73)))</f>
        <v>0</v>
      </c>
      <c r="AG73">
        <f>IF(AG$1=$A73,1,INDEX(Correlations!$F$3:$DA$102,MAX(AG$1,$A73),MIN(AG$1,$A73)))</f>
        <v>0</v>
      </c>
      <c r="AH73">
        <f>IF(AH$1=$A73,1,INDEX(Correlations!$F$3:$DA$102,MAX(AH$1,$A73),MIN(AH$1,$A73)))</f>
        <v>0</v>
      </c>
      <c r="AI73">
        <f>IF(AI$1=$A73,1,INDEX(Correlations!$F$3:$DA$102,MAX(AI$1,$A73),MIN(AI$1,$A73)))</f>
        <v>0</v>
      </c>
      <c r="AJ73">
        <f>IF(AJ$1=$A73,1,INDEX(Correlations!$F$3:$DA$102,MAX(AJ$1,$A73),MIN(AJ$1,$A73)))</f>
        <v>0</v>
      </c>
      <c r="AK73">
        <f>IF(AK$1=$A73,1,INDEX(Correlations!$F$3:$DA$102,MAX(AK$1,$A73),MIN(AK$1,$A73)))</f>
        <v>0</v>
      </c>
      <c r="AL73">
        <f>IF(AL$1=$A73,1,INDEX(Correlations!$F$3:$DA$102,MAX(AL$1,$A73),MIN(AL$1,$A73)))</f>
        <v>0</v>
      </c>
      <c r="AM73">
        <f>IF(AM$1=$A73,1,INDEX(Correlations!$F$3:$DA$102,MAX(AM$1,$A73),MIN(AM$1,$A73)))</f>
        <v>0</v>
      </c>
      <c r="AN73">
        <f>IF(AN$1=$A73,1,INDEX(Correlations!$F$3:$DA$102,MAX(AN$1,$A73),MIN(AN$1,$A73)))</f>
        <v>0</v>
      </c>
      <c r="AO73">
        <f>IF(AO$1=$A73,1,INDEX(Correlations!$F$3:$DA$102,MAX(AO$1,$A73),MIN(AO$1,$A73)))</f>
        <v>0</v>
      </c>
      <c r="AP73">
        <f>IF(AP$1=$A73,1,INDEX(Correlations!$F$3:$DA$102,MAX(AP$1,$A73),MIN(AP$1,$A73)))</f>
        <v>0</v>
      </c>
      <c r="AQ73">
        <f>IF(AQ$1=$A73,1,INDEX(Correlations!$F$3:$DA$102,MAX(AQ$1,$A73),MIN(AQ$1,$A73)))</f>
        <v>0</v>
      </c>
      <c r="AR73">
        <f>IF(AR$1=$A73,1,INDEX(Correlations!$F$3:$DA$102,MAX(AR$1,$A73),MIN(AR$1,$A73)))</f>
        <v>0</v>
      </c>
      <c r="AS73">
        <f>IF(AS$1=$A73,1,INDEX(Correlations!$F$3:$DA$102,MAX(AS$1,$A73),MIN(AS$1,$A73)))</f>
        <v>0</v>
      </c>
      <c r="AT73">
        <f>IF(AT$1=$A73,1,INDEX(Correlations!$F$3:$DA$102,MAX(AT$1,$A73),MIN(AT$1,$A73)))</f>
        <v>0</v>
      </c>
      <c r="AU73">
        <f>IF(AU$1=$A73,1,INDEX(Correlations!$F$3:$DA$102,MAX(AU$1,$A73),MIN(AU$1,$A73)))</f>
        <v>0</v>
      </c>
      <c r="AV73">
        <f>IF(AV$1=$A73,1,INDEX(Correlations!$F$3:$DA$102,MAX(AV$1,$A73),MIN(AV$1,$A73)))</f>
        <v>0</v>
      </c>
      <c r="AW73">
        <f>IF(AW$1=$A73,1,INDEX(Correlations!$F$3:$DA$102,MAX(AW$1,$A73),MIN(AW$1,$A73)))</f>
        <v>0</v>
      </c>
      <c r="AX73">
        <f>IF(AX$1=$A73,1,INDEX(Correlations!$F$3:$DA$102,MAX(AX$1,$A73),MIN(AX$1,$A73)))</f>
        <v>0</v>
      </c>
      <c r="AY73">
        <f>IF(AY$1=$A73,1,INDEX(Correlations!$F$3:$DA$102,MAX(AY$1,$A73),MIN(AY$1,$A73)))</f>
        <v>0</v>
      </c>
      <c r="AZ73">
        <f>IF(AZ$1=$A73,1,INDEX(Correlations!$F$3:$DA$102,MAX(AZ$1,$A73),MIN(AZ$1,$A73)))</f>
        <v>0</v>
      </c>
      <c r="BA73">
        <f>IF(BA$1=$A73,1,INDEX(Correlations!$F$3:$DA$102,MAX(BA$1,$A73),MIN(BA$1,$A73)))</f>
        <v>0</v>
      </c>
      <c r="BB73">
        <f>IF(BB$1=$A73,1,INDEX(Correlations!$F$3:$DA$102,MAX(BB$1,$A73),MIN(BB$1,$A73)))</f>
        <v>0</v>
      </c>
      <c r="BC73">
        <f>IF(BC$1=$A73,1,INDEX(Correlations!$F$3:$DA$102,MAX(BC$1,$A73),MIN(BC$1,$A73)))</f>
        <v>0</v>
      </c>
      <c r="BD73">
        <f>IF(BD$1=$A73,1,INDEX(Correlations!$F$3:$DA$102,MAX(BD$1,$A73),MIN(BD$1,$A73)))</f>
        <v>0</v>
      </c>
      <c r="BE73">
        <f>IF(BE$1=$A73,1,INDEX(Correlations!$F$3:$DA$102,MAX(BE$1,$A73),MIN(BE$1,$A73)))</f>
        <v>0</v>
      </c>
      <c r="BF73">
        <f>IF(BF$1=$A73,1,INDEX(Correlations!$F$3:$DA$102,MAX(BF$1,$A73),MIN(BF$1,$A73)))</f>
        <v>0</v>
      </c>
      <c r="BG73">
        <f>IF(BG$1=$A73,1,INDEX(Correlations!$F$3:$DA$102,MAX(BG$1,$A73),MIN(BG$1,$A73)))</f>
        <v>0</v>
      </c>
      <c r="BH73">
        <f>IF(BH$1=$A73,1,INDEX(Correlations!$F$3:$DA$102,MAX(BH$1,$A73),MIN(BH$1,$A73)))</f>
        <v>0</v>
      </c>
      <c r="BI73">
        <f>IF(BI$1=$A73,1,INDEX(Correlations!$F$3:$DA$102,MAX(BI$1,$A73),MIN(BI$1,$A73)))</f>
        <v>0</v>
      </c>
      <c r="BJ73">
        <f>IF(BJ$1=$A73,1,INDEX(Correlations!$F$3:$DA$102,MAX(BJ$1,$A73),MIN(BJ$1,$A73)))</f>
        <v>0</v>
      </c>
      <c r="BK73">
        <f>IF(BK$1=$A73,1,INDEX(Correlations!$F$3:$DA$102,MAX(BK$1,$A73),MIN(BK$1,$A73)))</f>
        <v>0</v>
      </c>
      <c r="BL73">
        <f>IF(BL$1=$A73,1,INDEX(Correlations!$F$3:$DA$102,MAX(BL$1,$A73),MIN(BL$1,$A73)))</f>
        <v>0.64</v>
      </c>
      <c r="BM73">
        <f>IF(BM$1=$A73,1,INDEX(Correlations!$F$3:$DA$102,MAX(BM$1,$A73),MIN(BM$1,$A73)))</f>
        <v>0.66</v>
      </c>
      <c r="BN73">
        <f>IF(BN$1=$A73,1,INDEX(Correlations!$F$3:$DA$102,MAX(BN$1,$A73),MIN(BN$1,$A73)))</f>
        <v>0.47</v>
      </c>
      <c r="BO73">
        <f>IF(BO$1=$A73,1,INDEX(Correlations!$F$3:$DA$102,MAX(BO$1,$A73),MIN(BO$1,$A73)))</f>
        <v>0.39</v>
      </c>
      <c r="BP73">
        <f>IF(BP$1=$A73,1,INDEX(Correlations!$F$3:$DA$102,MAX(BP$1,$A73),MIN(BP$1,$A73)))</f>
        <v>0</v>
      </c>
      <c r="BQ73">
        <f>IF(BQ$1=$A73,1,INDEX(Correlations!$F$3:$DA$102,MAX(BQ$1,$A73),MIN(BQ$1,$A73)))</f>
        <v>0</v>
      </c>
      <c r="BR73">
        <f>IF(BR$1=$A73,1,INDEX(Correlations!$F$3:$DA$102,MAX(BR$1,$A73),MIN(BR$1,$A73)))</f>
        <v>0</v>
      </c>
      <c r="BS73">
        <f>IF(BS$1=$A73,1,INDEX(Correlations!$F$3:$DA$102,MAX(BS$1,$A73),MIN(BS$1,$A73)))</f>
        <v>0</v>
      </c>
      <c r="BT73">
        <f>IF(BT$1=$A73,1,INDEX(Correlations!$F$3:$DA$102,MAX(BT$1,$A73),MIN(BT$1,$A73)))</f>
        <v>0.66</v>
      </c>
      <c r="BU73">
        <f>IF(BU$1=$A73,1,INDEX(Correlations!$F$3:$DA$102,MAX(BU$1,$A73),MIN(BU$1,$A73)))</f>
        <v>1</v>
      </c>
      <c r="BV73">
        <f>IF(BV$1=$A73,1,INDEX(Correlations!$F$3:$DA$102,MAX(BV$1,$A73),MIN(BV$1,$A73)))</f>
        <v>0.55000000000000004</v>
      </c>
      <c r="BW73">
        <f>IF(BW$1=$A73,1,INDEX(Correlations!$F$3:$DA$102,MAX(BW$1,$A73),MIN(BW$1,$A73)))</f>
        <v>0.57999999999999996</v>
      </c>
      <c r="BX73">
        <f>IF(BX$1=$A73,1,INDEX(Correlations!$F$3:$DA$102,MAX(BX$1,$A73),MIN(BX$1,$A73)))</f>
        <v>0.38</v>
      </c>
      <c r="BY73">
        <f>IF(BY$1=$A73,1,INDEX(Correlations!$F$3:$DA$102,MAX(BY$1,$A73),MIN(BY$1,$A73)))</f>
        <v>0.36</v>
      </c>
      <c r="BZ73">
        <f>IF(BZ$1=$A73,1,INDEX(Correlations!$F$3:$DA$102,MAX(BZ$1,$A73),MIN(BZ$1,$A73)))</f>
        <v>0.39</v>
      </c>
      <c r="CA73">
        <f>IF(CA$1=$A73,1,INDEX(Correlations!$F$3:$DA$102,MAX(CA$1,$A73),MIN(CA$1,$A73)))</f>
        <v>0.65</v>
      </c>
      <c r="CB73">
        <f>IF(CB$1=$A73,1,INDEX(Correlations!$F$3:$DA$102,MAX(CB$1,$A73),MIN(CB$1,$A73)))</f>
        <v>0.66</v>
      </c>
      <c r="CC73">
        <f>IF(CC$1=$A73,1,INDEX(Correlations!$F$3:$DA$102,MAX(CC$1,$A73),MIN(CC$1,$A73)))</f>
        <v>0.55000000000000004</v>
      </c>
      <c r="CD73">
        <f>IF(CD$1=$A73,1,INDEX(Correlations!$F$3:$DA$102,MAX(CD$1,$A73),MIN(CD$1,$A73)))</f>
        <v>0.32</v>
      </c>
      <c r="CE73">
        <f>IF(CE$1=$A73,1,INDEX(Correlations!$F$3:$DA$102,MAX(CE$1,$A73),MIN(CE$1,$A73)))</f>
        <v>0.63</v>
      </c>
      <c r="CF73">
        <f>IF(CF$1=$A73,1,INDEX(Correlations!$F$3:$DA$102,MAX(CF$1,$A73),MIN(CF$1,$A73)))</f>
        <v>0.54</v>
      </c>
      <c r="CG73">
        <f>IF(CG$1=$A73,1,INDEX(Correlations!$F$3:$DA$102,MAX(CG$1,$A73),MIN(CG$1,$A73)))</f>
        <v>0.35</v>
      </c>
      <c r="CH73">
        <f>IF(CH$1=$A73,1,INDEX(Correlations!$F$3:$DA$102,MAX(CH$1,$A73),MIN(CH$1,$A73)))</f>
        <v>0.72</v>
      </c>
      <c r="CI73">
        <f>IF(CI$1=$A73,1,INDEX(Correlations!$F$3:$DA$102,MAX(CI$1,$A73),MIN(CI$1,$A73)))</f>
        <v>0.52</v>
      </c>
      <c r="CJ73">
        <f>IF(CJ$1=$A73,1,INDEX(Correlations!$F$3:$DA$102,MAX(CJ$1,$A73),MIN(CJ$1,$A73)))</f>
        <v>0.28999999999999998</v>
      </c>
      <c r="CK73">
        <f>IF(CK$1=$A73,1,INDEX(Correlations!$F$3:$DA$102,MAX(CK$1,$A73),MIN(CK$1,$A73)))</f>
        <v>0.27</v>
      </c>
      <c r="CL73">
        <f>IF(CL$1=$A73,1,INDEX(Correlations!$F$3:$DA$102,MAX(CL$1,$A73),MIN(CL$1,$A73)))</f>
        <v>0.09</v>
      </c>
      <c r="CM73">
        <f>IF(CM$1=$A73,1,INDEX(Correlations!$F$3:$DA$102,MAX(CM$1,$A73),MIN(CM$1,$A73)))</f>
        <v>0.91</v>
      </c>
      <c r="CN73">
        <f>IF(CN$1=$A73,1,INDEX(Correlations!$F$3:$DA$102,MAX(CN$1,$A73),MIN(CN$1,$A73)))</f>
        <v>0.63</v>
      </c>
      <c r="CO73">
        <f>IF(CO$1=$A73,1,INDEX(Correlations!$F$3:$DA$102,MAX(CO$1,$A73),MIN(CO$1,$A73)))</f>
        <v>0.63</v>
      </c>
      <c r="CP73">
        <f>IF(CP$1=$A73,1,INDEX(Correlations!$F$3:$DA$102,MAX(CP$1,$A73),MIN(CP$1,$A73)))</f>
        <v>0.81</v>
      </c>
      <c r="CQ73">
        <f>IF(CQ$1=$A73,1,INDEX(Correlations!$F$3:$DA$102,MAX(CQ$1,$A73),MIN(CQ$1,$A73)))</f>
        <v>0.63</v>
      </c>
      <c r="CR73">
        <f>IF(CR$1=$A73,1,INDEX(Correlations!$F$3:$DA$102,MAX(CR$1,$A73),MIN(CR$1,$A73)))</f>
        <v>0.64</v>
      </c>
      <c r="CS73">
        <f>IF(CS$1=$A73,1,INDEX(Correlations!$F$3:$DA$102,MAX(CS$1,$A73),MIN(CS$1,$A73)))</f>
        <v>0.43</v>
      </c>
      <c r="CT73">
        <f>IF(CT$1=$A73,1,INDEX(Correlations!$F$3:$DA$102,MAX(CT$1,$A73),MIN(CT$1,$A73)))</f>
        <v>0.91</v>
      </c>
      <c r="CU73">
        <f>IF(CU$1=$A73,1,INDEX(Correlations!$F$3:$DA$102,MAX(CU$1,$A73),MIN(CU$1,$A73)))</f>
        <v>0.69</v>
      </c>
      <c r="CV73">
        <f>IF(CV$1=$A73,1,INDEX(Correlations!$F$3:$DA$102,MAX(CV$1,$A73),MIN(CV$1,$A73)))</f>
        <v>0.35</v>
      </c>
      <c r="CW73">
        <f>IF(CW$1=$A73,1,INDEX(Correlations!$F$3:$DA$102,MAX(CW$1,$A73),MIN(CW$1,$A73)))</f>
        <v>0.93</v>
      </c>
    </row>
    <row r="74" spans="1:101" x14ac:dyDescent="0.15">
      <c r="A74">
        <v>73</v>
      </c>
      <c r="B74">
        <f>IF(B$1=$A74,1,INDEX(Correlations!$F$3:$DA$102,MAX(B$1,$A74),MIN(B$1,$A74)))</f>
        <v>0</v>
      </c>
      <c r="C74">
        <f>IF(C$1=$A74,1,INDEX(Correlations!$F$3:$DA$102,MAX(C$1,$A74),MIN(C$1,$A74)))</f>
        <v>0</v>
      </c>
      <c r="D74">
        <f>IF(D$1=$A74,1,INDEX(Correlations!$F$3:$DA$102,MAX(D$1,$A74),MIN(D$1,$A74)))</f>
        <v>0</v>
      </c>
      <c r="E74">
        <f>IF(E$1=$A74,1,INDEX(Correlations!$F$3:$DA$102,MAX(E$1,$A74),MIN(E$1,$A74)))</f>
        <v>0</v>
      </c>
      <c r="F74">
        <f>IF(F$1=$A74,1,INDEX(Correlations!$F$3:$DA$102,MAX(F$1,$A74),MIN(F$1,$A74)))</f>
        <v>0</v>
      </c>
      <c r="G74">
        <f>IF(G$1=$A74,1,INDEX(Correlations!$F$3:$DA$102,MAX(G$1,$A74),MIN(G$1,$A74)))</f>
        <v>0</v>
      </c>
      <c r="H74">
        <f>IF(H$1=$A74,1,INDEX(Correlations!$F$3:$DA$102,MAX(H$1,$A74),MIN(H$1,$A74)))</f>
        <v>0</v>
      </c>
      <c r="I74">
        <f>IF(I$1=$A74,1,INDEX(Correlations!$F$3:$DA$102,MAX(I$1,$A74),MIN(I$1,$A74)))</f>
        <v>0</v>
      </c>
      <c r="J74">
        <f>IF(J$1=$A74,1,INDEX(Correlations!$F$3:$DA$102,MAX(J$1,$A74),MIN(J$1,$A74)))</f>
        <v>0</v>
      </c>
      <c r="K74">
        <f>IF(K$1=$A74,1,INDEX(Correlations!$F$3:$DA$102,MAX(K$1,$A74),MIN(K$1,$A74)))</f>
        <v>0</v>
      </c>
      <c r="L74">
        <f>IF(L$1=$A74,1,INDEX(Correlations!$F$3:$DA$102,MAX(L$1,$A74),MIN(L$1,$A74)))</f>
        <v>0</v>
      </c>
      <c r="M74">
        <f>IF(M$1=$A74,1,INDEX(Correlations!$F$3:$DA$102,MAX(M$1,$A74),MIN(M$1,$A74)))</f>
        <v>0</v>
      </c>
      <c r="N74">
        <f>IF(N$1=$A74,1,INDEX(Correlations!$F$3:$DA$102,MAX(N$1,$A74),MIN(N$1,$A74)))</f>
        <v>0</v>
      </c>
      <c r="O74">
        <f>IF(O$1=$A74,1,INDEX(Correlations!$F$3:$DA$102,MAX(O$1,$A74),MIN(O$1,$A74)))</f>
        <v>0</v>
      </c>
      <c r="P74">
        <f>IF(P$1=$A74,1,INDEX(Correlations!$F$3:$DA$102,MAX(P$1,$A74),MIN(P$1,$A74)))</f>
        <v>0</v>
      </c>
      <c r="Q74">
        <f>IF(Q$1=$A74,1,INDEX(Correlations!$F$3:$DA$102,MAX(Q$1,$A74),MIN(Q$1,$A74)))</f>
        <v>0</v>
      </c>
      <c r="R74">
        <f>IF(R$1=$A74,1,INDEX(Correlations!$F$3:$DA$102,MAX(R$1,$A74),MIN(R$1,$A74)))</f>
        <v>0</v>
      </c>
      <c r="S74">
        <f>IF(S$1=$A74,1,INDEX(Correlations!$F$3:$DA$102,MAX(S$1,$A74),MIN(S$1,$A74)))</f>
        <v>0</v>
      </c>
      <c r="T74">
        <f>IF(T$1=$A74,1,INDEX(Correlations!$F$3:$DA$102,MAX(T$1,$A74),MIN(T$1,$A74)))</f>
        <v>0</v>
      </c>
      <c r="U74">
        <f>IF(U$1=$A74,1,INDEX(Correlations!$F$3:$DA$102,MAX(U$1,$A74),MIN(U$1,$A74)))</f>
        <v>0</v>
      </c>
      <c r="V74">
        <f>IF(V$1=$A74,1,INDEX(Correlations!$F$3:$DA$102,MAX(V$1,$A74),MIN(V$1,$A74)))</f>
        <v>0</v>
      </c>
      <c r="W74">
        <f>IF(W$1=$A74,1,INDEX(Correlations!$F$3:$DA$102,MAX(W$1,$A74),MIN(W$1,$A74)))</f>
        <v>0</v>
      </c>
      <c r="X74">
        <f>IF(X$1=$A74,1,INDEX(Correlations!$F$3:$DA$102,MAX(X$1,$A74),MIN(X$1,$A74)))</f>
        <v>0</v>
      </c>
      <c r="Y74">
        <f>IF(Y$1=$A74,1,INDEX(Correlations!$F$3:$DA$102,MAX(Y$1,$A74),MIN(Y$1,$A74)))</f>
        <v>0</v>
      </c>
      <c r="Z74">
        <f>IF(Z$1=$A74,1,INDEX(Correlations!$F$3:$DA$102,MAX(Z$1,$A74),MIN(Z$1,$A74)))</f>
        <v>0</v>
      </c>
      <c r="AA74">
        <f>IF(AA$1=$A74,1,INDEX(Correlations!$F$3:$DA$102,MAX(AA$1,$A74),MIN(AA$1,$A74)))</f>
        <v>0</v>
      </c>
      <c r="AB74">
        <f>IF(AB$1=$A74,1,INDEX(Correlations!$F$3:$DA$102,MAX(AB$1,$A74),MIN(AB$1,$A74)))</f>
        <v>0</v>
      </c>
      <c r="AC74">
        <f>IF(AC$1=$A74,1,INDEX(Correlations!$F$3:$DA$102,MAX(AC$1,$A74),MIN(AC$1,$A74)))</f>
        <v>0</v>
      </c>
      <c r="AD74">
        <f>IF(AD$1=$A74,1,INDEX(Correlations!$F$3:$DA$102,MAX(AD$1,$A74),MIN(AD$1,$A74)))</f>
        <v>0</v>
      </c>
      <c r="AE74">
        <f>IF(AE$1=$A74,1,INDEX(Correlations!$F$3:$DA$102,MAX(AE$1,$A74),MIN(AE$1,$A74)))</f>
        <v>0</v>
      </c>
      <c r="AF74">
        <f>IF(AF$1=$A74,1,INDEX(Correlations!$F$3:$DA$102,MAX(AF$1,$A74),MIN(AF$1,$A74)))</f>
        <v>0</v>
      </c>
      <c r="AG74">
        <f>IF(AG$1=$A74,1,INDEX(Correlations!$F$3:$DA$102,MAX(AG$1,$A74),MIN(AG$1,$A74)))</f>
        <v>0</v>
      </c>
      <c r="AH74">
        <f>IF(AH$1=$A74,1,INDEX(Correlations!$F$3:$DA$102,MAX(AH$1,$A74),MIN(AH$1,$A74)))</f>
        <v>0</v>
      </c>
      <c r="AI74">
        <f>IF(AI$1=$A74,1,INDEX(Correlations!$F$3:$DA$102,MAX(AI$1,$A74),MIN(AI$1,$A74)))</f>
        <v>0</v>
      </c>
      <c r="AJ74">
        <f>IF(AJ$1=$A74,1,INDEX(Correlations!$F$3:$DA$102,MAX(AJ$1,$A74),MIN(AJ$1,$A74)))</f>
        <v>0</v>
      </c>
      <c r="AK74">
        <f>IF(AK$1=$A74,1,INDEX(Correlations!$F$3:$DA$102,MAX(AK$1,$A74),MIN(AK$1,$A74)))</f>
        <v>0</v>
      </c>
      <c r="AL74">
        <f>IF(AL$1=$A74,1,INDEX(Correlations!$F$3:$DA$102,MAX(AL$1,$A74),MIN(AL$1,$A74)))</f>
        <v>0</v>
      </c>
      <c r="AM74">
        <f>IF(AM$1=$A74,1,INDEX(Correlations!$F$3:$DA$102,MAX(AM$1,$A74),MIN(AM$1,$A74)))</f>
        <v>0</v>
      </c>
      <c r="AN74">
        <f>IF(AN$1=$A74,1,INDEX(Correlations!$F$3:$DA$102,MAX(AN$1,$A74),MIN(AN$1,$A74)))</f>
        <v>0</v>
      </c>
      <c r="AO74">
        <f>IF(AO$1=$A74,1,INDEX(Correlations!$F$3:$DA$102,MAX(AO$1,$A74),MIN(AO$1,$A74)))</f>
        <v>0</v>
      </c>
      <c r="AP74">
        <f>IF(AP$1=$A74,1,INDEX(Correlations!$F$3:$DA$102,MAX(AP$1,$A74),MIN(AP$1,$A74)))</f>
        <v>0</v>
      </c>
      <c r="AQ74">
        <f>IF(AQ$1=$A74,1,INDEX(Correlations!$F$3:$DA$102,MAX(AQ$1,$A74),MIN(AQ$1,$A74)))</f>
        <v>0</v>
      </c>
      <c r="AR74">
        <f>IF(AR$1=$A74,1,INDEX(Correlations!$F$3:$DA$102,MAX(AR$1,$A74),MIN(AR$1,$A74)))</f>
        <v>0</v>
      </c>
      <c r="AS74">
        <f>IF(AS$1=$A74,1,INDEX(Correlations!$F$3:$DA$102,MAX(AS$1,$A74),MIN(AS$1,$A74)))</f>
        <v>0</v>
      </c>
      <c r="AT74">
        <f>IF(AT$1=$A74,1,INDEX(Correlations!$F$3:$DA$102,MAX(AT$1,$A74),MIN(AT$1,$A74)))</f>
        <v>0</v>
      </c>
      <c r="AU74">
        <f>IF(AU$1=$A74,1,INDEX(Correlations!$F$3:$DA$102,MAX(AU$1,$A74),MIN(AU$1,$A74)))</f>
        <v>0</v>
      </c>
      <c r="AV74">
        <f>IF(AV$1=$A74,1,INDEX(Correlations!$F$3:$DA$102,MAX(AV$1,$A74),MIN(AV$1,$A74)))</f>
        <v>0</v>
      </c>
      <c r="AW74">
        <f>IF(AW$1=$A74,1,INDEX(Correlations!$F$3:$DA$102,MAX(AW$1,$A74),MIN(AW$1,$A74)))</f>
        <v>0</v>
      </c>
      <c r="AX74">
        <f>IF(AX$1=$A74,1,INDEX(Correlations!$F$3:$DA$102,MAX(AX$1,$A74),MIN(AX$1,$A74)))</f>
        <v>0</v>
      </c>
      <c r="AY74">
        <f>IF(AY$1=$A74,1,INDEX(Correlations!$F$3:$DA$102,MAX(AY$1,$A74),MIN(AY$1,$A74)))</f>
        <v>0</v>
      </c>
      <c r="AZ74">
        <f>IF(AZ$1=$A74,1,INDEX(Correlations!$F$3:$DA$102,MAX(AZ$1,$A74),MIN(AZ$1,$A74)))</f>
        <v>0</v>
      </c>
      <c r="BA74">
        <f>IF(BA$1=$A74,1,INDEX(Correlations!$F$3:$DA$102,MAX(BA$1,$A74),MIN(BA$1,$A74)))</f>
        <v>0</v>
      </c>
      <c r="BB74">
        <f>IF(BB$1=$A74,1,INDEX(Correlations!$F$3:$DA$102,MAX(BB$1,$A74),MIN(BB$1,$A74)))</f>
        <v>0</v>
      </c>
      <c r="BC74">
        <f>IF(BC$1=$A74,1,INDEX(Correlations!$F$3:$DA$102,MAX(BC$1,$A74),MIN(BC$1,$A74)))</f>
        <v>0</v>
      </c>
      <c r="BD74">
        <f>IF(BD$1=$A74,1,INDEX(Correlations!$F$3:$DA$102,MAX(BD$1,$A74),MIN(BD$1,$A74)))</f>
        <v>0</v>
      </c>
      <c r="BE74">
        <f>IF(BE$1=$A74,1,INDEX(Correlations!$F$3:$DA$102,MAX(BE$1,$A74),MIN(BE$1,$A74)))</f>
        <v>0</v>
      </c>
      <c r="BF74">
        <f>IF(BF$1=$A74,1,INDEX(Correlations!$F$3:$DA$102,MAX(BF$1,$A74),MIN(BF$1,$A74)))</f>
        <v>0</v>
      </c>
      <c r="BG74">
        <f>IF(BG$1=$A74,1,INDEX(Correlations!$F$3:$DA$102,MAX(BG$1,$A74),MIN(BG$1,$A74)))</f>
        <v>0</v>
      </c>
      <c r="BH74">
        <f>IF(BH$1=$A74,1,INDEX(Correlations!$F$3:$DA$102,MAX(BH$1,$A74),MIN(BH$1,$A74)))</f>
        <v>0</v>
      </c>
      <c r="BI74">
        <f>IF(BI$1=$A74,1,INDEX(Correlations!$F$3:$DA$102,MAX(BI$1,$A74),MIN(BI$1,$A74)))</f>
        <v>0</v>
      </c>
      <c r="BJ74">
        <f>IF(BJ$1=$A74,1,INDEX(Correlations!$F$3:$DA$102,MAX(BJ$1,$A74),MIN(BJ$1,$A74)))</f>
        <v>0</v>
      </c>
      <c r="BK74">
        <f>IF(BK$1=$A74,1,INDEX(Correlations!$F$3:$DA$102,MAX(BK$1,$A74),MIN(BK$1,$A74)))</f>
        <v>0</v>
      </c>
      <c r="BL74">
        <f>IF(BL$1=$A74,1,INDEX(Correlations!$F$3:$DA$102,MAX(BL$1,$A74),MIN(BL$1,$A74)))</f>
        <v>0</v>
      </c>
      <c r="BM74">
        <f>IF(BM$1=$A74,1,INDEX(Correlations!$F$3:$DA$102,MAX(BM$1,$A74),MIN(BM$1,$A74)))</f>
        <v>0</v>
      </c>
      <c r="BN74">
        <f>IF(BN$1=$A74,1,INDEX(Correlations!$F$3:$DA$102,MAX(BN$1,$A74),MIN(BN$1,$A74)))</f>
        <v>0</v>
      </c>
      <c r="BO74">
        <f>IF(BO$1=$A74,1,INDEX(Correlations!$F$3:$DA$102,MAX(BO$1,$A74),MIN(BO$1,$A74)))</f>
        <v>0</v>
      </c>
      <c r="BP74">
        <f>IF(BP$1=$A74,1,INDEX(Correlations!$F$3:$DA$102,MAX(BP$1,$A74),MIN(BP$1,$A74)))</f>
        <v>0</v>
      </c>
      <c r="BQ74">
        <f>IF(BQ$1=$A74,1,INDEX(Correlations!$F$3:$DA$102,MAX(BQ$1,$A74),MIN(BQ$1,$A74)))</f>
        <v>0</v>
      </c>
      <c r="BR74">
        <f>IF(BR$1=$A74,1,INDEX(Correlations!$F$3:$DA$102,MAX(BR$1,$A74),MIN(BR$1,$A74)))</f>
        <v>0</v>
      </c>
      <c r="BS74">
        <f>IF(BS$1=$A74,1,INDEX(Correlations!$F$3:$DA$102,MAX(BS$1,$A74),MIN(BS$1,$A74)))</f>
        <v>0</v>
      </c>
      <c r="BT74">
        <f>IF(BT$1=$A74,1,INDEX(Correlations!$F$3:$DA$102,MAX(BT$1,$A74),MIN(BT$1,$A74)))</f>
        <v>0.81</v>
      </c>
      <c r="BU74">
        <f>IF(BU$1=$A74,1,INDEX(Correlations!$F$3:$DA$102,MAX(BU$1,$A74),MIN(BU$1,$A74)))</f>
        <v>0.55000000000000004</v>
      </c>
      <c r="BV74">
        <f>IF(BV$1=$A74,1,INDEX(Correlations!$F$3:$DA$102,MAX(BV$1,$A74),MIN(BV$1,$A74)))</f>
        <v>1</v>
      </c>
      <c r="BW74">
        <f>IF(BW$1=$A74,1,INDEX(Correlations!$F$3:$DA$102,MAX(BW$1,$A74),MIN(BW$1,$A74)))</f>
        <v>0.57999999999999996</v>
      </c>
      <c r="BX74">
        <f>IF(BX$1=$A74,1,INDEX(Correlations!$F$3:$DA$102,MAX(BX$1,$A74),MIN(BX$1,$A74)))</f>
        <v>0.67</v>
      </c>
      <c r="BY74">
        <f>IF(BY$1=$A74,1,INDEX(Correlations!$F$3:$DA$102,MAX(BY$1,$A74),MIN(BY$1,$A74)))</f>
        <v>0.7</v>
      </c>
      <c r="BZ74">
        <f>IF(BZ$1=$A74,1,INDEX(Correlations!$F$3:$DA$102,MAX(BZ$1,$A74),MIN(BZ$1,$A74)))</f>
        <v>0.44</v>
      </c>
      <c r="CA74">
        <f>IF(CA$1=$A74,1,INDEX(Correlations!$F$3:$DA$102,MAX(CA$1,$A74),MIN(CA$1,$A74)))</f>
        <v>0.68</v>
      </c>
      <c r="CB74">
        <f>IF(CB$1=$A74,1,INDEX(Correlations!$F$3:$DA$102,MAX(CB$1,$A74),MIN(CB$1,$A74)))</f>
        <v>0.55000000000000004</v>
      </c>
      <c r="CC74">
        <f>IF(CC$1=$A74,1,INDEX(Correlations!$F$3:$DA$102,MAX(CC$1,$A74),MIN(CC$1,$A74)))</f>
        <v>0.54</v>
      </c>
      <c r="CD74">
        <f>IF(CD$1=$A74,1,INDEX(Correlations!$F$3:$DA$102,MAX(CD$1,$A74),MIN(CD$1,$A74)))</f>
        <v>0.44</v>
      </c>
      <c r="CE74">
        <f>IF(CE$1=$A74,1,INDEX(Correlations!$F$3:$DA$102,MAX(CE$1,$A74),MIN(CE$1,$A74)))</f>
        <v>0.63</v>
      </c>
      <c r="CF74">
        <f>IF(CF$1=$A74,1,INDEX(Correlations!$F$3:$DA$102,MAX(CF$1,$A74),MIN(CF$1,$A74)))</f>
        <v>0.82</v>
      </c>
      <c r="CG74">
        <f>IF(CG$1=$A74,1,INDEX(Correlations!$F$3:$DA$102,MAX(CG$1,$A74),MIN(CG$1,$A74)))</f>
        <v>0.52</v>
      </c>
      <c r="CH74">
        <f>IF(CH$1=$A74,1,INDEX(Correlations!$F$3:$DA$102,MAX(CH$1,$A74),MIN(CH$1,$A74)))</f>
        <v>0.37</v>
      </c>
      <c r="CI74">
        <f>IF(CI$1=$A74,1,INDEX(Correlations!$F$3:$DA$102,MAX(CI$1,$A74),MIN(CI$1,$A74)))</f>
        <v>0.39</v>
      </c>
      <c r="CJ74">
        <f>IF(CJ$1=$A74,1,INDEX(Correlations!$F$3:$DA$102,MAX(CJ$1,$A74),MIN(CJ$1,$A74)))</f>
        <v>0.22</v>
      </c>
      <c r="CK74">
        <f>IF(CK$1=$A74,1,INDEX(Correlations!$F$3:$DA$102,MAX(CK$1,$A74),MIN(CK$1,$A74)))</f>
        <v>0.37</v>
      </c>
      <c r="CL74">
        <f>IF(CL$1=$A74,1,INDEX(Correlations!$F$3:$DA$102,MAX(CL$1,$A74),MIN(CL$1,$A74)))</f>
        <v>0.42</v>
      </c>
      <c r="CM74">
        <f>IF(CM$1=$A74,1,INDEX(Correlations!$F$3:$DA$102,MAX(CM$1,$A74),MIN(CM$1,$A74)))</f>
        <v>0.74</v>
      </c>
      <c r="CN74">
        <f>IF(CN$1=$A74,1,INDEX(Correlations!$F$3:$DA$102,MAX(CN$1,$A74),MIN(CN$1,$A74)))</f>
        <v>0.56999999999999995</v>
      </c>
      <c r="CO74">
        <f>IF(CO$1=$A74,1,INDEX(Correlations!$F$3:$DA$102,MAX(CO$1,$A74),MIN(CO$1,$A74)))</f>
        <v>0.78</v>
      </c>
      <c r="CP74">
        <f>IF(CP$1=$A74,1,INDEX(Correlations!$F$3:$DA$102,MAX(CP$1,$A74),MIN(CP$1,$A74)))</f>
        <v>0.77</v>
      </c>
      <c r="CQ74">
        <f>IF(CQ$1=$A74,1,INDEX(Correlations!$F$3:$DA$102,MAX(CQ$1,$A74),MIN(CQ$1,$A74)))</f>
        <v>0.87</v>
      </c>
      <c r="CR74">
        <f>IF(CR$1=$A74,1,INDEX(Correlations!$F$3:$DA$102,MAX(CR$1,$A74),MIN(CR$1,$A74)))</f>
        <v>0.95</v>
      </c>
      <c r="CS74">
        <f>IF(CS$1=$A74,1,INDEX(Correlations!$F$3:$DA$102,MAX(CS$1,$A74),MIN(CS$1,$A74)))</f>
        <v>0.69</v>
      </c>
      <c r="CT74">
        <f>IF(CT$1=$A74,1,INDEX(Correlations!$F$3:$DA$102,MAX(CT$1,$A74),MIN(CT$1,$A74)))</f>
        <v>0.67</v>
      </c>
      <c r="CU74">
        <f>IF(CU$1=$A74,1,INDEX(Correlations!$F$3:$DA$102,MAX(CU$1,$A74),MIN(CU$1,$A74)))</f>
        <v>0.44</v>
      </c>
      <c r="CV74">
        <f>IF(CV$1=$A74,1,INDEX(Correlations!$F$3:$DA$102,MAX(CV$1,$A74),MIN(CV$1,$A74)))</f>
        <v>0.35</v>
      </c>
      <c r="CW74">
        <f>IF(CW$1=$A74,1,INDEX(Correlations!$F$3:$DA$102,MAX(CW$1,$A74),MIN(CW$1,$A74)))</f>
        <v>0.5</v>
      </c>
    </row>
    <row r="75" spans="1:101" x14ac:dyDescent="0.15">
      <c r="A75">
        <v>74</v>
      </c>
      <c r="B75">
        <f>IF(B$1=$A75,1,INDEX(Correlations!$F$3:$DA$102,MAX(B$1,$A75),MIN(B$1,$A75)))</f>
        <v>0</v>
      </c>
      <c r="C75">
        <f>IF(C$1=$A75,1,INDEX(Correlations!$F$3:$DA$102,MAX(C$1,$A75),MIN(C$1,$A75)))</f>
        <v>0</v>
      </c>
      <c r="D75">
        <f>IF(D$1=$A75,1,INDEX(Correlations!$F$3:$DA$102,MAX(D$1,$A75),MIN(D$1,$A75)))</f>
        <v>0</v>
      </c>
      <c r="E75">
        <f>IF(E$1=$A75,1,INDEX(Correlations!$F$3:$DA$102,MAX(E$1,$A75),MIN(E$1,$A75)))</f>
        <v>0</v>
      </c>
      <c r="F75">
        <f>IF(F$1=$A75,1,INDEX(Correlations!$F$3:$DA$102,MAX(F$1,$A75),MIN(F$1,$A75)))</f>
        <v>0</v>
      </c>
      <c r="G75">
        <f>IF(G$1=$A75,1,INDEX(Correlations!$F$3:$DA$102,MAX(G$1,$A75),MIN(G$1,$A75)))</f>
        <v>0</v>
      </c>
      <c r="H75">
        <f>IF(H$1=$A75,1,INDEX(Correlations!$F$3:$DA$102,MAX(H$1,$A75),MIN(H$1,$A75)))</f>
        <v>0</v>
      </c>
      <c r="I75">
        <f>IF(I$1=$A75,1,INDEX(Correlations!$F$3:$DA$102,MAX(I$1,$A75),MIN(I$1,$A75)))</f>
        <v>0</v>
      </c>
      <c r="J75">
        <f>IF(J$1=$A75,1,INDEX(Correlations!$F$3:$DA$102,MAX(J$1,$A75),MIN(J$1,$A75)))</f>
        <v>0</v>
      </c>
      <c r="K75">
        <f>IF(K$1=$A75,1,INDEX(Correlations!$F$3:$DA$102,MAX(K$1,$A75),MIN(K$1,$A75)))</f>
        <v>0</v>
      </c>
      <c r="L75">
        <f>IF(L$1=$A75,1,INDEX(Correlations!$F$3:$DA$102,MAX(L$1,$A75),MIN(L$1,$A75)))</f>
        <v>0</v>
      </c>
      <c r="M75">
        <f>IF(M$1=$A75,1,INDEX(Correlations!$F$3:$DA$102,MAX(M$1,$A75),MIN(M$1,$A75)))</f>
        <v>0</v>
      </c>
      <c r="N75">
        <f>IF(N$1=$A75,1,INDEX(Correlations!$F$3:$DA$102,MAX(N$1,$A75),MIN(N$1,$A75)))</f>
        <v>0</v>
      </c>
      <c r="O75">
        <f>IF(O$1=$A75,1,INDEX(Correlations!$F$3:$DA$102,MAX(O$1,$A75),MIN(O$1,$A75)))</f>
        <v>0</v>
      </c>
      <c r="P75">
        <f>IF(P$1=$A75,1,INDEX(Correlations!$F$3:$DA$102,MAX(P$1,$A75),MIN(P$1,$A75)))</f>
        <v>0</v>
      </c>
      <c r="Q75">
        <f>IF(Q$1=$A75,1,INDEX(Correlations!$F$3:$DA$102,MAX(Q$1,$A75),MIN(Q$1,$A75)))</f>
        <v>0</v>
      </c>
      <c r="R75">
        <f>IF(R$1=$A75,1,INDEX(Correlations!$F$3:$DA$102,MAX(R$1,$A75),MIN(R$1,$A75)))</f>
        <v>0</v>
      </c>
      <c r="S75">
        <f>IF(S$1=$A75,1,INDEX(Correlations!$F$3:$DA$102,MAX(S$1,$A75),MIN(S$1,$A75)))</f>
        <v>0</v>
      </c>
      <c r="T75">
        <f>IF(T$1=$A75,1,INDEX(Correlations!$F$3:$DA$102,MAX(T$1,$A75),MIN(T$1,$A75)))</f>
        <v>0</v>
      </c>
      <c r="U75">
        <f>IF(U$1=$A75,1,INDEX(Correlations!$F$3:$DA$102,MAX(U$1,$A75),MIN(U$1,$A75)))</f>
        <v>0</v>
      </c>
      <c r="V75">
        <f>IF(V$1=$A75,1,INDEX(Correlations!$F$3:$DA$102,MAX(V$1,$A75),MIN(V$1,$A75)))</f>
        <v>0</v>
      </c>
      <c r="W75">
        <f>IF(W$1=$A75,1,INDEX(Correlations!$F$3:$DA$102,MAX(W$1,$A75),MIN(W$1,$A75)))</f>
        <v>0</v>
      </c>
      <c r="X75">
        <f>IF(X$1=$A75,1,INDEX(Correlations!$F$3:$DA$102,MAX(X$1,$A75),MIN(X$1,$A75)))</f>
        <v>0</v>
      </c>
      <c r="Y75">
        <f>IF(Y$1=$A75,1,INDEX(Correlations!$F$3:$DA$102,MAX(Y$1,$A75),MIN(Y$1,$A75)))</f>
        <v>0</v>
      </c>
      <c r="Z75">
        <f>IF(Z$1=$A75,1,INDEX(Correlations!$F$3:$DA$102,MAX(Z$1,$A75),MIN(Z$1,$A75)))</f>
        <v>0</v>
      </c>
      <c r="AA75">
        <f>IF(AA$1=$A75,1,INDEX(Correlations!$F$3:$DA$102,MAX(AA$1,$A75),MIN(AA$1,$A75)))</f>
        <v>0</v>
      </c>
      <c r="AB75">
        <f>IF(AB$1=$A75,1,INDEX(Correlations!$F$3:$DA$102,MAX(AB$1,$A75),MIN(AB$1,$A75)))</f>
        <v>0</v>
      </c>
      <c r="AC75">
        <f>IF(AC$1=$A75,1,INDEX(Correlations!$F$3:$DA$102,MAX(AC$1,$A75),MIN(AC$1,$A75)))</f>
        <v>0</v>
      </c>
      <c r="AD75">
        <f>IF(AD$1=$A75,1,INDEX(Correlations!$F$3:$DA$102,MAX(AD$1,$A75),MIN(AD$1,$A75)))</f>
        <v>0</v>
      </c>
      <c r="AE75">
        <f>IF(AE$1=$A75,1,INDEX(Correlations!$F$3:$DA$102,MAX(AE$1,$A75),MIN(AE$1,$A75)))</f>
        <v>0</v>
      </c>
      <c r="AF75">
        <f>IF(AF$1=$A75,1,INDEX(Correlations!$F$3:$DA$102,MAX(AF$1,$A75),MIN(AF$1,$A75)))</f>
        <v>0</v>
      </c>
      <c r="AG75">
        <f>IF(AG$1=$A75,1,INDEX(Correlations!$F$3:$DA$102,MAX(AG$1,$A75),MIN(AG$1,$A75)))</f>
        <v>0</v>
      </c>
      <c r="AH75">
        <f>IF(AH$1=$A75,1,INDEX(Correlations!$F$3:$DA$102,MAX(AH$1,$A75),MIN(AH$1,$A75)))</f>
        <v>0</v>
      </c>
      <c r="AI75">
        <f>IF(AI$1=$A75,1,INDEX(Correlations!$F$3:$DA$102,MAX(AI$1,$A75),MIN(AI$1,$A75)))</f>
        <v>0</v>
      </c>
      <c r="AJ75">
        <f>IF(AJ$1=$A75,1,INDEX(Correlations!$F$3:$DA$102,MAX(AJ$1,$A75),MIN(AJ$1,$A75)))</f>
        <v>0</v>
      </c>
      <c r="AK75">
        <f>IF(AK$1=$A75,1,INDEX(Correlations!$F$3:$DA$102,MAX(AK$1,$A75),MIN(AK$1,$A75)))</f>
        <v>0</v>
      </c>
      <c r="AL75">
        <f>IF(AL$1=$A75,1,INDEX(Correlations!$F$3:$DA$102,MAX(AL$1,$A75),MIN(AL$1,$A75)))</f>
        <v>0</v>
      </c>
      <c r="AM75">
        <f>IF(AM$1=$A75,1,INDEX(Correlations!$F$3:$DA$102,MAX(AM$1,$A75),MIN(AM$1,$A75)))</f>
        <v>0</v>
      </c>
      <c r="AN75">
        <f>IF(AN$1=$A75,1,INDEX(Correlations!$F$3:$DA$102,MAX(AN$1,$A75),MIN(AN$1,$A75)))</f>
        <v>0</v>
      </c>
      <c r="AO75">
        <f>IF(AO$1=$A75,1,INDEX(Correlations!$F$3:$DA$102,MAX(AO$1,$A75),MIN(AO$1,$A75)))</f>
        <v>0</v>
      </c>
      <c r="AP75">
        <f>IF(AP$1=$A75,1,INDEX(Correlations!$F$3:$DA$102,MAX(AP$1,$A75),MIN(AP$1,$A75)))</f>
        <v>0</v>
      </c>
      <c r="AQ75">
        <f>IF(AQ$1=$A75,1,INDEX(Correlations!$F$3:$DA$102,MAX(AQ$1,$A75),MIN(AQ$1,$A75)))</f>
        <v>0</v>
      </c>
      <c r="AR75">
        <f>IF(AR$1=$A75,1,INDEX(Correlations!$F$3:$DA$102,MAX(AR$1,$A75),MIN(AR$1,$A75)))</f>
        <v>0</v>
      </c>
      <c r="AS75">
        <f>IF(AS$1=$A75,1,INDEX(Correlations!$F$3:$DA$102,MAX(AS$1,$A75),MIN(AS$1,$A75)))</f>
        <v>0</v>
      </c>
      <c r="AT75">
        <f>IF(AT$1=$A75,1,INDEX(Correlations!$F$3:$DA$102,MAX(AT$1,$A75),MIN(AT$1,$A75)))</f>
        <v>0</v>
      </c>
      <c r="AU75">
        <f>IF(AU$1=$A75,1,INDEX(Correlations!$F$3:$DA$102,MAX(AU$1,$A75),MIN(AU$1,$A75)))</f>
        <v>0</v>
      </c>
      <c r="AV75">
        <f>IF(AV$1=$A75,1,INDEX(Correlations!$F$3:$DA$102,MAX(AV$1,$A75),MIN(AV$1,$A75)))</f>
        <v>0</v>
      </c>
      <c r="AW75">
        <f>IF(AW$1=$A75,1,INDEX(Correlations!$F$3:$DA$102,MAX(AW$1,$A75),MIN(AW$1,$A75)))</f>
        <v>0</v>
      </c>
      <c r="AX75">
        <f>IF(AX$1=$A75,1,INDEX(Correlations!$F$3:$DA$102,MAX(AX$1,$A75),MIN(AX$1,$A75)))</f>
        <v>0</v>
      </c>
      <c r="AY75">
        <f>IF(AY$1=$A75,1,INDEX(Correlations!$F$3:$DA$102,MAX(AY$1,$A75),MIN(AY$1,$A75)))</f>
        <v>0</v>
      </c>
      <c r="AZ75">
        <f>IF(AZ$1=$A75,1,INDEX(Correlations!$F$3:$DA$102,MAX(AZ$1,$A75),MIN(AZ$1,$A75)))</f>
        <v>0</v>
      </c>
      <c r="BA75">
        <f>IF(BA$1=$A75,1,INDEX(Correlations!$F$3:$DA$102,MAX(BA$1,$A75),MIN(BA$1,$A75)))</f>
        <v>0</v>
      </c>
      <c r="BB75">
        <f>IF(BB$1=$A75,1,INDEX(Correlations!$F$3:$DA$102,MAX(BB$1,$A75),MIN(BB$1,$A75)))</f>
        <v>0</v>
      </c>
      <c r="BC75">
        <f>IF(BC$1=$A75,1,INDEX(Correlations!$F$3:$DA$102,MAX(BC$1,$A75),MIN(BC$1,$A75)))</f>
        <v>0</v>
      </c>
      <c r="BD75">
        <f>IF(BD$1=$A75,1,INDEX(Correlations!$F$3:$DA$102,MAX(BD$1,$A75),MIN(BD$1,$A75)))</f>
        <v>0</v>
      </c>
      <c r="BE75">
        <f>IF(BE$1=$A75,1,INDEX(Correlations!$F$3:$DA$102,MAX(BE$1,$A75),MIN(BE$1,$A75)))</f>
        <v>0</v>
      </c>
      <c r="BF75">
        <f>IF(BF$1=$A75,1,INDEX(Correlations!$F$3:$DA$102,MAX(BF$1,$A75),MIN(BF$1,$A75)))</f>
        <v>0</v>
      </c>
      <c r="BG75">
        <f>IF(BG$1=$A75,1,INDEX(Correlations!$F$3:$DA$102,MAX(BG$1,$A75),MIN(BG$1,$A75)))</f>
        <v>0</v>
      </c>
      <c r="BH75">
        <f>IF(BH$1=$A75,1,INDEX(Correlations!$F$3:$DA$102,MAX(BH$1,$A75),MIN(BH$1,$A75)))</f>
        <v>0</v>
      </c>
      <c r="BI75">
        <f>IF(BI$1=$A75,1,INDEX(Correlations!$F$3:$DA$102,MAX(BI$1,$A75),MIN(BI$1,$A75)))</f>
        <v>0</v>
      </c>
      <c r="BJ75">
        <f>IF(BJ$1=$A75,1,INDEX(Correlations!$F$3:$DA$102,MAX(BJ$1,$A75),MIN(BJ$1,$A75)))</f>
        <v>0</v>
      </c>
      <c r="BK75">
        <f>IF(BK$1=$A75,1,INDEX(Correlations!$F$3:$DA$102,MAX(BK$1,$A75),MIN(BK$1,$A75)))</f>
        <v>0</v>
      </c>
      <c r="BL75">
        <f>IF(BL$1=$A75,1,INDEX(Correlations!$F$3:$DA$102,MAX(BL$1,$A75),MIN(BL$1,$A75)))</f>
        <v>0</v>
      </c>
      <c r="BM75">
        <f>IF(BM$1=$A75,1,INDEX(Correlations!$F$3:$DA$102,MAX(BM$1,$A75),MIN(BM$1,$A75)))</f>
        <v>0</v>
      </c>
      <c r="BN75">
        <f>IF(BN$1=$A75,1,INDEX(Correlations!$F$3:$DA$102,MAX(BN$1,$A75),MIN(BN$1,$A75)))</f>
        <v>0</v>
      </c>
      <c r="BO75">
        <f>IF(BO$1=$A75,1,INDEX(Correlations!$F$3:$DA$102,MAX(BO$1,$A75),MIN(BO$1,$A75)))</f>
        <v>0</v>
      </c>
      <c r="BP75">
        <f>IF(BP$1=$A75,1,INDEX(Correlations!$F$3:$DA$102,MAX(BP$1,$A75),MIN(BP$1,$A75)))</f>
        <v>0</v>
      </c>
      <c r="BQ75">
        <f>IF(BQ$1=$A75,1,INDEX(Correlations!$F$3:$DA$102,MAX(BQ$1,$A75),MIN(BQ$1,$A75)))</f>
        <v>0</v>
      </c>
      <c r="BR75">
        <f>IF(BR$1=$A75,1,INDEX(Correlations!$F$3:$DA$102,MAX(BR$1,$A75),MIN(BR$1,$A75)))</f>
        <v>0</v>
      </c>
      <c r="BS75">
        <f>IF(BS$1=$A75,1,INDEX(Correlations!$F$3:$DA$102,MAX(BS$1,$A75),MIN(BS$1,$A75)))</f>
        <v>0</v>
      </c>
      <c r="BT75">
        <f>IF(BT$1=$A75,1,INDEX(Correlations!$F$3:$DA$102,MAX(BT$1,$A75),MIN(BT$1,$A75)))</f>
        <v>0.55000000000000004</v>
      </c>
      <c r="BU75">
        <f>IF(BU$1=$A75,1,INDEX(Correlations!$F$3:$DA$102,MAX(BU$1,$A75),MIN(BU$1,$A75)))</f>
        <v>0.57999999999999996</v>
      </c>
      <c r="BV75">
        <f>IF(BV$1=$A75,1,INDEX(Correlations!$F$3:$DA$102,MAX(BV$1,$A75),MIN(BV$1,$A75)))</f>
        <v>0.57999999999999996</v>
      </c>
      <c r="BW75">
        <f>IF(BW$1=$A75,1,INDEX(Correlations!$F$3:$DA$102,MAX(BW$1,$A75),MIN(BW$1,$A75)))</f>
        <v>1</v>
      </c>
      <c r="BX75">
        <f>IF(BX$1=$A75,1,INDEX(Correlations!$F$3:$DA$102,MAX(BX$1,$A75),MIN(BX$1,$A75)))</f>
        <v>0.38</v>
      </c>
      <c r="BY75">
        <f>IF(BY$1=$A75,1,INDEX(Correlations!$F$3:$DA$102,MAX(BY$1,$A75),MIN(BY$1,$A75)))</f>
        <v>0.35</v>
      </c>
      <c r="BZ75">
        <f>IF(BZ$1=$A75,1,INDEX(Correlations!$F$3:$DA$102,MAX(BZ$1,$A75),MIN(BZ$1,$A75)))</f>
        <v>0.18</v>
      </c>
      <c r="CA75">
        <f>IF(CA$1=$A75,1,INDEX(Correlations!$F$3:$DA$102,MAX(CA$1,$A75),MIN(CA$1,$A75)))</f>
        <v>0.47</v>
      </c>
      <c r="CB75">
        <f>IF(CB$1=$A75,1,INDEX(Correlations!$F$3:$DA$102,MAX(CB$1,$A75),MIN(CB$1,$A75)))</f>
        <v>0.51</v>
      </c>
      <c r="CC75">
        <f>IF(CC$1=$A75,1,INDEX(Correlations!$F$3:$DA$102,MAX(CC$1,$A75),MIN(CC$1,$A75)))</f>
        <v>0.55000000000000004</v>
      </c>
      <c r="CD75">
        <f>IF(CD$1=$A75,1,INDEX(Correlations!$F$3:$DA$102,MAX(CD$1,$A75),MIN(CD$1,$A75)))</f>
        <v>0.22</v>
      </c>
      <c r="CE75">
        <f>IF(CE$1=$A75,1,INDEX(Correlations!$F$3:$DA$102,MAX(CE$1,$A75),MIN(CE$1,$A75)))</f>
        <v>0.62</v>
      </c>
      <c r="CF75">
        <f>IF(CF$1=$A75,1,INDEX(Correlations!$F$3:$DA$102,MAX(CF$1,$A75),MIN(CF$1,$A75)))</f>
        <v>0.45</v>
      </c>
      <c r="CG75">
        <f>IF(CG$1=$A75,1,INDEX(Correlations!$F$3:$DA$102,MAX(CG$1,$A75),MIN(CG$1,$A75)))</f>
        <v>0.21</v>
      </c>
      <c r="CH75">
        <f>IF(CH$1=$A75,1,INDEX(Correlations!$F$3:$DA$102,MAX(CH$1,$A75),MIN(CH$1,$A75)))</f>
        <v>0.6</v>
      </c>
      <c r="CI75">
        <f>IF(CI$1=$A75,1,INDEX(Correlations!$F$3:$DA$102,MAX(CI$1,$A75),MIN(CI$1,$A75)))</f>
        <v>0.48</v>
      </c>
      <c r="CJ75">
        <f>IF(CJ$1=$A75,1,INDEX(Correlations!$F$3:$DA$102,MAX(CJ$1,$A75),MIN(CJ$1,$A75)))</f>
        <v>0.11</v>
      </c>
      <c r="CK75">
        <f>IF(CK$1=$A75,1,INDEX(Correlations!$F$3:$DA$102,MAX(CK$1,$A75),MIN(CK$1,$A75)))</f>
        <v>0.22</v>
      </c>
      <c r="CL75">
        <f>IF(CL$1=$A75,1,INDEX(Correlations!$F$3:$DA$102,MAX(CL$1,$A75),MIN(CL$1,$A75)))</f>
        <v>0.16</v>
      </c>
      <c r="CM75">
        <f>IF(CM$1=$A75,1,INDEX(Correlations!$F$3:$DA$102,MAX(CM$1,$A75),MIN(CM$1,$A75)))</f>
        <v>0.61</v>
      </c>
      <c r="CN75">
        <f>IF(CN$1=$A75,1,INDEX(Correlations!$F$3:$DA$102,MAX(CN$1,$A75),MIN(CN$1,$A75)))</f>
        <v>0.55000000000000004</v>
      </c>
      <c r="CO75">
        <f>IF(CO$1=$A75,1,INDEX(Correlations!$F$3:$DA$102,MAX(CO$1,$A75),MIN(CO$1,$A75)))</f>
        <v>0.57999999999999996</v>
      </c>
      <c r="CP75">
        <f>IF(CP$1=$A75,1,INDEX(Correlations!$F$3:$DA$102,MAX(CP$1,$A75),MIN(CP$1,$A75)))</f>
        <v>0.64</v>
      </c>
      <c r="CQ75">
        <f>IF(CQ$1=$A75,1,INDEX(Correlations!$F$3:$DA$102,MAX(CQ$1,$A75),MIN(CQ$1,$A75)))</f>
        <v>0.9</v>
      </c>
      <c r="CR75">
        <f>IF(CR$1=$A75,1,INDEX(Correlations!$F$3:$DA$102,MAX(CR$1,$A75),MIN(CR$1,$A75)))</f>
        <v>0.6</v>
      </c>
      <c r="CS75">
        <f>IF(CS$1=$A75,1,INDEX(Correlations!$F$3:$DA$102,MAX(CS$1,$A75),MIN(CS$1,$A75)))</f>
        <v>0.35</v>
      </c>
      <c r="CT75">
        <f>IF(CT$1=$A75,1,INDEX(Correlations!$F$3:$DA$102,MAX(CT$1,$A75),MIN(CT$1,$A75)))</f>
        <v>0.56999999999999995</v>
      </c>
      <c r="CU75">
        <f>IF(CU$1=$A75,1,INDEX(Correlations!$F$3:$DA$102,MAX(CU$1,$A75),MIN(CU$1,$A75)))</f>
        <v>0.53</v>
      </c>
      <c r="CV75">
        <f>IF(CV$1=$A75,1,INDEX(Correlations!$F$3:$DA$102,MAX(CV$1,$A75),MIN(CV$1,$A75)))</f>
        <v>0.21</v>
      </c>
      <c r="CW75">
        <f>IF(CW$1=$A75,1,INDEX(Correlations!$F$3:$DA$102,MAX(CW$1,$A75),MIN(CW$1,$A75)))</f>
        <v>0.63</v>
      </c>
    </row>
    <row r="76" spans="1:101" x14ac:dyDescent="0.15">
      <c r="A76">
        <v>75</v>
      </c>
      <c r="B76">
        <f>IF(B$1=$A76,1,INDEX(Correlations!$F$3:$DA$102,MAX(B$1,$A76),MIN(B$1,$A76)))</f>
        <v>0</v>
      </c>
      <c r="C76">
        <f>IF(C$1=$A76,1,INDEX(Correlations!$F$3:$DA$102,MAX(C$1,$A76),MIN(C$1,$A76)))</f>
        <v>0</v>
      </c>
      <c r="D76">
        <f>IF(D$1=$A76,1,INDEX(Correlations!$F$3:$DA$102,MAX(D$1,$A76),MIN(D$1,$A76)))</f>
        <v>0</v>
      </c>
      <c r="E76">
        <f>IF(E$1=$A76,1,INDEX(Correlations!$F$3:$DA$102,MAX(E$1,$A76),MIN(E$1,$A76)))</f>
        <v>0</v>
      </c>
      <c r="F76">
        <f>IF(F$1=$A76,1,INDEX(Correlations!$F$3:$DA$102,MAX(F$1,$A76),MIN(F$1,$A76)))</f>
        <v>0</v>
      </c>
      <c r="G76">
        <f>IF(G$1=$A76,1,INDEX(Correlations!$F$3:$DA$102,MAX(G$1,$A76),MIN(G$1,$A76)))</f>
        <v>0</v>
      </c>
      <c r="H76">
        <f>IF(H$1=$A76,1,INDEX(Correlations!$F$3:$DA$102,MAX(H$1,$A76),MIN(H$1,$A76)))</f>
        <v>0</v>
      </c>
      <c r="I76">
        <f>IF(I$1=$A76,1,INDEX(Correlations!$F$3:$DA$102,MAX(I$1,$A76),MIN(I$1,$A76)))</f>
        <v>0</v>
      </c>
      <c r="J76">
        <f>IF(J$1=$A76,1,INDEX(Correlations!$F$3:$DA$102,MAX(J$1,$A76),MIN(J$1,$A76)))</f>
        <v>0</v>
      </c>
      <c r="K76">
        <f>IF(K$1=$A76,1,INDEX(Correlations!$F$3:$DA$102,MAX(K$1,$A76),MIN(K$1,$A76)))</f>
        <v>0</v>
      </c>
      <c r="L76">
        <f>IF(L$1=$A76,1,INDEX(Correlations!$F$3:$DA$102,MAX(L$1,$A76),MIN(L$1,$A76)))</f>
        <v>0</v>
      </c>
      <c r="M76">
        <f>IF(M$1=$A76,1,INDEX(Correlations!$F$3:$DA$102,MAX(M$1,$A76),MIN(M$1,$A76)))</f>
        <v>0</v>
      </c>
      <c r="N76">
        <f>IF(N$1=$A76,1,INDEX(Correlations!$F$3:$DA$102,MAX(N$1,$A76),MIN(N$1,$A76)))</f>
        <v>0</v>
      </c>
      <c r="O76">
        <f>IF(O$1=$A76,1,INDEX(Correlations!$F$3:$DA$102,MAX(O$1,$A76),MIN(O$1,$A76)))</f>
        <v>0</v>
      </c>
      <c r="P76">
        <f>IF(P$1=$A76,1,INDEX(Correlations!$F$3:$DA$102,MAX(P$1,$A76),MIN(P$1,$A76)))</f>
        <v>0</v>
      </c>
      <c r="Q76">
        <f>IF(Q$1=$A76,1,INDEX(Correlations!$F$3:$DA$102,MAX(Q$1,$A76),MIN(Q$1,$A76)))</f>
        <v>0</v>
      </c>
      <c r="R76">
        <f>IF(R$1=$A76,1,INDEX(Correlations!$F$3:$DA$102,MAX(R$1,$A76),MIN(R$1,$A76)))</f>
        <v>0</v>
      </c>
      <c r="S76">
        <f>IF(S$1=$A76,1,INDEX(Correlations!$F$3:$DA$102,MAX(S$1,$A76),MIN(S$1,$A76)))</f>
        <v>0</v>
      </c>
      <c r="T76">
        <f>IF(T$1=$A76,1,INDEX(Correlations!$F$3:$DA$102,MAX(T$1,$A76),MIN(T$1,$A76)))</f>
        <v>0</v>
      </c>
      <c r="U76">
        <f>IF(U$1=$A76,1,INDEX(Correlations!$F$3:$DA$102,MAX(U$1,$A76),MIN(U$1,$A76)))</f>
        <v>0</v>
      </c>
      <c r="V76">
        <f>IF(V$1=$A76,1,INDEX(Correlations!$F$3:$DA$102,MAX(V$1,$A76),MIN(V$1,$A76)))</f>
        <v>0</v>
      </c>
      <c r="W76">
        <f>IF(W$1=$A76,1,INDEX(Correlations!$F$3:$DA$102,MAX(W$1,$A76),MIN(W$1,$A76)))</f>
        <v>0</v>
      </c>
      <c r="X76">
        <f>IF(X$1=$A76,1,INDEX(Correlations!$F$3:$DA$102,MAX(X$1,$A76),MIN(X$1,$A76)))</f>
        <v>0</v>
      </c>
      <c r="Y76">
        <f>IF(Y$1=$A76,1,INDEX(Correlations!$F$3:$DA$102,MAX(Y$1,$A76),MIN(Y$1,$A76)))</f>
        <v>0</v>
      </c>
      <c r="Z76">
        <f>IF(Z$1=$A76,1,INDEX(Correlations!$F$3:$DA$102,MAX(Z$1,$A76),MIN(Z$1,$A76)))</f>
        <v>0</v>
      </c>
      <c r="AA76">
        <f>IF(AA$1=$A76,1,INDEX(Correlations!$F$3:$DA$102,MAX(AA$1,$A76),MIN(AA$1,$A76)))</f>
        <v>0</v>
      </c>
      <c r="AB76">
        <f>IF(AB$1=$A76,1,INDEX(Correlations!$F$3:$DA$102,MAX(AB$1,$A76),MIN(AB$1,$A76)))</f>
        <v>0</v>
      </c>
      <c r="AC76">
        <f>IF(AC$1=$A76,1,INDEX(Correlations!$F$3:$DA$102,MAX(AC$1,$A76),MIN(AC$1,$A76)))</f>
        <v>0</v>
      </c>
      <c r="AD76">
        <f>IF(AD$1=$A76,1,INDEX(Correlations!$F$3:$DA$102,MAX(AD$1,$A76),MIN(AD$1,$A76)))</f>
        <v>0</v>
      </c>
      <c r="AE76">
        <f>IF(AE$1=$A76,1,INDEX(Correlations!$F$3:$DA$102,MAX(AE$1,$A76),MIN(AE$1,$A76)))</f>
        <v>0</v>
      </c>
      <c r="AF76">
        <f>IF(AF$1=$A76,1,INDEX(Correlations!$F$3:$DA$102,MAX(AF$1,$A76),MIN(AF$1,$A76)))</f>
        <v>0</v>
      </c>
      <c r="AG76">
        <f>IF(AG$1=$A76,1,INDEX(Correlations!$F$3:$DA$102,MAX(AG$1,$A76),MIN(AG$1,$A76)))</f>
        <v>0</v>
      </c>
      <c r="AH76">
        <f>IF(AH$1=$A76,1,INDEX(Correlations!$F$3:$DA$102,MAX(AH$1,$A76),MIN(AH$1,$A76)))</f>
        <v>0</v>
      </c>
      <c r="AI76">
        <f>IF(AI$1=$A76,1,INDEX(Correlations!$F$3:$DA$102,MAX(AI$1,$A76),MIN(AI$1,$A76)))</f>
        <v>0</v>
      </c>
      <c r="AJ76">
        <f>IF(AJ$1=$A76,1,INDEX(Correlations!$F$3:$DA$102,MAX(AJ$1,$A76),MIN(AJ$1,$A76)))</f>
        <v>0</v>
      </c>
      <c r="AK76">
        <f>IF(AK$1=$A76,1,INDEX(Correlations!$F$3:$DA$102,MAX(AK$1,$A76),MIN(AK$1,$A76)))</f>
        <v>0</v>
      </c>
      <c r="AL76">
        <f>IF(AL$1=$A76,1,INDEX(Correlations!$F$3:$DA$102,MAX(AL$1,$A76),MIN(AL$1,$A76)))</f>
        <v>0</v>
      </c>
      <c r="AM76">
        <f>IF(AM$1=$A76,1,INDEX(Correlations!$F$3:$DA$102,MAX(AM$1,$A76),MIN(AM$1,$A76)))</f>
        <v>0</v>
      </c>
      <c r="AN76">
        <f>IF(AN$1=$A76,1,INDEX(Correlations!$F$3:$DA$102,MAX(AN$1,$A76),MIN(AN$1,$A76)))</f>
        <v>0</v>
      </c>
      <c r="AO76">
        <f>IF(AO$1=$A76,1,INDEX(Correlations!$F$3:$DA$102,MAX(AO$1,$A76),MIN(AO$1,$A76)))</f>
        <v>0</v>
      </c>
      <c r="AP76">
        <f>IF(AP$1=$A76,1,INDEX(Correlations!$F$3:$DA$102,MAX(AP$1,$A76),MIN(AP$1,$A76)))</f>
        <v>0</v>
      </c>
      <c r="AQ76">
        <f>IF(AQ$1=$A76,1,INDEX(Correlations!$F$3:$DA$102,MAX(AQ$1,$A76),MIN(AQ$1,$A76)))</f>
        <v>0</v>
      </c>
      <c r="AR76">
        <f>IF(AR$1=$A76,1,INDEX(Correlations!$F$3:$DA$102,MAX(AR$1,$A76),MIN(AR$1,$A76)))</f>
        <v>0</v>
      </c>
      <c r="AS76">
        <f>IF(AS$1=$A76,1,INDEX(Correlations!$F$3:$DA$102,MAX(AS$1,$A76),MIN(AS$1,$A76)))</f>
        <v>0</v>
      </c>
      <c r="AT76">
        <f>IF(AT$1=$A76,1,INDEX(Correlations!$F$3:$DA$102,MAX(AT$1,$A76),MIN(AT$1,$A76)))</f>
        <v>0</v>
      </c>
      <c r="AU76">
        <f>IF(AU$1=$A76,1,INDEX(Correlations!$F$3:$DA$102,MAX(AU$1,$A76),MIN(AU$1,$A76)))</f>
        <v>0</v>
      </c>
      <c r="AV76">
        <f>IF(AV$1=$A76,1,INDEX(Correlations!$F$3:$DA$102,MAX(AV$1,$A76),MIN(AV$1,$A76)))</f>
        <v>0</v>
      </c>
      <c r="AW76">
        <f>IF(AW$1=$A76,1,INDEX(Correlations!$F$3:$DA$102,MAX(AW$1,$A76),MIN(AW$1,$A76)))</f>
        <v>0</v>
      </c>
      <c r="AX76">
        <f>IF(AX$1=$A76,1,INDEX(Correlations!$F$3:$DA$102,MAX(AX$1,$A76),MIN(AX$1,$A76)))</f>
        <v>0</v>
      </c>
      <c r="AY76">
        <f>IF(AY$1=$A76,1,INDEX(Correlations!$F$3:$DA$102,MAX(AY$1,$A76),MIN(AY$1,$A76)))</f>
        <v>0</v>
      </c>
      <c r="AZ76">
        <f>IF(AZ$1=$A76,1,INDEX(Correlations!$F$3:$DA$102,MAX(AZ$1,$A76),MIN(AZ$1,$A76)))</f>
        <v>0</v>
      </c>
      <c r="BA76">
        <f>IF(BA$1=$A76,1,INDEX(Correlations!$F$3:$DA$102,MAX(BA$1,$A76),MIN(BA$1,$A76)))</f>
        <v>0</v>
      </c>
      <c r="BB76">
        <f>IF(BB$1=$A76,1,INDEX(Correlations!$F$3:$DA$102,MAX(BB$1,$A76),MIN(BB$1,$A76)))</f>
        <v>0</v>
      </c>
      <c r="BC76">
        <f>IF(BC$1=$A76,1,INDEX(Correlations!$F$3:$DA$102,MAX(BC$1,$A76),MIN(BC$1,$A76)))</f>
        <v>0</v>
      </c>
      <c r="BD76">
        <f>IF(BD$1=$A76,1,INDEX(Correlations!$F$3:$DA$102,MAX(BD$1,$A76),MIN(BD$1,$A76)))</f>
        <v>0</v>
      </c>
      <c r="BE76">
        <f>IF(BE$1=$A76,1,INDEX(Correlations!$F$3:$DA$102,MAX(BE$1,$A76),MIN(BE$1,$A76)))</f>
        <v>0</v>
      </c>
      <c r="BF76">
        <f>IF(BF$1=$A76,1,INDEX(Correlations!$F$3:$DA$102,MAX(BF$1,$A76),MIN(BF$1,$A76)))</f>
        <v>0</v>
      </c>
      <c r="BG76">
        <f>IF(BG$1=$A76,1,INDEX(Correlations!$F$3:$DA$102,MAX(BG$1,$A76),MIN(BG$1,$A76)))</f>
        <v>0</v>
      </c>
      <c r="BH76">
        <f>IF(BH$1=$A76,1,INDEX(Correlations!$F$3:$DA$102,MAX(BH$1,$A76),MIN(BH$1,$A76)))</f>
        <v>0</v>
      </c>
      <c r="BI76">
        <f>IF(BI$1=$A76,1,INDEX(Correlations!$F$3:$DA$102,MAX(BI$1,$A76),MIN(BI$1,$A76)))</f>
        <v>0</v>
      </c>
      <c r="BJ76">
        <f>IF(BJ$1=$A76,1,INDEX(Correlations!$F$3:$DA$102,MAX(BJ$1,$A76),MIN(BJ$1,$A76)))</f>
        <v>0</v>
      </c>
      <c r="BK76">
        <f>IF(BK$1=$A76,1,INDEX(Correlations!$F$3:$DA$102,MAX(BK$1,$A76),MIN(BK$1,$A76)))</f>
        <v>0</v>
      </c>
      <c r="BL76">
        <f>IF(BL$1=$A76,1,INDEX(Correlations!$F$3:$DA$102,MAX(BL$1,$A76),MIN(BL$1,$A76)))</f>
        <v>0</v>
      </c>
      <c r="BM76">
        <f>IF(BM$1=$A76,1,INDEX(Correlations!$F$3:$DA$102,MAX(BM$1,$A76),MIN(BM$1,$A76)))</f>
        <v>0</v>
      </c>
      <c r="BN76">
        <f>IF(BN$1=$A76,1,INDEX(Correlations!$F$3:$DA$102,MAX(BN$1,$A76),MIN(BN$1,$A76)))</f>
        <v>0</v>
      </c>
      <c r="BO76">
        <f>IF(BO$1=$A76,1,INDEX(Correlations!$F$3:$DA$102,MAX(BO$1,$A76),MIN(BO$1,$A76)))</f>
        <v>0</v>
      </c>
      <c r="BP76">
        <f>IF(BP$1=$A76,1,INDEX(Correlations!$F$3:$DA$102,MAX(BP$1,$A76),MIN(BP$1,$A76)))</f>
        <v>0</v>
      </c>
      <c r="BQ76">
        <f>IF(BQ$1=$A76,1,INDEX(Correlations!$F$3:$DA$102,MAX(BQ$1,$A76),MIN(BQ$1,$A76)))</f>
        <v>0</v>
      </c>
      <c r="BR76">
        <f>IF(BR$1=$A76,1,INDEX(Correlations!$F$3:$DA$102,MAX(BR$1,$A76),MIN(BR$1,$A76)))</f>
        <v>0</v>
      </c>
      <c r="BS76">
        <f>IF(BS$1=$A76,1,INDEX(Correlations!$F$3:$DA$102,MAX(BS$1,$A76),MIN(BS$1,$A76)))</f>
        <v>0</v>
      </c>
      <c r="BT76">
        <f>IF(BT$1=$A76,1,INDEX(Correlations!$F$3:$DA$102,MAX(BT$1,$A76),MIN(BT$1,$A76)))</f>
        <v>0.7</v>
      </c>
      <c r="BU76">
        <f>IF(BU$1=$A76,1,INDEX(Correlations!$F$3:$DA$102,MAX(BU$1,$A76),MIN(BU$1,$A76)))</f>
        <v>0.38</v>
      </c>
      <c r="BV76">
        <f>IF(BV$1=$A76,1,INDEX(Correlations!$F$3:$DA$102,MAX(BV$1,$A76),MIN(BV$1,$A76)))</f>
        <v>0.67</v>
      </c>
      <c r="BW76">
        <f>IF(BW$1=$A76,1,INDEX(Correlations!$F$3:$DA$102,MAX(BW$1,$A76),MIN(BW$1,$A76)))</f>
        <v>0.38</v>
      </c>
      <c r="BX76">
        <f>IF(BX$1=$A76,1,INDEX(Correlations!$F$3:$DA$102,MAX(BX$1,$A76),MIN(BX$1,$A76)))</f>
        <v>1</v>
      </c>
      <c r="BY76">
        <f>IF(BY$1=$A76,1,INDEX(Correlations!$F$3:$DA$102,MAX(BY$1,$A76),MIN(BY$1,$A76)))</f>
        <v>0.79</v>
      </c>
      <c r="BZ76">
        <f>IF(BZ$1=$A76,1,INDEX(Correlations!$F$3:$DA$102,MAX(BZ$1,$A76),MIN(BZ$1,$A76)))</f>
        <v>0.59</v>
      </c>
      <c r="CA76">
        <f>IF(CA$1=$A76,1,INDEX(Correlations!$F$3:$DA$102,MAX(CA$1,$A76),MIN(CA$1,$A76)))</f>
        <v>0.63</v>
      </c>
      <c r="CB76">
        <f>IF(CB$1=$A76,1,INDEX(Correlations!$F$3:$DA$102,MAX(CB$1,$A76),MIN(CB$1,$A76)))</f>
        <v>0.38</v>
      </c>
      <c r="CC76">
        <f>IF(CC$1=$A76,1,INDEX(Correlations!$F$3:$DA$102,MAX(CC$1,$A76),MIN(CC$1,$A76)))</f>
        <v>0.35</v>
      </c>
      <c r="CD76">
        <f>IF(CD$1=$A76,1,INDEX(Correlations!$F$3:$DA$102,MAX(CD$1,$A76),MIN(CD$1,$A76)))</f>
        <v>0.53</v>
      </c>
      <c r="CE76">
        <f>IF(CE$1=$A76,1,INDEX(Correlations!$F$3:$DA$102,MAX(CE$1,$A76),MIN(CE$1,$A76)))</f>
        <v>0.51</v>
      </c>
      <c r="CF76">
        <f>IF(CF$1=$A76,1,INDEX(Correlations!$F$3:$DA$102,MAX(CF$1,$A76),MIN(CF$1,$A76)))</f>
        <v>0.75</v>
      </c>
      <c r="CG76">
        <f>IF(CG$1=$A76,1,INDEX(Correlations!$F$3:$DA$102,MAX(CG$1,$A76),MIN(CG$1,$A76)))</f>
        <v>0.56000000000000005</v>
      </c>
      <c r="CH76">
        <f>IF(CH$1=$A76,1,INDEX(Correlations!$F$3:$DA$102,MAX(CH$1,$A76),MIN(CH$1,$A76)))</f>
        <v>0.3</v>
      </c>
      <c r="CI76">
        <f>IF(CI$1=$A76,1,INDEX(Correlations!$F$3:$DA$102,MAX(CI$1,$A76),MIN(CI$1,$A76)))</f>
        <v>0.32</v>
      </c>
      <c r="CJ76">
        <f>IF(CJ$1=$A76,1,INDEX(Correlations!$F$3:$DA$102,MAX(CJ$1,$A76),MIN(CJ$1,$A76)))</f>
        <v>0.32</v>
      </c>
      <c r="CK76">
        <f>IF(CK$1=$A76,1,INDEX(Correlations!$F$3:$DA$102,MAX(CK$1,$A76),MIN(CK$1,$A76)))</f>
        <v>0.54</v>
      </c>
      <c r="CL76">
        <f>IF(CL$1=$A76,1,INDEX(Correlations!$F$3:$DA$102,MAX(CL$1,$A76),MIN(CL$1,$A76)))</f>
        <v>0.66</v>
      </c>
      <c r="CM76">
        <f>IF(CM$1=$A76,1,INDEX(Correlations!$F$3:$DA$102,MAX(CM$1,$A76),MIN(CM$1,$A76)))</f>
        <v>0.59</v>
      </c>
      <c r="CN76">
        <f>IF(CN$1=$A76,1,INDEX(Correlations!$F$3:$DA$102,MAX(CN$1,$A76),MIN(CN$1,$A76)))</f>
        <v>0.38</v>
      </c>
      <c r="CO76">
        <f>IF(CO$1=$A76,1,INDEX(Correlations!$F$3:$DA$102,MAX(CO$1,$A76),MIN(CO$1,$A76)))</f>
        <v>0.67</v>
      </c>
      <c r="CP76">
        <f>IF(CP$1=$A76,1,INDEX(Correlations!$F$3:$DA$102,MAX(CP$1,$A76),MIN(CP$1,$A76)))</f>
        <v>0.6</v>
      </c>
      <c r="CQ76">
        <f>IF(CQ$1=$A76,1,INDEX(Correlations!$F$3:$DA$102,MAX(CQ$1,$A76),MIN(CQ$1,$A76)))</f>
        <v>0.57999999999999996</v>
      </c>
      <c r="CR76">
        <f>IF(CR$1=$A76,1,INDEX(Correlations!$F$3:$DA$102,MAX(CR$1,$A76),MIN(CR$1,$A76)))</f>
        <v>0.72</v>
      </c>
      <c r="CS76">
        <f>IF(CS$1=$A76,1,INDEX(Correlations!$F$3:$DA$102,MAX(CS$1,$A76),MIN(CS$1,$A76)))</f>
        <v>0.91</v>
      </c>
      <c r="CT76">
        <f>IF(CT$1=$A76,1,INDEX(Correlations!$F$3:$DA$102,MAX(CT$1,$A76),MIN(CT$1,$A76)))</f>
        <v>0.55000000000000004</v>
      </c>
      <c r="CU76">
        <f>IF(CU$1=$A76,1,INDEX(Correlations!$F$3:$DA$102,MAX(CU$1,$A76),MIN(CU$1,$A76)))</f>
        <v>0.45</v>
      </c>
      <c r="CV76">
        <f>IF(CV$1=$A76,1,INDEX(Correlations!$F$3:$DA$102,MAX(CV$1,$A76),MIN(CV$1,$A76)))</f>
        <v>0.52</v>
      </c>
      <c r="CW76">
        <f>IF(CW$1=$A76,1,INDEX(Correlations!$F$3:$DA$102,MAX(CW$1,$A76),MIN(CW$1,$A76)))</f>
        <v>0.37</v>
      </c>
    </row>
    <row r="77" spans="1:101" x14ac:dyDescent="0.15">
      <c r="A77">
        <v>76</v>
      </c>
      <c r="B77">
        <f>IF(B$1=$A77,1,INDEX(Correlations!$F$3:$DA$102,MAX(B$1,$A77),MIN(B$1,$A77)))</f>
        <v>0</v>
      </c>
      <c r="C77">
        <f>IF(C$1=$A77,1,INDEX(Correlations!$F$3:$DA$102,MAX(C$1,$A77),MIN(C$1,$A77)))</f>
        <v>0</v>
      </c>
      <c r="D77">
        <f>IF(D$1=$A77,1,INDEX(Correlations!$F$3:$DA$102,MAX(D$1,$A77),MIN(D$1,$A77)))</f>
        <v>0</v>
      </c>
      <c r="E77">
        <f>IF(E$1=$A77,1,INDEX(Correlations!$F$3:$DA$102,MAX(E$1,$A77),MIN(E$1,$A77)))</f>
        <v>0</v>
      </c>
      <c r="F77">
        <f>IF(F$1=$A77,1,INDEX(Correlations!$F$3:$DA$102,MAX(F$1,$A77),MIN(F$1,$A77)))</f>
        <v>0</v>
      </c>
      <c r="G77">
        <f>IF(G$1=$A77,1,INDEX(Correlations!$F$3:$DA$102,MAX(G$1,$A77),MIN(G$1,$A77)))</f>
        <v>0</v>
      </c>
      <c r="H77">
        <f>IF(H$1=$A77,1,INDEX(Correlations!$F$3:$DA$102,MAX(H$1,$A77),MIN(H$1,$A77)))</f>
        <v>0</v>
      </c>
      <c r="I77">
        <f>IF(I$1=$A77,1,INDEX(Correlations!$F$3:$DA$102,MAX(I$1,$A77),MIN(I$1,$A77)))</f>
        <v>0</v>
      </c>
      <c r="J77">
        <f>IF(J$1=$A77,1,INDEX(Correlations!$F$3:$DA$102,MAX(J$1,$A77),MIN(J$1,$A77)))</f>
        <v>0</v>
      </c>
      <c r="K77">
        <f>IF(K$1=$A77,1,INDEX(Correlations!$F$3:$DA$102,MAX(K$1,$A77),MIN(K$1,$A77)))</f>
        <v>0</v>
      </c>
      <c r="L77">
        <f>IF(L$1=$A77,1,INDEX(Correlations!$F$3:$DA$102,MAX(L$1,$A77),MIN(L$1,$A77)))</f>
        <v>0</v>
      </c>
      <c r="M77">
        <f>IF(M$1=$A77,1,INDEX(Correlations!$F$3:$DA$102,MAX(M$1,$A77),MIN(M$1,$A77)))</f>
        <v>0</v>
      </c>
      <c r="N77">
        <f>IF(N$1=$A77,1,INDEX(Correlations!$F$3:$DA$102,MAX(N$1,$A77),MIN(N$1,$A77)))</f>
        <v>0</v>
      </c>
      <c r="O77">
        <f>IF(O$1=$A77,1,INDEX(Correlations!$F$3:$DA$102,MAX(O$1,$A77),MIN(O$1,$A77)))</f>
        <v>0</v>
      </c>
      <c r="P77">
        <f>IF(P$1=$A77,1,INDEX(Correlations!$F$3:$DA$102,MAX(P$1,$A77),MIN(P$1,$A77)))</f>
        <v>0</v>
      </c>
      <c r="Q77">
        <f>IF(Q$1=$A77,1,INDEX(Correlations!$F$3:$DA$102,MAX(Q$1,$A77),MIN(Q$1,$A77)))</f>
        <v>0</v>
      </c>
      <c r="R77">
        <f>IF(R$1=$A77,1,INDEX(Correlations!$F$3:$DA$102,MAX(R$1,$A77),MIN(R$1,$A77)))</f>
        <v>0</v>
      </c>
      <c r="S77">
        <f>IF(S$1=$A77,1,INDEX(Correlations!$F$3:$DA$102,MAX(S$1,$A77),MIN(S$1,$A77)))</f>
        <v>0</v>
      </c>
      <c r="T77">
        <f>IF(T$1=$A77,1,INDEX(Correlations!$F$3:$DA$102,MAX(T$1,$A77),MIN(T$1,$A77)))</f>
        <v>0</v>
      </c>
      <c r="U77">
        <f>IF(U$1=$A77,1,INDEX(Correlations!$F$3:$DA$102,MAX(U$1,$A77),MIN(U$1,$A77)))</f>
        <v>0</v>
      </c>
      <c r="V77">
        <f>IF(V$1=$A77,1,INDEX(Correlations!$F$3:$DA$102,MAX(V$1,$A77),MIN(V$1,$A77)))</f>
        <v>0</v>
      </c>
      <c r="W77">
        <f>IF(W$1=$A77,1,INDEX(Correlations!$F$3:$DA$102,MAX(W$1,$A77),MIN(W$1,$A77)))</f>
        <v>0</v>
      </c>
      <c r="X77">
        <f>IF(X$1=$A77,1,INDEX(Correlations!$F$3:$DA$102,MAX(X$1,$A77),MIN(X$1,$A77)))</f>
        <v>0</v>
      </c>
      <c r="Y77">
        <f>IF(Y$1=$A77,1,INDEX(Correlations!$F$3:$DA$102,MAX(Y$1,$A77),MIN(Y$1,$A77)))</f>
        <v>0</v>
      </c>
      <c r="Z77">
        <f>IF(Z$1=$A77,1,INDEX(Correlations!$F$3:$DA$102,MAX(Z$1,$A77),MIN(Z$1,$A77)))</f>
        <v>0</v>
      </c>
      <c r="AA77">
        <f>IF(AA$1=$A77,1,INDEX(Correlations!$F$3:$DA$102,MAX(AA$1,$A77),MIN(AA$1,$A77)))</f>
        <v>0</v>
      </c>
      <c r="AB77">
        <f>IF(AB$1=$A77,1,INDEX(Correlations!$F$3:$DA$102,MAX(AB$1,$A77),MIN(AB$1,$A77)))</f>
        <v>0</v>
      </c>
      <c r="AC77">
        <f>IF(AC$1=$A77,1,INDEX(Correlations!$F$3:$DA$102,MAX(AC$1,$A77),MIN(AC$1,$A77)))</f>
        <v>0</v>
      </c>
      <c r="AD77">
        <f>IF(AD$1=$A77,1,INDEX(Correlations!$F$3:$DA$102,MAX(AD$1,$A77),MIN(AD$1,$A77)))</f>
        <v>0</v>
      </c>
      <c r="AE77">
        <f>IF(AE$1=$A77,1,INDEX(Correlations!$F$3:$DA$102,MAX(AE$1,$A77),MIN(AE$1,$A77)))</f>
        <v>0</v>
      </c>
      <c r="AF77">
        <f>IF(AF$1=$A77,1,INDEX(Correlations!$F$3:$DA$102,MAX(AF$1,$A77),MIN(AF$1,$A77)))</f>
        <v>0</v>
      </c>
      <c r="AG77">
        <f>IF(AG$1=$A77,1,INDEX(Correlations!$F$3:$DA$102,MAX(AG$1,$A77),MIN(AG$1,$A77)))</f>
        <v>0</v>
      </c>
      <c r="AH77">
        <f>IF(AH$1=$A77,1,INDEX(Correlations!$F$3:$DA$102,MAX(AH$1,$A77),MIN(AH$1,$A77)))</f>
        <v>0</v>
      </c>
      <c r="AI77">
        <f>IF(AI$1=$A77,1,INDEX(Correlations!$F$3:$DA$102,MAX(AI$1,$A77),MIN(AI$1,$A77)))</f>
        <v>0</v>
      </c>
      <c r="AJ77">
        <f>IF(AJ$1=$A77,1,INDEX(Correlations!$F$3:$DA$102,MAX(AJ$1,$A77),MIN(AJ$1,$A77)))</f>
        <v>0</v>
      </c>
      <c r="AK77">
        <f>IF(AK$1=$A77,1,INDEX(Correlations!$F$3:$DA$102,MAX(AK$1,$A77),MIN(AK$1,$A77)))</f>
        <v>0</v>
      </c>
      <c r="AL77">
        <f>IF(AL$1=$A77,1,INDEX(Correlations!$F$3:$DA$102,MAX(AL$1,$A77),MIN(AL$1,$A77)))</f>
        <v>0</v>
      </c>
      <c r="AM77">
        <f>IF(AM$1=$A77,1,INDEX(Correlations!$F$3:$DA$102,MAX(AM$1,$A77),MIN(AM$1,$A77)))</f>
        <v>0</v>
      </c>
      <c r="AN77">
        <f>IF(AN$1=$A77,1,INDEX(Correlations!$F$3:$DA$102,MAX(AN$1,$A77),MIN(AN$1,$A77)))</f>
        <v>0</v>
      </c>
      <c r="AO77">
        <f>IF(AO$1=$A77,1,INDEX(Correlations!$F$3:$DA$102,MAX(AO$1,$A77),MIN(AO$1,$A77)))</f>
        <v>0</v>
      </c>
      <c r="AP77">
        <f>IF(AP$1=$A77,1,INDEX(Correlations!$F$3:$DA$102,MAX(AP$1,$A77),MIN(AP$1,$A77)))</f>
        <v>0</v>
      </c>
      <c r="AQ77">
        <f>IF(AQ$1=$A77,1,INDEX(Correlations!$F$3:$DA$102,MAX(AQ$1,$A77),MIN(AQ$1,$A77)))</f>
        <v>0</v>
      </c>
      <c r="AR77">
        <f>IF(AR$1=$A77,1,INDEX(Correlations!$F$3:$DA$102,MAX(AR$1,$A77),MIN(AR$1,$A77)))</f>
        <v>0</v>
      </c>
      <c r="AS77">
        <f>IF(AS$1=$A77,1,INDEX(Correlations!$F$3:$DA$102,MAX(AS$1,$A77),MIN(AS$1,$A77)))</f>
        <v>0</v>
      </c>
      <c r="AT77">
        <f>IF(AT$1=$A77,1,INDEX(Correlations!$F$3:$DA$102,MAX(AT$1,$A77),MIN(AT$1,$A77)))</f>
        <v>0</v>
      </c>
      <c r="AU77">
        <f>IF(AU$1=$A77,1,INDEX(Correlations!$F$3:$DA$102,MAX(AU$1,$A77),MIN(AU$1,$A77)))</f>
        <v>0</v>
      </c>
      <c r="AV77">
        <f>IF(AV$1=$A77,1,INDEX(Correlations!$F$3:$DA$102,MAX(AV$1,$A77),MIN(AV$1,$A77)))</f>
        <v>0</v>
      </c>
      <c r="AW77">
        <f>IF(AW$1=$A77,1,INDEX(Correlations!$F$3:$DA$102,MAX(AW$1,$A77),MIN(AW$1,$A77)))</f>
        <v>0</v>
      </c>
      <c r="AX77">
        <f>IF(AX$1=$A77,1,INDEX(Correlations!$F$3:$DA$102,MAX(AX$1,$A77),MIN(AX$1,$A77)))</f>
        <v>0</v>
      </c>
      <c r="AY77">
        <f>IF(AY$1=$A77,1,INDEX(Correlations!$F$3:$DA$102,MAX(AY$1,$A77),MIN(AY$1,$A77)))</f>
        <v>0</v>
      </c>
      <c r="AZ77">
        <f>IF(AZ$1=$A77,1,INDEX(Correlations!$F$3:$DA$102,MAX(AZ$1,$A77),MIN(AZ$1,$A77)))</f>
        <v>0</v>
      </c>
      <c r="BA77">
        <f>IF(BA$1=$A77,1,INDEX(Correlations!$F$3:$DA$102,MAX(BA$1,$A77),MIN(BA$1,$A77)))</f>
        <v>0</v>
      </c>
      <c r="BB77">
        <f>IF(BB$1=$A77,1,INDEX(Correlations!$F$3:$DA$102,MAX(BB$1,$A77),MIN(BB$1,$A77)))</f>
        <v>0</v>
      </c>
      <c r="BC77">
        <f>IF(BC$1=$A77,1,INDEX(Correlations!$F$3:$DA$102,MAX(BC$1,$A77),MIN(BC$1,$A77)))</f>
        <v>0</v>
      </c>
      <c r="BD77">
        <f>IF(BD$1=$A77,1,INDEX(Correlations!$F$3:$DA$102,MAX(BD$1,$A77),MIN(BD$1,$A77)))</f>
        <v>0</v>
      </c>
      <c r="BE77">
        <f>IF(BE$1=$A77,1,INDEX(Correlations!$F$3:$DA$102,MAX(BE$1,$A77),MIN(BE$1,$A77)))</f>
        <v>0</v>
      </c>
      <c r="BF77">
        <f>IF(BF$1=$A77,1,INDEX(Correlations!$F$3:$DA$102,MAX(BF$1,$A77),MIN(BF$1,$A77)))</f>
        <v>0</v>
      </c>
      <c r="BG77">
        <f>IF(BG$1=$A77,1,INDEX(Correlations!$F$3:$DA$102,MAX(BG$1,$A77),MIN(BG$1,$A77)))</f>
        <v>0</v>
      </c>
      <c r="BH77">
        <f>IF(BH$1=$A77,1,INDEX(Correlations!$F$3:$DA$102,MAX(BH$1,$A77),MIN(BH$1,$A77)))</f>
        <v>0</v>
      </c>
      <c r="BI77">
        <f>IF(BI$1=$A77,1,INDEX(Correlations!$F$3:$DA$102,MAX(BI$1,$A77),MIN(BI$1,$A77)))</f>
        <v>0</v>
      </c>
      <c r="BJ77">
        <f>IF(BJ$1=$A77,1,INDEX(Correlations!$F$3:$DA$102,MAX(BJ$1,$A77),MIN(BJ$1,$A77)))</f>
        <v>0</v>
      </c>
      <c r="BK77">
        <f>IF(BK$1=$A77,1,INDEX(Correlations!$F$3:$DA$102,MAX(BK$1,$A77),MIN(BK$1,$A77)))</f>
        <v>0</v>
      </c>
      <c r="BL77">
        <f>IF(BL$1=$A77,1,INDEX(Correlations!$F$3:$DA$102,MAX(BL$1,$A77),MIN(BL$1,$A77)))</f>
        <v>0</v>
      </c>
      <c r="BM77">
        <f>IF(BM$1=$A77,1,INDEX(Correlations!$F$3:$DA$102,MAX(BM$1,$A77),MIN(BM$1,$A77)))</f>
        <v>0</v>
      </c>
      <c r="BN77">
        <f>IF(BN$1=$A77,1,INDEX(Correlations!$F$3:$DA$102,MAX(BN$1,$A77),MIN(BN$1,$A77)))</f>
        <v>0</v>
      </c>
      <c r="BO77">
        <f>IF(BO$1=$A77,1,INDEX(Correlations!$F$3:$DA$102,MAX(BO$1,$A77),MIN(BO$1,$A77)))</f>
        <v>0</v>
      </c>
      <c r="BP77">
        <f>IF(BP$1=$A77,1,INDEX(Correlations!$F$3:$DA$102,MAX(BP$1,$A77),MIN(BP$1,$A77)))</f>
        <v>0</v>
      </c>
      <c r="BQ77">
        <f>IF(BQ$1=$A77,1,INDEX(Correlations!$F$3:$DA$102,MAX(BQ$1,$A77),MIN(BQ$1,$A77)))</f>
        <v>0</v>
      </c>
      <c r="BR77">
        <f>IF(BR$1=$A77,1,INDEX(Correlations!$F$3:$DA$102,MAX(BR$1,$A77),MIN(BR$1,$A77)))</f>
        <v>0</v>
      </c>
      <c r="BS77">
        <f>IF(BS$1=$A77,1,INDEX(Correlations!$F$3:$DA$102,MAX(BS$1,$A77),MIN(BS$1,$A77)))</f>
        <v>0</v>
      </c>
      <c r="BT77">
        <f>IF(BT$1=$A77,1,INDEX(Correlations!$F$3:$DA$102,MAX(BT$1,$A77),MIN(BT$1,$A77)))</f>
        <v>0.63</v>
      </c>
      <c r="BU77">
        <f>IF(BU$1=$A77,1,INDEX(Correlations!$F$3:$DA$102,MAX(BU$1,$A77),MIN(BU$1,$A77)))</f>
        <v>0.36</v>
      </c>
      <c r="BV77">
        <f>IF(BV$1=$A77,1,INDEX(Correlations!$F$3:$DA$102,MAX(BV$1,$A77),MIN(BV$1,$A77)))</f>
        <v>0.7</v>
      </c>
      <c r="BW77">
        <f>IF(BW$1=$A77,1,INDEX(Correlations!$F$3:$DA$102,MAX(BW$1,$A77),MIN(BW$1,$A77)))</f>
        <v>0.35</v>
      </c>
      <c r="BX77">
        <f>IF(BX$1=$A77,1,INDEX(Correlations!$F$3:$DA$102,MAX(BX$1,$A77),MIN(BX$1,$A77)))</f>
        <v>0.79</v>
      </c>
      <c r="BY77">
        <f>IF(BY$1=$A77,1,INDEX(Correlations!$F$3:$DA$102,MAX(BY$1,$A77),MIN(BY$1,$A77)))</f>
        <v>1</v>
      </c>
      <c r="BZ77">
        <f>IF(BZ$1=$A77,1,INDEX(Correlations!$F$3:$DA$102,MAX(BZ$1,$A77),MIN(BZ$1,$A77)))</f>
        <v>0.49</v>
      </c>
      <c r="CA77">
        <f>IF(CA$1=$A77,1,INDEX(Correlations!$F$3:$DA$102,MAX(CA$1,$A77),MIN(CA$1,$A77)))</f>
        <v>0.53</v>
      </c>
      <c r="CB77">
        <f>IF(CB$1=$A77,1,INDEX(Correlations!$F$3:$DA$102,MAX(CB$1,$A77),MIN(CB$1,$A77)))</f>
        <v>0.36</v>
      </c>
      <c r="CC77">
        <f>IF(CC$1=$A77,1,INDEX(Correlations!$F$3:$DA$102,MAX(CC$1,$A77),MIN(CC$1,$A77)))</f>
        <v>0.31</v>
      </c>
      <c r="CD77">
        <f>IF(CD$1=$A77,1,INDEX(Correlations!$F$3:$DA$102,MAX(CD$1,$A77),MIN(CD$1,$A77)))</f>
        <v>0.53</v>
      </c>
      <c r="CE77">
        <f>IF(CE$1=$A77,1,INDEX(Correlations!$F$3:$DA$102,MAX(CE$1,$A77),MIN(CE$1,$A77)))</f>
        <v>0.52</v>
      </c>
      <c r="CF77">
        <f>IF(CF$1=$A77,1,INDEX(Correlations!$F$3:$DA$102,MAX(CF$1,$A77),MIN(CF$1,$A77)))</f>
        <v>0.72</v>
      </c>
      <c r="CG77">
        <f>IF(CG$1=$A77,1,INDEX(Correlations!$F$3:$DA$102,MAX(CG$1,$A77),MIN(CG$1,$A77)))</f>
        <v>0.49</v>
      </c>
      <c r="CH77">
        <f>IF(CH$1=$A77,1,INDEX(Correlations!$F$3:$DA$102,MAX(CH$1,$A77),MIN(CH$1,$A77)))</f>
        <v>0.23</v>
      </c>
      <c r="CI77">
        <f>IF(CI$1=$A77,1,INDEX(Correlations!$F$3:$DA$102,MAX(CI$1,$A77),MIN(CI$1,$A77)))</f>
        <v>0.24</v>
      </c>
      <c r="CJ77">
        <f>IF(CJ$1=$A77,1,INDEX(Correlations!$F$3:$DA$102,MAX(CJ$1,$A77),MIN(CJ$1,$A77)))</f>
        <v>0.16</v>
      </c>
      <c r="CK77">
        <f>IF(CK$1=$A77,1,INDEX(Correlations!$F$3:$DA$102,MAX(CK$1,$A77),MIN(CK$1,$A77)))</f>
        <v>0.41</v>
      </c>
      <c r="CL77">
        <f>IF(CL$1=$A77,1,INDEX(Correlations!$F$3:$DA$102,MAX(CL$1,$A77),MIN(CL$1,$A77)))</f>
        <v>0.5</v>
      </c>
      <c r="CM77">
        <f>IF(CM$1=$A77,1,INDEX(Correlations!$F$3:$DA$102,MAX(CM$1,$A77),MIN(CM$1,$A77)))</f>
        <v>0.54</v>
      </c>
      <c r="CN77">
        <f>IF(CN$1=$A77,1,INDEX(Correlations!$F$3:$DA$102,MAX(CN$1,$A77),MIN(CN$1,$A77)))</f>
        <v>0.35</v>
      </c>
      <c r="CO77">
        <f>IF(CO$1=$A77,1,INDEX(Correlations!$F$3:$DA$102,MAX(CO$1,$A77),MIN(CO$1,$A77)))</f>
        <v>0.66</v>
      </c>
      <c r="CP77">
        <f>IF(CP$1=$A77,1,INDEX(Correlations!$F$3:$DA$102,MAX(CP$1,$A77),MIN(CP$1,$A77)))</f>
        <v>0.56999999999999995</v>
      </c>
      <c r="CQ77">
        <f>IF(CQ$1=$A77,1,INDEX(Correlations!$F$3:$DA$102,MAX(CQ$1,$A77),MIN(CQ$1,$A77)))</f>
        <v>0.56999999999999995</v>
      </c>
      <c r="CR77">
        <f>IF(CR$1=$A77,1,INDEX(Correlations!$F$3:$DA$102,MAX(CR$1,$A77),MIN(CR$1,$A77)))</f>
        <v>0.69</v>
      </c>
      <c r="CS77">
        <f>IF(CS$1=$A77,1,INDEX(Correlations!$F$3:$DA$102,MAX(CS$1,$A77),MIN(CS$1,$A77)))</f>
        <v>0.88</v>
      </c>
      <c r="CT77">
        <f>IF(CT$1=$A77,1,INDEX(Correlations!$F$3:$DA$102,MAX(CT$1,$A77),MIN(CT$1,$A77)))</f>
        <v>0.48</v>
      </c>
      <c r="CU77">
        <f>IF(CU$1=$A77,1,INDEX(Correlations!$F$3:$DA$102,MAX(CU$1,$A77),MIN(CU$1,$A77)))</f>
        <v>0.28999999999999998</v>
      </c>
      <c r="CV77">
        <f>IF(CV$1=$A77,1,INDEX(Correlations!$F$3:$DA$102,MAX(CV$1,$A77),MIN(CV$1,$A77)))</f>
        <v>0.34</v>
      </c>
      <c r="CW77">
        <f>IF(CW$1=$A77,1,INDEX(Correlations!$F$3:$DA$102,MAX(CW$1,$A77),MIN(CW$1,$A77)))</f>
        <v>0.31</v>
      </c>
    </row>
    <row r="78" spans="1:101" x14ac:dyDescent="0.15">
      <c r="A78">
        <v>77</v>
      </c>
      <c r="B78">
        <f>IF(B$1=$A78,1,INDEX(Correlations!$F$3:$DA$102,MAX(B$1,$A78),MIN(B$1,$A78)))</f>
        <v>0</v>
      </c>
      <c r="C78">
        <f>IF(C$1=$A78,1,INDEX(Correlations!$F$3:$DA$102,MAX(C$1,$A78),MIN(C$1,$A78)))</f>
        <v>0</v>
      </c>
      <c r="D78">
        <f>IF(D$1=$A78,1,INDEX(Correlations!$F$3:$DA$102,MAX(D$1,$A78),MIN(D$1,$A78)))</f>
        <v>0</v>
      </c>
      <c r="E78">
        <f>IF(E$1=$A78,1,INDEX(Correlations!$F$3:$DA$102,MAX(E$1,$A78),MIN(E$1,$A78)))</f>
        <v>0</v>
      </c>
      <c r="F78">
        <f>IF(F$1=$A78,1,INDEX(Correlations!$F$3:$DA$102,MAX(F$1,$A78),MIN(F$1,$A78)))</f>
        <v>0</v>
      </c>
      <c r="G78">
        <f>IF(G$1=$A78,1,INDEX(Correlations!$F$3:$DA$102,MAX(G$1,$A78),MIN(G$1,$A78)))</f>
        <v>0</v>
      </c>
      <c r="H78">
        <f>IF(H$1=$A78,1,INDEX(Correlations!$F$3:$DA$102,MAX(H$1,$A78),MIN(H$1,$A78)))</f>
        <v>0</v>
      </c>
      <c r="I78">
        <f>IF(I$1=$A78,1,INDEX(Correlations!$F$3:$DA$102,MAX(I$1,$A78),MIN(I$1,$A78)))</f>
        <v>0</v>
      </c>
      <c r="J78">
        <f>IF(J$1=$A78,1,INDEX(Correlations!$F$3:$DA$102,MAX(J$1,$A78),MIN(J$1,$A78)))</f>
        <v>0</v>
      </c>
      <c r="K78">
        <f>IF(K$1=$A78,1,INDEX(Correlations!$F$3:$DA$102,MAX(K$1,$A78),MIN(K$1,$A78)))</f>
        <v>0</v>
      </c>
      <c r="L78">
        <f>IF(L$1=$A78,1,INDEX(Correlations!$F$3:$DA$102,MAX(L$1,$A78),MIN(L$1,$A78)))</f>
        <v>0</v>
      </c>
      <c r="M78">
        <f>IF(M$1=$A78,1,INDEX(Correlations!$F$3:$DA$102,MAX(M$1,$A78),MIN(M$1,$A78)))</f>
        <v>0</v>
      </c>
      <c r="N78">
        <f>IF(N$1=$A78,1,INDEX(Correlations!$F$3:$DA$102,MAX(N$1,$A78),MIN(N$1,$A78)))</f>
        <v>0</v>
      </c>
      <c r="O78">
        <f>IF(O$1=$A78,1,INDEX(Correlations!$F$3:$DA$102,MAX(O$1,$A78),MIN(O$1,$A78)))</f>
        <v>0</v>
      </c>
      <c r="P78">
        <f>IF(P$1=$A78,1,INDEX(Correlations!$F$3:$DA$102,MAX(P$1,$A78),MIN(P$1,$A78)))</f>
        <v>0</v>
      </c>
      <c r="Q78">
        <f>IF(Q$1=$A78,1,INDEX(Correlations!$F$3:$DA$102,MAX(Q$1,$A78),MIN(Q$1,$A78)))</f>
        <v>0</v>
      </c>
      <c r="R78">
        <f>IF(R$1=$A78,1,INDEX(Correlations!$F$3:$DA$102,MAX(R$1,$A78),MIN(R$1,$A78)))</f>
        <v>0</v>
      </c>
      <c r="S78">
        <f>IF(S$1=$A78,1,INDEX(Correlations!$F$3:$DA$102,MAX(S$1,$A78),MIN(S$1,$A78)))</f>
        <v>0</v>
      </c>
      <c r="T78">
        <f>IF(T$1=$A78,1,INDEX(Correlations!$F$3:$DA$102,MAX(T$1,$A78),MIN(T$1,$A78)))</f>
        <v>0</v>
      </c>
      <c r="U78">
        <f>IF(U$1=$A78,1,INDEX(Correlations!$F$3:$DA$102,MAX(U$1,$A78),MIN(U$1,$A78)))</f>
        <v>0</v>
      </c>
      <c r="V78">
        <f>IF(V$1=$A78,1,INDEX(Correlations!$F$3:$DA$102,MAX(V$1,$A78),MIN(V$1,$A78)))</f>
        <v>0</v>
      </c>
      <c r="W78">
        <f>IF(W$1=$A78,1,INDEX(Correlations!$F$3:$DA$102,MAX(W$1,$A78),MIN(W$1,$A78)))</f>
        <v>0</v>
      </c>
      <c r="X78">
        <f>IF(X$1=$A78,1,INDEX(Correlations!$F$3:$DA$102,MAX(X$1,$A78),MIN(X$1,$A78)))</f>
        <v>0</v>
      </c>
      <c r="Y78">
        <f>IF(Y$1=$A78,1,INDEX(Correlations!$F$3:$DA$102,MAX(Y$1,$A78),MIN(Y$1,$A78)))</f>
        <v>0</v>
      </c>
      <c r="Z78">
        <f>IF(Z$1=$A78,1,INDEX(Correlations!$F$3:$DA$102,MAX(Z$1,$A78),MIN(Z$1,$A78)))</f>
        <v>0</v>
      </c>
      <c r="AA78">
        <f>IF(AA$1=$A78,1,INDEX(Correlations!$F$3:$DA$102,MAX(AA$1,$A78),MIN(AA$1,$A78)))</f>
        <v>0</v>
      </c>
      <c r="AB78">
        <f>IF(AB$1=$A78,1,INDEX(Correlations!$F$3:$DA$102,MAX(AB$1,$A78),MIN(AB$1,$A78)))</f>
        <v>0</v>
      </c>
      <c r="AC78">
        <f>IF(AC$1=$A78,1,INDEX(Correlations!$F$3:$DA$102,MAX(AC$1,$A78),MIN(AC$1,$A78)))</f>
        <v>0</v>
      </c>
      <c r="AD78">
        <f>IF(AD$1=$A78,1,INDEX(Correlations!$F$3:$DA$102,MAX(AD$1,$A78),MIN(AD$1,$A78)))</f>
        <v>0</v>
      </c>
      <c r="AE78">
        <f>IF(AE$1=$A78,1,INDEX(Correlations!$F$3:$DA$102,MAX(AE$1,$A78),MIN(AE$1,$A78)))</f>
        <v>0</v>
      </c>
      <c r="AF78">
        <f>IF(AF$1=$A78,1,INDEX(Correlations!$F$3:$DA$102,MAX(AF$1,$A78),MIN(AF$1,$A78)))</f>
        <v>0</v>
      </c>
      <c r="AG78">
        <f>IF(AG$1=$A78,1,INDEX(Correlations!$F$3:$DA$102,MAX(AG$1,$A78),MIN(AG$1,$A78)))</f>
        <v>0</v>
      </c>
      <c r="AH78">
        <f>IF(AH$1=$A78,1,INDEX(Correlations!$F$3:$DA$102,MAX(AH$1,$A78),MIN(AH$1,$A78)))</f>
        <v>0</v>
      </c>
      <c r="AI78">
        <f>IF(AI$1=$A78,1,INDEX(Correlations!$F$3:$DA$102,MAX(AI$1,$A78),MIN(AI$1,$A78)))</f>
        <v>0</v>
      </c>
      <c r="AJ78">
        <f>IF(AJ$1=$A78,1,INDEX(Correlations!$F$3:$DA$102,MAX(AJ$1,$A78),MIN(AJ$1,$A78)))</f>
        <v>0</v>
      </c>
      <c r="AK78">
        <f>IF(AK$1=$A78,1,INDEX(Correlations!$F$3:$DA$102,MAX(AK$1,$A78),MIN(AK$1,$A78)))</f>
        <v>0</v>
      </c>
      <c r="AL78">
        <f>IF(AL$1=$A78,1,INDEX(Correlations!$F$3:$DA$102,MAX(AL$1,$A78),MIN(AL$1,$A78)))</f>
        <v>0</v>
      </c>
      <c r="AM78">
        <f>IF(AM$1=$A78,1,INDEX(Correlations!$F$3:$DA$102,MAX(AM$1,$A78),MIN(AM$1,$A78)))</f>
        <v>0</v>
      </c>
      <c r="AN78">
        <f>IF(AN$1=$A78,1,INDEX(Correlations!$F$3:$DA$102,MAX(AN$1,$A78),MIN(AN$1,$A78)))</f>
        <v>0</v>
      </c>
      <c r="AO78">
        <f>IF(AO$1=$A78,1,INDEX(Correlations!$F$3:$DA$102,MAX(AO$1,$A78),MIN(AO$1,$A78)))</f>
        <v>0</v>
      </c>
      <c r="AP78">
        <f>IF(AP$1=$A78,1,INDEX(Correlations!$F$3:$DA$102,MAX(AP$1,$A78),MIN(AP$1,$A78)))</f>
        <v>0</v>
      </c>
      <c r="AQ78">
        <f>IF(AQ$1=$A78,1,INDEX(Correlations!$F$3:$DA$102,MAX(AQ$1,$A78),MIN(AQ$1,$A78)))</f>
        <v>0</v>
      </c>
      <c r="AR78">
        <f>IF(AR$1=$A78,1,INDEX(Correlations!$F$3:$DA$102,MAX(AR$1,$A78),MIN(AR$1,$A78)))</f>
        <v>0</v>
      </c>
      <c r="AS78">
        <f>IF(AS$1=$A78,1,INDEX(Correlations!$F$3:$DA$102,MAX(AS$1,$A78),MIN(AS$1,$A78)))</f>
        <v>0</v>
      </c>
      <c r="AT78">
        <f>IF(AT$1=$A78,1,INDEX(Correlations!$F$3:$DA$102,MAX(AT$1,$A78),MIN(AT$1,$A78)))</f>
        <v>0</v>
      </c>
      <c r="AU78">
        <f>IF(AU$1=$A78,1,INDEX(Correlations!$F$3:$DA$102,MAX(AU$1,$A78),MIN(AU$1,$A78)))</f>
        <v>0</v>
      </c>
      <c r="AV78">
        <f>IF(AV$1=$A78,1,INDEX(Correlations!$F$3:$DA$102,MAX(AV$1,$A78),MIN(AV$1,$A78)))</f>
        <v>0</v>
      </c>
      <c r="AW78">
        <f>IF(AW$1=$A78,1,INDEX(Correlations!$F$3:$DA$102,MAX(AW$1,$A78),MIN(AW$1,$A78)))</f>
        <v>0</v>
      </c>
      <c r="AX78">
        <f>IF(AX$1=$A78,1,INDEX(Correlations!$F$3:$DA$102,MAX(AX$1,$A78),MIN(AX$1,$A78)))</f>
        <v>0</v>
      </c>
      <c r="AY78">
        <f>IF(AY$1=$A78,1,INDEX(Correlations!$F$3:$DA$102,MAX(AY$1,$A78),MIN(AY$1,$A78)))</f>
        <v>0</v>
      </c>
      <c r="AZ78">
        <f>IF(AZ$1=$A78,1,INDEX(Correlations!$F$3:$DA$102,MAX(AZ$1,$A78),MIN(AZ$1,$A78)))</f>
        <v>0</v>
      </c>
      <c r="BA78">
        <f>IF(BA$1=$A78,1,INDEX(Correlations!$F$3:$DA$102,MAX(BA$1,$A78),MIN(BA$1,$A78)))</f>
        <v>0</v>
      </c>
      <c r="BB78">
        <f>IF(BB$1=$A78,1,INDEX(Correlations!$F$3:$DA$102,MAX(BB$1,$A78),MIN(BB$1,$A78)))</f>
        <v>0</v>
      </c>
      <c r="BC78">
        <f>IF(BC$1=$A78,1,INDEX(Correlations!$F$3:$DA$102,MAX(BC$1,$A78),MIN(BC$1,$A78)))</f>
        <v>0</v>
      </c>
      <c r="BD78">
        <f>IF(BD$1=$A78,1,INDEX(Correlations!$F$3:$DA$102,MAX(BD$1,$A78),MIN(BD$1,$A78)))</f>
        <v>0</v>
      </c>
      <c r="BE78">
        <f>IF(BE$1=$A78,1,INDEX(Correlations!$F$3:$DA$102,MAX(BE$1,$A78),MIN(BE$1,$A78)))</f>
        <v>0</v>
      </c>
      <c r="BF78">
        <f>IF(BF$1=$A78,1,INDEX(Correlations!$F$3:$DA$102,MAX(BF$1,$A78),MIN(BF$1,$A78)))</f>
        <v>0</v>
      </c>
      <c r="BG78">
        <f>IF(BG$1=$A78,1,INDEX(Correlations!$F$3:$DA$102,MAX(BG$1,$A78),MIN(BG$1,$A78)))</f>
        <v>0</v>
      </c>
      <c r="BH78">
        <f>IF(BH$1=$A78,1,INDEX(Correlations!$F$3:$DA$102,MAX(BH$1,$A78),MIN(BH$1,$A78)))</f>
        <v>0</v>
      </c>
      <c r="BI78">
        <f>IF(BI$1=$A78,1,INDEX(Correlations!$F$3:$DA$102,MAX(BI$1,$A78),MIN(BI$1,$A78)))</f>
        <v>0</v>
      </c>
      <c r="BJ78">
        <f>IF(BJ$1=$A78,1,INDEX(Correlations!$F$3:$DA$102,MAX(BJ$1,$A78),MIN(BJ$1,$A78)))</f>
        <v>0</v>
      </c>
      <c r="BK78">
        <f>IF(BK$1=$A78,1,INDEX(Correlations!$F$3:$DA$102,MAX(BK$1,$A78),MIN(BK$1,$A78)))</f>
        <v>0</v>
      </c>
      <c r="BL78">
        <f>IF(BL$1=$A78,1,INDEX(Correlations!$F$3:$DA$102,MAX(BL$1,$A78),MIN(BL$1,$A78)))</f>
        <v>0</v>
      </c>
      <c r="BM78">
        <f>IF(BM$1=$A78,1,INDEX(Correlations!$F$3:$DA$102,MAX(BM$1,$A78),MIN(BM$1,$A78)))</f>
        <v>0</v>
      </c>
      <c r="BN78">
        <f>IF(BN$1=$A78,1,INDEX(Correlations!$F$3:$DA$102,MAX(BN$1,$A78),MIN(BN$1,$A78)))</f>
        <v>0</v>
      </c>
      <c r="BO78">
        <f>IF(BO$1=$A78,1,INDEX(Correlations!$F$3:$DA$102,MAX(BO$1,$A78),MIN(BO$1,$A78)))</f>
        <v>0</v>
      </c>
      <c r="BP78">
        <f>IF(BP$1=$A78,1,INDEX(Correlations!$F$3:$DA$102,MAX(BP$1,$A78),MIN(BP$1,$A78)))</f>
        <v>0</v>
      </c>
      <c r="BQ78">
        <f>IF(BQ$1=$A78,1,INDEX(Correlations!$F$3:$DA$102,MAX(BQ$1,$A78),MIN(BQ$1,$A78)))</f>
        <v>0</v>
      </c>
      <c r="BR78">
        <f>IF(BR$1=$A78,1,INDEX(Correlations!$F$3:$DA$102,MAX(BR$1,$A78),MIN(BR$1,$A78)))</f>
        <v>0</v>
      </c>
      <c r="BS78">
        <f>IF(BS$1=$A78,1,INDEX(Correlations!$F$3:$DA$102,MAX(BS$1,$A78),MIN(BS$1,$A78)))</f>
        <v>0</v>
      </c>
      <c r="BT78">
        <f>IF(BT$1=$A78,1,INDEX(Correlations!$F$3:$DA$102,MAX(BT$1,$A78),MIN(BT$1,$A78)))</f>
        <v>0.52</v>
      </c>
      <c r="BU78">
        <f>IF(BU$1=$A78,1,INDEX(Correlations!$F$3:$DA$102,MAX(BU$1,$A78),MIN(BU$1,$A78)))</f>
        <v>0.39</v>
      </c>
      <c r="BV78">
        <f>IF(BV$1=$A78,1,INDEX(Correlations!$F$3:$DA$102,MAX(BV$1,$A78),MIN(BV$1,$A78)))</f>
        <v>0.44</v>
      </c>
      <c r="BW78">
        <f>IF(BW$1=$A78,1,INDEX(Correlations!$F$3:$DA$102,MAX(BW$1,$A78),MIN(BW$1,$A78)))</f>
        <v>0.18</v>
      </c>
      <c r="BX78">
        <f>IF(BX$1=$A78,1,INDEX(Correlations!$F$3:$DA$102,MAX(BX$1,$A78),MIN(BX$1,$A78)))</f>
        <v>0.59</v>
      </c>
      <c r="BY78">
        <f>IF(BY$1=$A78,1,INDEX(Correlations!$F$3:$DA$102,MAX(BY$1,$A78),MIN(BY$1,$A78)))</f>
        <v>0.49</v>
      </c>
      <c r="BZ78">
        <f>IF(BZ$1=$A78,1,INDEX(Correlations!$F$3:$DA$102,MAX(BZ$1,$A78),MIN(BZ$1,$A78)))</f>
        <v>1</v>
      </c>
      <c r="CA78">
        <f>IF(CA$1=$A78,1,INDEX(Correlations!$F$3:$DA$102,MAX(CA$1,$A78),MIN(CA$1,$A78)))</f>
        <v>0.46</v>
      </c>
      <c r="CB78">
        <f>IF(CB$1=$A78,1,INDEX(Correlations!$F$3:$DA$102,MAX(CB$1,$A78),MIN(CB$1,$A78)))</f>
        <v>0.36</v>
      </c>
      <c r="CC78">
        <f>IF(CC$1=$A78,1,INDEX(Correlations!$F$3:$DA$102,MAX(CC$1,$A78),MIN(CC$1,$A78)))</f>
        <v>0.31</v>
      </c>
      <c r="CD78">
        <f>IF(CD$1=$A78,1,INDEX(Correlations!$F$3:$DA$102,MAX(CD$1,$A78),MIN(CD$1,$A78)))</f>
        <v>0.54</v>
      </c>
      <c r="CE78">
        <f>IF(CE$1=$A78,1,INDEX(Correlations!$F$3:$DA$102,MAX(CE$1,$A78),MIN(CE$1,$A78)))</f>
        <v>0.44</v>
      </c>
      <c r="CF78">
        <f>IF(CF$1=$A78,1,INDEX(Correlations!$F$3:$DA$102,MAX(CF$1,$A78),MIN(CF$1,$A78)))</f>
        <v>0.6</v>
      </c>
      <c r="CG78">
        <f>IF(CG$1=$A78,1,INDEX(Correlations!$F$3:$DA$102,MAX(CG$1,$A78),MIN(CG$1,$A78)))</f>
        <v>0.62</v>
      </c>
      <c r="CH78">
        <f>IF(CH$1=$A78,1,INDEX(Correlations!$F$3:$DA$102,MAX(CH$1,$A78),MIN(CH$1,$A78)))</f>
        <v>0.2</v>
      </c>
      <c r="CI78">
        <f>IF(CI$1=$A78,1,INDEX(Correlations!$F$3:$DA$102,MAX(CI$1,$A78),MIN(CI$1,$A78)))</f>
        <v>0.21</v>
      </c>
      <c r="CJ78">
        <f>IF(CJ$1=$A78,1,INDEX(Correlations!$F$3:$DA$102,MAX(CJ$1,$A78),MIN(CJ$1,$A78)))</f>
        <v>0.32</v>
      </c>
      <c r="CK78">
        <f>IF(CK$1=$A78,1,INDEX(Correlations!$F$3:$DA$102,MAX(CK$1,$A78),MIN(CK$1,$A78)))</f>
        <v>0.35</v>
      </c>
      <c r="CL78">
        <f>IF(CL$1=$A78,1,INDEX(Correlations!$F$3:$DA$102,MAX(CL$1,$A78),MIN(CL$1,$A78)))</f>
        <v>0.32</v>
      </c>
      <c r="CM78">
        <f>IF(CM$1=$A78,1,INDEX(Correlations!$F$3:$DA$102,MAX(CM$1,$A78),MIN(CM$1,$A78)))</f>
        <v>0.49</v>
      </c>
      <c r="CN78">
        <f>IF(CN$1=$A78,1,INDEX(Correlations!$F$3:$DA$102,MAX(CN$1,$A78),MIN(CN$1,$A78)))</f>
        <v>0.35</v>
      </c>
      <c r="CO78">
        <f>IF(CO$1=$A78,1,INDEX(Correlations!$F$3:$DA$102,MAX(CO$1,$A78),MIN(CO$1,$A78)))</f>
        <v>0.55000000000000004</v>
      </c>
      <c r="CP78">
        <f>IF(CP$1=$A78,1,INDEX(Correlations!$F$3:$DA$102,MAX(CP$1,$A78),MIN(CP$1,$A78)))</f>
        <v>0.51</v>
      </c>
      <c r="CQ78">
        <f>IF(CQ$1=$A78,1,INDEX(Correlations!$F$3:$DA$102,MAX(CQ$1,$A78),MIN(CQ$1,$A78)))</f>
        <v>0.35</v>
      </c>
      <c r="CR78">
        <f>IF(CR$1=$A78,1,INDEX(Correlations!$F$3:$DA$102,MAX(CR$1,$A78),MIN(CR$1,$A78)))</f>
        <v>0.51</v>
      </c>
      <c r="CS78">
        <f>IF(CS$1=$A78,1,INDEX(Correlations!$F$3:$DA$102,MAX(CS$1,$A78),MIN(CS$1,$A78)))</f>
        <v>0.8</v>
      </c>
      <c r="CT78">
        <f>IF(CT$1=$A78,1,INDEX(Correlations!$F$3:$DA$102,MAX(CT$1,$A78),MIN(CT$1,$A78)))</f>
        <v>0.47</v>
      </c>
      <c r="CU78">
        <f>IF(CU$1=$A78,1,INDEX(Correlations!$F$3:$DA$102,MAX(CU$1,$A78),MIN(CU$1,$A78)))</f>
        <v>0.34</v>
      </c>
      <c r="CV78">
        <f>IF(CV$1=$A78,1,INDEX(Correlations!$F$3:$DA$102,MAX(CV$1,$A78),MIN(CV$1,$A78)))</f>
        <v>0.4</v>
      </c>
      <c r="CW78">
        <f>IF(CW$1=$A78,1,INDEX(Correlations!$F$3:$DA$102,MAX(CW$1,$A78),MIN(CW$1,$A78)))</f>
        <v>0.32</v>
      </c>
    </row>
    <row r="79" spans="1:101" x14ac:dyDescent="0.15">
      <c r="A79">
        <v>78</v>
      </c>
      <c r="B79">
        <f>IF(B$1=$A79,1,INDEX(Correlations!$F$3:$DA$102,MAX(B$1,$A79),MIN(B$1,$A79)))</f>
        <v>0</v>
      </c>
      <c r="C79">
        <f>IF(C$1=$A79,1,INDEX(Correlations!$F$3:$DA$102,MAX(C$1,$A79),MIN(C$1,$A79)))</f>
        <v>0</v>
      </c>
      <c r="D79">
        <f>IF(D$1=$A79,1,INDEX(Correlations!$F$3:$DA$102,MAX(D$1,$A79),MIN(D$1,$A79)))</f>
        <v>0</v>
      </c>
      <c r="E79">
        <f>IF(E$1=$A79,1,INDEX(Correlations!$F$3:$DA$102,MAX(E$1,$A79),MIN(E$1,$A79)))</f>
        <v>0</v>
      </c>
      <c r="F79">
        <f>IF(F$1=$A79,1,INDEX(Correlations!$F$3:$DA$102,MAX(F$1,$A79),MIN(F$1,$A79)))</f>
        <v>0</v>
      </c>
      <c r="G79">
        <f>IF(G$1=$A79,1,INDEX(Correlations!$F$3:$DA$102,MAX(G$1,$A79),MIN(G$1,$A79)))</f>
        <v>0</v>
      </c>
      <c r="H79">
        <f>IF(H$1=$A79,1,INDEX(Correlations!$F$3:$DA$102,MAX(H$1,$A79),MIN(H$1,$A79)))</f>
        <v>0</v>
      </c>
      <c r="I79">
        <f>IF(I$1=$A79,1,INDEX(Correlations!$F$3:$DA$102,MAX(I$1,$A79),MIN(I$1,$A79)))</f>
        <v>0</v>
      </c>
      <c r="J79">
        <f>IF(J$1=$A79,1,INDEX(Correlations!$F$3:$DA$102,MAX(J$1,$A79),MIN(J$1,$A79)))</f>
        <v>0</v>
      </c>
      <c r="K79">
        <f>IF(K$1=$A79,1,INDEX(Correlations!$F$3:$DA$102,MAX(K$1,$A79),MIN(K$1,$A79)))</f>
        <v>0</v>
      </c>
      <c r="L79">
        <f>IF(L$1=$A79,1,INDEX(Correlations!$F$3:$DA$102,MAX(L$1,$A79),MIN(L$1,$A79)))</f>
        <v>0</v>
      </c>
      <c r="M79">
        <f>IF(M$1=$A79,1,INDEX(Correlations!$F$3:$DA$102,MAX(M$1,$A79),MIN(M$1,$A79)))</f>
        <v>0</v>
      </c>
      <c r="N79">
        <f>IF(N$1=$A79,1,INDEX(Correlations!$F$3:$DA$102,MAX(N$1,$A79),MIN(N$1,$A79)))</f>
        <v>0</v>
      </c>
      <c r="O79">
        <f>IF(O$1=$A79,1,INDEX(Correlations!$F$3:$DA$102,MAX(O$1,$A79),MIN(O$1,$A79)))</f>
        <v>0</v>
      </c>
      <c r="P79">
        <f>IF(P$1=$A79,1,INDEX(Correlations!$F$3:$DA$102,MAX(P$1,$A79),MIN(P$1,$A79)))</f>
        <v>0</v>
      </c>
      <c r="Q79">
        <f>IF(Q$1=$A79,1,INDEX(Correlations!$F$3:$DA$102,MAX(Q$1,$A79),MIN(Q$1,$A79)))</f>
        <v>0</v>
      </c>
      <c r="R79">
        <f>IF(R$1=$A79,1,INDEX(Correlations!$F$3:$DA$102,MAX(R$1,$A79),MIN(R$1,$A79)))</f>
        <v>0</v>
      </c>
      <c r="S79">
        <f>IF(S$1=$A79,1,INDEX(Correlations!$F$3:$DA$102,MAX(S$1,$A79),MIN(S$1,$A79)))</f>
        <v>0</v>
      </c>
      <c r="T79">
        <f>IF(T$1=$A79,1,INDEX(Correlations!$F$3:$DA$102,MAX(T$1,$A79),MIN(T$1,$A79)))</f>
        <v>0</v>
      </c>
      <c r="U79">
        <f>IF(U$1=$A79,1,INDEX(Correlations!$F$3:$DA$102,MAX(U$1,$A79),MIN(U$1,$A79)))</f>
        <v>0</v>
      </c>
      <c r="V79">
        <f>IF(V$1=$A79,1,INDEX(Correlations!$F$3:$DA$102,MAX(V$1,$A79),MIN(V$1,$A79)))</f>
        <v>0</v>
      </c>
      <c r="W79">
        <f>IF(W$1=$A79,1,INDEX(Correlations!$F$3:$DA$102,MAX(W$1,$A79),MIN(W$1,$A79)))</f>
        <v>0</v>
      </c>
      <c r="X79">
        <f>IF(X$1=$A79,1,INDEX(Correlations!$F$3:$DA$102,MAX(X$1,$A79),MIN(X$1,$A79)))</f>
        <v>0</v>
      </c>
      <c r="Y79">
        <f>IF(Y$1=$A79,1,INDEX(Correlations!$F$3:$DA$102,MAX(Y$1,$A79),MIN(Y$1,$A79)))</f>
        <v>0</v>
      </c>
      <c r="Z79">
        <f>IF(Z$1=$A79,1,INDEX(Correlations!$F$3:$DA$102,MAX(Z$1,$A79),MIN(Z$1,$A79)))</f>
        <v>0</v>
      </c>
      <c r="AA79">
        <f>IF(AA$1=$A79,1,INDEX(Correlations!$F$3:$DA$102,MAX(AA$1,$A79),MIN(AA$1,$A79)))</f>
        <v>0</v>
      </c>
      <c r="AB79">
        <f>IF(AB$1=$A79,1,INDEX(Correlations!$F$3:$DA$102,MAX(AB$1,$A79),MIN(AB$1,$A79)))</f>
        <v>0</v>
      </c>
      <c r="AC79">
        <f>IF(AC$1=$A79,1,INDEX(Correlations!$F$3:$DA$102,MAX(AC$1,$A79),MIN(AC$1,$A79)))</f>
        <v>0</v>
      </c>
      <c r="AD79">
        <f>IF(AD$1=$A79,1,INDEX(Correlations!$F$3:$DA$102,MAX(AD$1,$A79),MIN(AD$1,$A79)))</f>
        <v>0</v>
      </c>
      <c r="AE79">
        <f>IF(AE$1=$A79,1,INDEX(Correlations!$F$3:$DA$102,MAX(AE$1,$A79),MIN(AE$1,$A79)))</f>
        <v>0</v>
      </c>
      <c r="AF79">
        <f>IF(AF$1=$A79,1,INDEX(Correlations!$F$3:$DA$102,MAX(AF$1,$A79),MIN(AF$1,$A79)))</f>
        <v>0</v>
      </c>
      <c r="AG79">
        <f>IF(AG$1=$A79,1,INDEX(Correlations!$F$3:$DA$102,MAX(AG$1,$A79),MIN(AG$1,$A79)))</f>
        <v>0</v>
      </c>
      <c r="AH79">
        <f>IF(AH$1=$A79,1,INDEX(Correlations!$F$3:$DA$102,MAX(AH$1,$A79),MIN(AH$1,$A79)))</f>
        <v>0</v>
      </c>
      <c r="AI79">
        <f>IF(AI$1=$A79,1,INDEX(Correlations!$F$3:$DA$102,MAX(AI$1,$A79),MIN(AI$1,$A79)))</f>
        <v>0</v>
      </c>
      <c r="AJ79">
        <f>IF(AJ$1=$A79,1,INDEX(Correlations!$F$3:$DA$102,MAX(AJ$1,$A79),MIN(AJ$1,$A79)))</f>
        <v>0</v>
      </c>
      <c r="AK79">
        <f>IF(AK$1=$A79,1,INDEX(Correlations!$F$3:$DA$102,MAX(AK$1,$A79),MIN(AK$1,$A79)))</f>
        <v>0</v>
      </c>
      <c r="AL79">
        <f>IF(AL$1=$A79,1,INDEX(Correlations!$F$3:$DA$102,MAX(AL$1,$A79),MIN(AL$1,$A79)))</f>
        <v>0</v>
      </c>
      <c r="AM79">
        <f>IF(AM$1=$A79,1,INDEX(Correlations!$F$3:$DA$102,MAX(AM$1,$A79),MIN(AM$1,$A79)))</f>
        <v>0</v>
      </c>
      <c r="AN79">
        <f>IF(AN$1=$A79,1,INDEX(Correlations!$F$3:$DA$102,MAX(AN$1,$A79),MIN(AN$1,$A79)))</f>
        <v>0</v>
      </c>
      <c r="AO79">
        <f>IF(AO$1=$A79,1,INDEX(Correlations!$F$3:$DA$102,MAX(AO$1,$A79),MIN(AO$1,$A79)))</f>
        <v>0</v>
      </c>
      <c r="AP79">
        <f>IF(AP$1=$A79,1,INDEX(Correlations!$F$3:$DA$102,MAX(AP$1,$A79),MIN(AP$1,$A79)))</f>
        <v>0</v>
      </c>
      <c r="AQ79">
        <f>IF(AQ$1=$A79,1,INDEX(Correlations!$F$3:$DA$102,MAX(AQ$1,$A79),MIN(AQ$1,$A79)))</f>
        <v>0</v>
      </c>
      <c r="AR79">
        <f>IF(AR$1=$A79,1,INDEX(Correlations!$F$3:$DA$102,MAX(AR$1,$A79),MIN(AR$1,$A79)))</f>
        <v>0</v>
      </c>
      <c r="AS79">
        <f>IF(AS$1=$A79,1,INDEX(Correlations!$F$3:$DA$102,MAX(AS$1,$A79),MIN(AS$1,$A79)))</f>
        <v>0</v>
      </c>
      <c r="AT79">
        <f>IF(AT$1=$A79,1,INDEX(Correlations!$F$3:$DA$102,MAX(AT$1,$A79),MIN(AT$1,$A79)))</f>
        <v>0</v>
      </c>
      <c r="AU79">
        <f>IF(AU$1=$A79,1,INDEX(Correlations!$F$3:$DA$102,MAX(AU$1,$A79),MIN(AU$1,$A79)))</f>
        <v>0</v>
      </c>
      <c r="AV79">
        <f>IF(AV$1=$A79,1,INDEX(Correlations!$F$3:$DA$102,MAX(AV$1,$A79),MIN(AV$1,$A79)))</f>
        <v>0</v>
      </c>
      <c r="AW79">
        <f>IF(AW$1=$A79,1,INDEX(Correlations!$F$3:$DA$102,MAX(AW$1,$A79),MIN(AW$1,$A79)))</f>
        <v>0</v>
      </c>
      <c r="AX79">
        <f>IF(AX$1=$A79,1,INDEX(Correlations!$F$3:$DA$102,MAX(AX$1,$A79),MIN(AX$1,$A79)))</f>
        <v>0</v>
      </c>
      <c r="AY79">
        <f>IF(AY$1=$A79,1,INDEX(Correlations!$F$3:$DA$102,MAX(AY$1,$A79),MIN(AY$1,$A79)))</f>
        <v>0</v>
      </c>
      <c r="AZ79">
        <f>IF(AZ$1=$A79,1,INDEX(Correlations!$F$3:$DA$102,MAX(AZ$1,$A79),MIN(AZ$1,$A79)))</f>
        <v>0</v>
      </c>
      <c r="BA79">
        <f>IF(BA$1=$A79,1,INDEX(Correlations!$F$3:$DA$102,MAX(BA$1,$A79),MIN(BA$1,$A79)))</f>
        <v>0</v>
      </c>
      <c r="BB79">
        <f>IF(BB$1=$A79,1,INDEX(Correlations!$F$3:$DA$102,MAX(BB$1,$A79),MIN(BB$1,$A79)))</f>
        <v>0</v>
      </c>
      <c r="BC79">
        <f>IF(BC$1=$A79,1,INDEX(Correlations!$F$3:$DA$102,MAX(BC$1,$A79),MIN(BC$1,$A79)))</f>
        <v>0</v>
      </c>
      <c r="BD79">
        <f>IF(BD$1=$A79,1,INDEX(Correlations!$F$3:$DA$102,MAX(BD$1,$A79),MIN(BD$1,$A79)))</f>
        <v>0</v>
      </c>
      <c r="BE79">
        <f>IF(BE$1=$A79,1,INDEX(Correlations!$F$3:$DA$102,MAX(BE$1,$A79),MIN(BE$1,$A79)))</f>
        <v>0</v>
      </c>
      <c r="BF79">
        <f>IF(BF$1=$A79,1,INDEX(Correlations!$F$3:$DA$102,MAX(BF$1,$A79),MIN(BF$1,$A79)))</f>
        <v>0</v>
      </c>
      <c r="BG79">
        <f>IF(BG$1=$A79,1,INDEX(Correlations!$F$3:$DA$102,MAX(BG$1,$A79),MIN(BG$1,$A79)))</f>
        <v>0</v>
      </c>
      <c r="BH79">
        <f>IF(BH$1=$A79,1,INDEX(Correlations!$F$3:$DA$102,MAX(BH$1,$A79),MIN(BH$1,$A79)))</f>
        <v>0</v>
      </c>
      <c r="BI79">
        <f>IF(BI$1=$A79,1,INDEX(Correlations!$F$3:$DA$102,MAX(BI$1,$A79),MIN(BI$1,$A79)))</f>
        <v>0</v>
      </c>
      <c r="BJ79">
        <f>IF(BJ$1=$A79,1,INDEX(Correlations!$F$3:$DA$102,MAX(BJ$1,$A79),MIN(BJ$1,$A79)))</f>
        <v>0</v>
      </c>
      <c r="BK79">
        <f>IF(BK$1=$A79,1,INDEX(Correlations!$F$3:$DA$102,MAX(BK$1,$A79),MIN(BK$1,$A79)))</f>
        <v>0</v>
      </c>
      <c r="BL79">
        <f>IF(BL$1=$A79,1,INDEX(Correlations!$F$3:$DA$102,MAX(BL$1,$A79),MIN(BL$1,$A79)))</f>
        <v>0</v>
      </c>
      <c r="BM79">
        <f>IF(BM$1=$A79,1,INDEX(Correlations!$F$3:$DA$102,MAX(BM$1,$A79),MIN(BM$1,$A79)))</f>
        <v>0</v>
      </c>
      <c r="BN79">
        <f>IF(BN$1=$A79,1,INDEX(Correlations!$F$3:$DA$102,MAX(BN$1,$A79),MIN(BN$1,$A79)))</f>
        <v>0</v>
      </c>
      <c r="BO79">
        <f>IF(BO$1=$A79,1,INDEX(Correlations!$F$3:$DA$102,MAX(BO$1,$A79),MIN(BO$1,$A79)))</f>
        <v>0</v>
      </c>
      <c r="BP79">
        <f>IF(BP$1=$A79,1,INDEX(Correlations!$F$3:$DA$102,MAX(BP$1,$A79),MIN(BP$1,$A79)))</f>
        <v>0</v>
      </c>
      <c r="BQ79">
        <f>IF(BQ$1=$A79,1,INDEX(Correlations!$F$3:$DA$102,MAX(BQ$1,$A79),MIN(BQ$1,$A79)))</f>
        <v>0</v>
      </c>
      <c r="BR79">
        <f>IF(BR$1=$A79,1,INDEX(Correlations!$F$3:$DA$102,MAX(BR$1,$A79),MIN(BR$1,$A79)))</f>
        <v>0</v>
      </c>
      <c r="BS79">
        <f>IF(BS$1=$A79,1,INDEX(Correlations!$F$3:$DA$102,MAX(BS$1,$A79),MIN(BS$1,$A79)))</f>
        <v>0</v>
      </c>
      <c r="BT79">
        <f>IF(BT$1=$A79,1,INDEX(Correlations!$F$3:$DA$102,MAX(BT$1,$A79),MIN(BT$1,$A79)))</f>
        <v>0.81</v>
      </c>
      <c r="BU79">
        <f>IF(BU$1=$A79,1,INDEX(Correlations!$F$3:$DA$102,MAX(BU$1,$A79),MIN(BU$1,$A79)))</f>
        <v>0.65</v>
      </c>
      <c r="BV79">
        <f>IF(BV$1=$A79,1,INDEX(Correlations!$F$3:$DA$102,MAX(BV$1,$A79),MIN(BV$1,$A79)))</f>
        <v>0.68</v>
      </c>
      <c r="BW79">
        <f>IF(BW$1=$A79,1,INDEX(Correlations!$F$3:$DA$102,MAX(BW$1,$A79),MIN(BW$1,$A79)))</f>
        <v>0.47</v>
      </c>
      <c r="BX79">
        <f>IF(BX$1=$A79,1,INDEX(Correlations!$F$3:$DA$102,MAX(BX$1,$A79),MIN(BX$1,$A79)))</f>
        <v>0.63</v>
      </c>
      <c r="BY79">
        <f>IF(BY$1=$A79,1,INDEX(Correlations!$F$3:$DA$102,MAX(BY$1,$A79),MIN(BY$1,$A79)))</f>
        <v>0.53</v>
      </c>
      <c r="BZ79">
        <f>IF(BZ$1=$A79,1,INDEX(Correlations!$F$3:$DA$102,MAX(BZ$1,$A79),MIN(BZ$1,$A79)))</f>
        <v>0.46</v>
      </c>
      <c r="CA79">
        <f>IF(CA$1=$A79,1,INDEX(Correlations!$F$3:$DA$102,MAX(CA$1,$A79),MIN(CA$1,$A79)))</f>
        <v>1</v>
      </c>
      <c r="CB79">
        <f>IF(CB$1=$A79,1,INDEX(Correlations!$F$3:$DA$102,MAX(CB$1,$A79),MIN(CB$1,$A79)))</f>
        <v>0.6</v>
      </c>
      <c r="CC79">
        <f>IF(CC$1=$A79,1,INDEX(Correlations!$F$3:$DA$102,MAX(CC$1,$A79),MIN(CC$1,$A79)))</f>
        <v>0.55000000000000004</v>
      </c>
      <c r="CD79">
        <f>IF(CD$1=$A79,1,INDEX(Correlations!$F$3:$DA$102,MAX(CD$1,$A79),MIN(CD$1,$A79)))</f>
        <v>0.28999999999999998</v>
      </c>
      <c r="CE79">
        <f>IF(CE$1=$A79,1,INDEX(Correlations!$F$3:$DA$102,MAX(CE$1,$A79),MIN(CE$1,$A79)))</f>
        <v>0.65</v>
      </c>
      <c r="CF79">
        <f>IF(CF$1=$A79,1,INDEX(Correlations!$F$3:$DA$102,MAX(CF$1,$A79),MIN(CF$1,$A79)))</f>
        <v>0.72</v>
      </c>
      <c r="CG79">
        <f>IF(CG$1=$A79,1,INDEX(Correlations!$F$3:$DA$102,MAX(CG$1,$A79),MIN(CG$1,$A79)))</f>
        <v>0.39</v>
      </c>
      <c r="CH79">
        <f>IF(CH$1=$A79,1,INDEX(Correlations!$F$3:$DA$102,MAX(CH$1,$A79),MIN(CH$1,$A79)))</f>
        <v>0.57999999999999996</v>
      </c>
      <c r="CI79">
        <f>IF(CI$1=$A79,1,INDEX(Correlations!$F$3:$DA$102,MAX(CI$1,$A79),MIN(CI$1,$A79)))</f>
        <v>0.44</v>
      </c>
      <c r="CJ79">
        <f>IF(CJ$1=$A79,1,INDEX(Correlations!$F$3:$DA$102,MAX(CJ$1,$A79),MIN(CJ$1,$A79)))</f>
        <v>0.36</v>
      </c>
      <c r="CK79">
        <f>IF(CK$1=$A79,1,INDEX(Correlations!$F$3:$DA$102,MAX(CK$1,$A79),MIN(CK$1,$A79)))</f>
        <v>0.36</v>
      </c>
      <c r="CL79">
        <f>IF(CL$1=$A79,1,INDEX(Correlations!$F$3:$DA$102,MAX(CL$1,$A79),MIN(CL$1,$A79)))</f>
        <v>0.3</v>
      </c>
      <c r="CM79">
        <f>IF(CM$1=$A79,1,INDEX(Correlations!$F$3:$DA$102,MAX(CM$1,$A79),MIN(CM$1,$A79)))</f>
        <v>0.8</v>
      </c>
      <c r="CN79">
        <f>IF(CN$1=$A79,1,INDEX(Correlations!$F$3:$DA$102,MAX(CN$1,$A79),MIN(CN$1,$A79)))</f>
        <v>0.6</v>
      </c>
      <c r="CO79">
        <f>IF(CO$1=$A79,1,INDEX(Correlations!$F$3:$DA$102,MAX(CO$1,$A79),MIN(CO$1,$A79)))</f>
        <v>0.74</v>
      </c>
      <c r="CP79">
        <f>IF(CP$1=$A79,1,INDEX(Correlations!$F$3:$DA$102,MAX(CP$1,$A79),MIN(CP$1,$A79)))</f>
        <v>0.79</v>
      </c>
      <c r="CQ79">
        <f>IF(CQ$1=$A79,1,INDEX(Correlations!$F$3:$DA$102,MAX(CQ$1,$A79),MIN(CQ$1,$A79)))</f>
        <v>0.63</v>
      </c>
      <c r="CR79">
        <f>IF(CR$1=$A79,1,INDEX(Correlations!$F$3:$DA$102,MAX(CR$1,$A79),MIN(CR$1,$A79)))</f>
        <v>0.78</v>
      </c>
      <c r="CS79">
        <f>IF(CS$1=$A79,1,INDEX(Correlations!$F$3:$DA$102,MAX(CS$1,$A79),MIN(CS$1,$A79)))</f>
        <v>0.62</v>
      </c>
      <c r="CT79">
        <f>IF(CT$1=$A79,1,INDEX(Correlations!$F$3:$DA$102,MAX(CT$1,$A79),MIN(CT$1,$A79)))</f>
        <v>0.9</v>
      </c>
      <c r="CU79">
        <f>IF(CU$1=$A79,1,INDEX(Correlations!$F$3:$DA$102,MAX(CU$1,$A79),MIN(CU$1,$A79)))</f>
        <v>0.62</v>
      </c>
      <c r="CV79">
        <f>IF(CV$1=$A79,1,INDEX(Correlations!$F$3:$DA$102,MAX(CV$1,$A79),MIN(CV$1,$A79)))</f>
        <v>0.44</v>
      </c>
      <c r="CW79">
        <f>IF(CW$1=$A79,1,INDEX(Correlations!$F$3:$DA$102,MAX(CW$1,$A79),MIN(CW$1,$A79)))</f>
        <v>0.67</v>
      </c>
    </row>
    <row r="80" spans="1:101" x14ac:dyDescent="0.15">
      <c r="A80">
        <v>79</v>
      </c>
      <c r="B80">
        <f>IF(B$1=$A80,1,INDEX(Correlations!$F$3:$DA$102,MAX(B$1,$A80),MIN(B$1,$A80)))</f>
        <v>0.61</v>
      </c>
      <c r="C80">
        <f>IF(C$1=$A80,1,INDEX(Correlations!$F$3:$DA$102,MAX(C$1,$A80),MIN(C$1,$A80)))</f>
        <v>0.66</v>
      </c>
      <c r="D80">
        <f>IF(D$1=$A80,1,INDEX(Correlations!$F$3:$DA$102,MAX(D$1,$A80),MIN(D$1,$A80)))</f>
        <v>0.67</v>
      </c>
      <c r="E80">
        <f>IF(E$1=$A80,1,INDEX(Correlations!$F$3:$DA$102,MAX(E$1,$A80),MIN(E$1,$A80)))</f>
        <v>0.56000000000000005</v>
      </c>
      <c r="F80">
        <f>IF(F$1=$A80,1,INDEX(Correlations!$F$3:$DA$102,MAX(F$1,$A80),MIN(F$1,$A80)))</f>
        <v>0.56999999999999995</v>
      </c>
      <c r="G80">
        <f>IF(G$1=$A80,1,INDEX(Correlations!$F$3:$DA$102,MAX(G$1,$A80),MIN(G$1,$A80)))</f>
        <v>0.68</v>
      </c>
      <c r="H80">
        <f>IF(H$1=$A80,1,INDEX(Correlations!$F$3:$DA$102,MAX(H$1,$A80),MIN(H$1,$A80)))</f>
        <v>0.52</v>
      </c>
      <c r="I80">
        <f>IF(I$1=$A80,1,INDEX(Correlations!$F$3:$DA$102,MAX(I$1,$A80),MIN(I$1,$A80)))</f>
        <v>0.51</v>
      </c>
      <c r="J80">
        <f>IF(J$1=$A80,1,INDEX(Correlations!$F$3:$DA$102,MAX(J$1,$A80),MIN(J$1,$A80)))</f>
        <v>0.28000000000000003</v>
      </c>
      <c r="K80">
        <f>IF(K$1=$A80,1,INDEX(Correlations!$F$3:$DA$102,MAX(K$1,$A80),MIN(K$1,$A80)))</f>
        <v>0.16</v>
      </c>
      <c r="L80">
        <f>IF(L$1=$A80,1,INDEX(Correlations!$F$3:$DA$102,MAX(L$1,$A80),MIN(L$1,$A80)))</f>
        <v>0</v>
      </c>
      <c r="M80">
        <f>IF(M$1=$A80,1,INDEX(Correlations!$F$3:$DA$102,MAX(M$1,$A80),MIN(M$1,$A80)))</f>
        <v>0</v>
      </c>
      <c r="N80">
        <f>IF(N$1=$A80,1,INDEX(Correlations!$F$3:$DA$102,MAX(N$1,$A80),MIN(N$1,$A80)))</f>
        <v>0</v>
      </c>
      <c r="O80">
        <f>IF(O$1=$A80,1,INDEX(Correlations!$F$3:$DA$102,MAX(O$1,$A80),MIN(O$1,$A80)))</f>
        <v>0</v>
      </c>
      <c r="P80">
        <f>IF(P$1=$A80,1,INDEX(Correlations!$F$3:$DA$102,MAX(P$1,$A80),MIN(P$1,$A80)))</f>
        <v>0</v>
      </c>
      <c r="Q80">
        <f>IF(Q$1=$A80,1,INDEX(Correlations!$F$3:$DA$102,MAX(Q$1,$A80),MIN(Q$1,$A80)))</f>
        <v>0</v>
      </c>
      <c r="R80">
        <f>IF(R$1=$A80,1,INDEX(Correlations!$F$3:$DA$102,MAX(R$1,$A80),MIN(R$1,$A80)))</f>
        <v>0</v>
      </c>
      <c r="S80">
        <f>IF(S$1=$A80,1,INDEX(Correlations!$F$3:$DA$102,MAX(S$1,$A80),MIN(S$1,$A80)))</f>
        <v>0</v>
      </c>
      <c r="T80">
        <f>IF(T$1=$A80,1,INDEX(Correlations!$F$3:$DA$102,MAX(T$1,$A80),MIN(T$1,$A80)))</f>
        <v>0</v>
      </c>
      <c r="U80">
        <f>IF(U$1=$A80,1,INDEX(Correlations!$F$3:$DA$102,MAX(U$1,$A80),MIN(U$1,$A80)))</f>
        <v>0</v>
      </c>
      <c r="V80">
        <f>IF(V$1=$A80,1,INDEX(Correlations!$F$3:$DA$102,MAX(V$1,$A80),MIN(V$1,$A80)))</f>
        <v>0</v>
      </c>
      <c r="W80">
        <f>IF(W$1=$A80,1,INDEX(Correlations!$F$3:$DA$102,MAX(W$1,$A80),MIN(W$1,$A80)))</f>
        <v>0</v>
      </c>
      <c r="X80">
        <f>IF(X$1=$A80,1,INDEX(Correlations!$F$3:$DA$102,MAX(X$1,$A80),MIN(X$1,$A80)))</f>
        <v>0</v>
      </c>
      <c r="Y80">
        <f>IF(Y$1=$A80,1,INDEX(Correlations!$F$3:$DA$102,MAX(Y$1,$A80),MIN(Y$1,$A80)))</f>
        <v>0</v>
      </c>
      <c r="Z80">
        <f>IF(Z$1=$A80,1,INDEX(Correlations!$F$3:$DA$102,MAX(Z$1,$A80),MIN(Z$1,$A80)))</f>
        <v>0</v>
      </c>
      <c r="AA80">
        <f>IF(AA$1=$A80,1,INDEX(Correlations!$F$3:$DA$102,MAX(AA$1,$A80),MIN(AA$1,$A80)))</f>
        <v>0</v>
      </c>
      <c r="AB80">
        <f>IF(AB$1=$A80,1,INDEX(Correlations!$F$3:$DA$102,MAX(AB$1,$A80),MIN(AB$1,$A80)))</f>
        <v>0</v>
      </c>
      <c r="AC80">
        <f>IF(AC$1=$A80,1,INDEX(Correlations!$F$3:$DA$102,MAX(AC$1,$A80),MIN(AC$1,$A80)))</f>
        <v>0</v>
      </c>
      <c r="AD80">
        <f>IF(AD$1=$A80,1,INDEX(Correlations!$F$3:$DA$102,MAX(AD$1,$A80),MIN(AD$1,$A80)))</f>
        <v>0</v>
      </c>
      <c r="AE80">
        <f>IF(AE$1=$A80,1,INDEX(Correlations!$F$3:$DA$102,MAX(AE$1,$A80),MIN(AE$1,$A80)))</f>
        <v>0</v>
      </c>
      <c r="AF80">
        <f>IF(AF$1=$A80,1,INDEX(Correlations!$F$3:$DA$102,MAX(AF$1,$A80),MIN(AF$1,$A80)))</f>
        <v>0</v>
      </c>
      <c r="AG80">
        <f>IF(AG$1=$A80,1,INDEX(Correlations!$F$3:$DA$102,MAX(AG$1,$A80),MIN(AG$1,$A80)))</f>
        <v>0</v>
      </c>
      <c r="AH80">
        <f>IF(AH$1=$A80,1,INDEX(Correlations!$F$3:$DA$102,MAX(AH$1,$A80),MIN(AH$1,$A80)))</f>
        <v>0</v>
      </c>
      <c r="AI80">
        <f>IF(AI$1=$A80,1,INDEX(Correlations!$F$3:$DA$102,MAX(AI$1,$A80),MIN(AI$1,$A80)))</f>
        <v>0</v>
      </c>
      <c r="AJ80">
        <f>IF(AJ$1=$A80,1,INDEX(Correlations!$F$3:$DA$102,MAX(AJ$1,$A80),MIN(AJ$1,$A80)))</f>
        <v>0</v>
      </c>
      <c r="AK80">
        <f>IF(AK$1=$A80,1,INDEX(Correlations!$F$3:$DA$102,MAX(AK$1,$A80),MIN(AK$1,$A80)))</f>
        <v>0</v>
      </c>
      <c r="AL80">
        <f>IF(AL$1=$A80,1,INDEX(Correlations!$F$3:$DA$102,MAX(AL$1,$A80),MIN(AL$1,$A80)))</f>
        <v>0</v>
      </c>
      <c r="AM80">
        <f>IF(AM$1=$A80,1,INDEX(Correlations!$F$3:$DA$102,MAX(AM$1,$A80),MIN(AM$1,$A80)))</f>
        <v>0</v>
      </c>
      <c r="AN80">
        <f>IF(AN$1=$A80,1,INDEX(Correlations!$F$3:$DA$102,MAX(AN$1,$A80),MIN(AN$1,$A80)))</f>
        <v>0</v>
      </c>
      <c r="AO80">
        <f>IF(AO$1=$A80,1,INDEX(Correlations!$F$3:$DA$102,MAX(AO$1,$A80),MIN(AO$1,$A80)))</f>
        <v>0</v>
      </c>
      <c r="AP80">
        <f>IF(AP$1=$A80,1,INDEX(Correlations!$F$3:$DA$102,MAX(AP$1,$A80),MIN(AP$1,$A80)))</f>
        <v>0</v>
      </c>
      <c r="AQ80">
        <f>IF(AQ$1=$A80,1,INDEX(Correlations!$F$3:$DA$102,MAX(AQ$1,$A80),MIN(AQ$1,$A80)))</f>
        <v>0</v>
      </c>
      <c r="AR80">
        <f>IF(AR$1=$A80,1,INDEX(Correlations!$F$3:$DA$102,MAX(AR$1,$A80),MIN(AR$1,$A80)))</f>
        <v>0</v>
      </c>
      <c r="AS80">
        <f>IF(AS$1=$A80,1,INDEX(Correlations!$F$3:$DA$102,MAX(AS$1,$A80),MIN(AS$1,$A80)))</f>
        <v>0</v>
      </c>
      <c r="AT80">
        <f>IF(AT$1=$A80,1,INDEX(Correlations!$F$3:$DA$102,MAX(AT$1,$A80),MIN(AT$1,$A80)))</f>
        <v>0</v>
      </c>
      <c r="AU80">
        <f>IF(AU$1=$A80,1,INDEX(Correlations!$F$3:$DA$102,MAX(AU$1,$A80),MIN(AU$1,$A80)))</f>
        <v>0</v>
      </c>
      <c r="AV80">
        <f>IF(AV$1=$A80,1,INDEX(Correlations!$F$3:$DA$102,MAX(AV$1,$A80),MIN(AV$1,$A80)))</f>
        <v>0</v>
      </c>
      <c r="AW80">
        <f>IF(AW$1=$A80,1,INDEX(Correlations!$F$3:$DA$102,MAX(AW$1,$A80),MIN(AW$1,$A80)))</f>
        <v>0</v>
      </c>
      <c r="AX80">
        <f>IF(AX$1=$A80,1,INDEX(Correlations!$F$3:$DA$102,MAX(AX$1,$A80),MIN(AX$1,$A80)))</f>
        <v>0</v>
      </c>
      <c r="AY80">
        <f>IF(AY$1=$A80,1,INDEX(Correlations!$F$3:$DA$102,MAX(AY$1,$A80),MIN(AY$1,$A80)))</f>
        <v>0</v>
      </c>
      <c r="AZ80">
        <f>IF(AZ$1=$A80,1,INDEX(Correlations!$F$3:$DA$102,MAX(AZ$1,$A80),MIN(AZ$1,$A80)))</f>
        <v>0</v>
      </c>
      <c r="BA80">
        <f>IF(BA$1=$A80,1,INDEX(Correlations!$F$3:$DA$102,MAX(BA$1,$A80),MIN(BA$1,$A80)))</f>
        <v>0</v>
      </c>
      <c r="BB80">
        <f>IF(BB$1=$A80,1,INDEX(Correlations!$F$3:$DA$102,MAX(BB$1,$A80),MIN(BB$1,$A80)))</f>
        <v>0</v>
      </c>
      <c r="BC80">
        <f>IF(BC$1=$A80,1,INDEX(Correlations!$F$3:$DA$102,MAX(BC$1,$A80),MIN(BC$1,$A80)))</f>
        <v>0</v>
      </c>
      <c r="BD80">
        <f>IF(BD$1=$A80,1,INDEX(Correlations!$F$3:$DA$102,MAX(BD$1,$A80),MIN(BD$1,$A80)))</f>
        <v>0</v>
      </c>
      <c r="BE80">
        <f>IF(BE$1=$A80,1,INDEX(Correlations!$F$3:$DA$102,MAX(BE$1,$A80),MIN(BE$1,$A80)))</f>
        <v>0</v>
      </c>
      <c r="BF80">
        <f>IF(BF$1=$A80,1,INDEX(Correlations!$F$3:$DA$102,MAX(BF$1,$A80),MIN(BF$1,$A80)))</f>
        <v>0</v>
      </c>
      <c r="BG80">
        <f>IF(BG$1=$A80,1,INDEX(Correlations!$F$3:$DA$102,MAX(BG$1,$A80),MIN(BG$1,$A80)))</f>
        <v>0</v>
      </c>
      <c r="BH80">
        <f>IF(BH$1=$A80,1,INDEX(Correlations!$F$3:$DA$102,MAX(BH$1,$A80),MIN(BH$1,$A80)))</f>
        <v>0</v>
      </c>
      <c r="BI80">
        <f>IF(BI$1=$A80,1,INDEX(Correlations!$F$3:$DA$102,MAX(BI$1,$A80),MIN(BI$1,$A80)))</f>
        <v>0</v>
      </c>
      <c r="BJ80">
        <f>IF(BJ$1=$A80,1,INDEX(Correlations!$F$3:$DA$102,MAX(BJ$1,$A80),MIN(BJ$1,$A80)))</f>
        <v>0</v>
      </c>
      <c r="BK80">
        <f>IF(BK$1=$A80,1,INDEX(Correlations!$F$3:$DA$102,MAX(BK$1,$A80),MIN(BK$1,$A80)))</f>
        <v>0</v>
      </c>
      <c r="BL80">
        <f>IF(BL$1=$A80,1,INDEX(Correlations!$F$3:$DA$102,MAX(BL$1,$A80),MIN(BL$1,$A80)))</f>
        <v>0.61</v>
      </c>
      <c r="BM80">
        <f>IF(BM$1=$A80,1,INDEX(Correlations!$F$3:$DA$102,MAX(BM$1,$A80),MIN(BM$1,$A80)))</f>
        <v>0.66</v>
      </c>
      <c r="BN80">
        <f>IF(BN$1=$A80,1,INDEX(Correlations!$F$3:$DA$102,MAX(BN$1,$A80),MIN(BN$1,$A80)))</f>
        <v>0.56000000000000005</v>
      </c>
      <c r="BO80">
        <f>IF(BO$1=$A80,1,INDEX(Correlations!$F$3:$DA$102,MAX(BO$1,$A80),MIN(BO$1,$A80)))</f>
        <v>0.52</v>
      </c>
      <c r="BP80">
        <f>IF(BP$1=$A80,1,INDEX(Correlations!$F$3:$DA$102,MAX(BP$1,$A80),MIN(BP$1,$A80)))</f>
        <v>0</v>
      </c>
      <c r="BQ80">
        <f>IF(BQ$1=$A80,1,INDEX(Correlations!$F$3:$DA$102,MAX(BQ$1,$A80),MIN(BQ$1,$A80)))</f>
        <v>0</v>
      </c>
      <c r="BR80">
        <f>IF(BR$1=$A80,1,INDEX(Correlations!$F$3:$DA$102,MAX(BR$1,$A80),MIN(BR$1,$A80)))</f>
        <v>0</v>
      </c>
      <c r="BS80">
        <f>IF(BS$1=$A80,1,INDEX(Correlations!$F$3:$DA$102,MAX(BS$1,$A80),MIN(BS$1,$A80)))</f>
        <v>0</v>
      </c>
      <c r="BT80">
        <f>IF(BT$1=$A80,1,INDEX(Correlations!$F$3:$DA$102,MAX(BT$1,$A80),MIN(BT$1,$A80)))</f>
        <v>0.62</v>
      </c>
      <c r="BU80">
        <f>IF(BU$1=$A80,1,INDEX(Correlations!$F$3:$DA$102,MAX(BU$1,$A80),MIN(BU$1,$A80)))</f>
        <v>0.66</v>
      </c>
      <c r="BV80">
        <f>IF(BV$1=$A80,1,INDEX(Correlations!$F$3:$DA$102,MAX(BV$1,$A80),MIN(BV$1,$A80)))</f>
        <v>0.55000000000000004</v>
      </c>
      <c r="BW80">
        <f>IF(BW$1=$A80,1,INDEX(Correlations!$F$3:$DA$102,MAX(BW$1,$A80),MIN(BW$1,$A80)))</f>
        <v>0.51</v>
      </c>
      <c r="BX80">
        <f>IF(BX$1=$A80,1,INDEX(Correlations!$F$3:$DA$102,MAX(BX$1,$A80),MIN(BX$1,$A80)))</f>
        <v>0.38</v>
      </c>
      <c r="BY80">
        <f>IF(BY$1=$A80,1,INDEX(Correlations!$F$3:$DA$102,MAX(BY$1,$A80),MIN(BY$1,$A80)))</f>
        <v>0.36</v>
      </c>
      <c r="BZ80">
        <f>IF(BZ$1=$A80,1,INDEX(Correlations!$F$3:$DA$102,MAX(BZ$1,$A80),MIN(BZ$1,$A80)))</f>
        <v>0.36</v>
      </c>
      <c r="CA80">
        <f>IF(CA$1=$A80,1,INDEX(Correlations!$F$3:$DA$102,MAX(CA$1,$A80),MIN(CA$1,$A80)))</f>
        <v>0.6</v>
      </c>
      <c r="CB80">
        <f>IF(CB$1=$A80,1,INDEX(Correlations!$F$3:$DA$102,MAX(CB$1,$A80),MIN(CB$1,$A80)))</f>
        <v>1</v>
      </c>
      <c r="CC80">
        <f>IF(CC$1=$A80,1,INDEX(Correlations!$F$3:$DA$102,MAX(CC$1,$A80),MIN(CC$1,$A80)))</f>
        <v>0.82</v>
      </c>
      <c r="CD80">
        <f>IF(CD$1=$A80,1,INDEX(Correlations!$F$3:$DA$102,MAX(CD$1,$A80),MIN(CD$1,$A80)))</f>
        <v>0.47</v>
      </c>
      <c r="CE80">
        <f>IF(CE$1=$A80,1,INDEX(Correlations!$F$3:$DA$102,MAX(CE$1,$A80),MIN(CE$1,$A80)))</f>
        <v>0.59</v>
      </c>
      <c r="CF80">
        <f>IF(CF$1=$A80,1,INDEX(Correlations!$F$3:$DA$102,MAX(CF$1,$A80),MIN(CF$1,$A80)))</f>
        <v>0.6</v>
      </c>
      <c r="CG80">
        <f>IF(CG$1=$A80,1,INDEX(Correlations!$F$3:$DA$102,MAX(CG$1,$A80),MIN(CG$1,$A80)))</f>
        <v>0.43</v>
      </c>
      <c r="CH80">
        <f>IF(CH$1=$A80,1,INDEX(Correlations!$F$3:$DA$102,MAX(CH$1,$A80),MIN(CH$1,$A80)))</f>
        <v>0.5</v>
      </c>
      <c r="CI80">
        <f>IF(CI$1=$A80,1,INDEX(Correlations!$F$3:$DA$102,MAX(CI$1,$A80),MIN(CI$1,$A80)))</f>
        <v>0.3</v>
      </c>
      <c r="CJ80">
        <f>IF(CJ$1=$A80,1,INDEX(Correlations!$F$3:$DA$102,MAX(CJ$1,$A80),MIN(CJ$1,$A80)))</f>
        <v>0.33</v>
      </c>
      <c r="CK80">
        <f>IF(CK$1=$A80,1,INDEX(Correlations!$F$3:$DA$102,MAX(CK$1,$A80),MIN(CK$1,$A80)))</f>
        <v>0.17</v>
      </c>
      <c r="CL80">
        <f>IF(CL$1=$A80,1,INDEX(Correlations!$F$3:$DA$102,MAX(CL$1,$A80),MIN(CL$1,$A80)))</f>
        <v>0.09</v>
      </c>
      <c r="CM80">
        <f>IF(CM$1=$A80,1,INDEX(Correlations!$F$3:$DA$102,MAX(CM$1,$A80),MIN(CM$1,$A80)))</f>
        <v>0.7</v>
      </c>
      <c r="CN80">
        <f>IF(CN$1=$A80,1,INDEX(Correlations!$F$3:$DA$102,MAX(CN$1,$A80),MIN(CN$1,$A80)))</f>
        <v>0.96</v>
      </c>
      <c r="CO80">
        <f>IF(CO$1=$A80,1,INDEX(Correlations!$F$3:$DA$102,MAX(CO$1,$A80),MIN(CO$1,$A80)))</f>
        <v>0.63</v>
      </c>
      <c r="CP80">
        <f>IF(CP$1=$A80,1,INDEX(Correlations!$F$3:$DA$102,MAX(CP$1,$A80),MIN(CP$1,$A80)))</f>
        <v>0.85</v>
      </c>
      <c r="CQ80">
        <f>IF(CQ$1=$A80,1,INDEX(Correlations!$F$3:$DA$102,MAX(CQ$1,$A80),MIN(CQ$1,$A80)))</f>
        <v>0.6</v>
      </c>
      <c r="CR80">
        <f>IF(CR$1=$A80,1,INDEX(Correlations!$F$3:$DA$102,MAX(CR$1,$A80),MIN(CR$1,$A80)))</f>
        <v>0.62</v>
      </c>
      <c r="CS80">
        <f>IF(CS$1=$A80,1,INDEX(Correlations!$F$3:$DA$102,MAX(CS$1,$A80),MIN(CS$1,$A80)))</f>
        <v>0.42</v>
      </c>
      <c r="CT80">
        <f>IF(CT$1=$A80,1,INDEX(Correlations!$F$3:$DA$102,MAX(CT$1,$A80),MIN(CT$1,$A80)))</f>
        <v>0.7</v>
      </c>
      <c r="CU80">
        <f>IF(CU$1=$A80,1,INDEX(Correlations!$F$3:$DA$102,MAX(CU$1,$A80),MIN(CU$1,$A80)))</f>
        <v>0.51</v>
      </c>
      <c r="CV80">
        <f>IF(CV$1=$A80,1,INDEX(Correlations!$F$3:$DA$102,MAX(CV$1,$A80),MIN(CV$1,$A80)))</f>
        <v>0.3</v>
      </c>
      <c r="CW80">
        <f>IF(CW$1=$A80,1,INDEX(Correlations!$F$3:$DA$102,MAX(CW$1,$A80),MIN(CW$1,$A80)))</f>
        <v>0.63</v>
      </c>
    </row>
    <row r="81" spans="1:101" x14ac:dyDescent="0.15">
      <c r="A81">
        <v>80</v>
      </c>
      <c r="B81">
        <f>IF(B$1=$A81,1,INDEX(Correlations!$F$3:$DA$102,MAX(B$1,$A81),MIN(B$1,$A81)))</f>
        <v>0.45</v>
      </c>
      <c r="C81">
        <f>IF(C$1=$A81,1,INDEX(Correlations!$F$3:$DA$102,MAX(C$1,$A81),MIN(C$1,$A81)))</f>
        <v>0.45</v>
      </c>
      <c r="D81">
        <f>IF(D$1=$A81,1,INDEX(Correlations!$F$3:$DA$102,MAX(D$1,$A81),MIN(D$1,$A81)))</f>
        <v>0.42</v>
      </c>
      <c r="E81">
        <f>IF(E$1=$A81,1,INDEX(Correlations!$F$3:$DA$102,MAX(E$1,$A81),MIN(E$1,$A81)))</f>
        <v>0.4</v>
      </c>
      <c r="F81">
        <f>IF(F$1=$A81,1,INDEX(Correlations!$F$3:$DA$102,MAX(F$1,$A81),MIN(F$1,$A81)))</f>
        <v>0.33</v>
      </c>
      <c r="G81">
        <f>IF(G$1=$A81,1,INDEX(Correlations!$F$3:$DA$102,MAX(G$1,$A81),MIN(G$1,$A81)))</f>
        <v>0.59</v>
      </c>
      <c r="H81">
        <f>IF(H$1=$A81,1,INDEX(Correlations!$F$3:$DA$102,MAX(H$1,$A81),MIN(H$1,$A81)))</f>
        <v>0.44</v>
      </c>
      <c r="I81">
        <f>IF(I$1=$A81,1,INDEX(Correlations!$F$3:$DA$102,MAX(I$1,$A81),MIN(I$1,$A81)))</f>
        <v>0.28000000000000003</v>
      </c>
      <c r="J81">
        <f>IF(J$1=$A81,1,INDEX(Correlations!$F$3:$DA$102,MAX(J$1,$A81),MIN(J$1,$A81)))</f>
        <v>0.32</v>
      </c>
      <c r="K81">
        <f>IF(K$1=$A81,1,INDEX(Correlations!$F$3:$DA$102,MAX(K$1,$A81),MIN(K$1,$A81)))</f>
        <v>0.22</v>
      </c>
      <c r="L81">
        <f>IF(L$1=$A81,1,INDEX(Correlations!$F$3:$DA$102,MAX(L$1,$A81),MIN(L$1,$A81)))</f>
        <v>0</v>
      </c>
      <c r="M81">
        <f>IF(M$1=$A81,1,INDEX(Correlations!$F$3:$DA$102,MAX(M$1,$A81),MIN(M$1,$A81)))</f>
        <v>0</v>
      </c>
      <c r="N81">
        <f>IF(N$1=$A81,1,INDEX(Correlations!$F$3:$DA$102,MAX(N$1,$A81),MIN(N$1,$A81)))</f>
        <v>0</v>
      </c>
      <c r="O81">
        <f>IF(O$1=$A81,1,INDEX(Correlations!$F$3:$DA$102,MAX(O$1,$A81),MIN(O$1,$A81)))</f>
        <v>0</v>
      </c>
      <c r="P81">
        <f>IF(P$1=$A81,1,INDEX(Correlations!$F$3:$DA$102,MAX(P$1,$A81),MIN(P$1,$A81)))</f>
        <v>0</v>
      </c>
      <c r="Q81">
        <f>IF(Q$1=$A81,1,INDEX(Correlations!$F$3:$DA$102,MAX(Q$1,$A81),MIN(Q$1,$A81)))</f>
        <v>0</v>
      </c>
      <c r="R81">
        <f>IF(R$1=$A81,1,INDEX(Correlations!$F$3:$DA$102,MAX(R$1,$A81),MIN(R$1,$A81)))</f>
        <v>0</v>
      </c>
      <c r="S81">
        <f>IF(S$1=$A81,1,INDEX(Correlations!$F$3:$DA$102,MAX(S$1,$A81),MIN(S$1,$A81)))</f>
        <v>0</v>
      </c>
      <c r="T81">
        <f>IF(T$1=$A81,1,INDEX(Correlations!$F$3:$DA$102,MAX(T$1,$A81),MIN(T$1,$A81)))</f>
        <v>0</v>
      </c>
      <c r="U81">
        <f>IF(U$1=$A81,1,INDEX(Correlations!$F$3:$DA$102,MAX(U$1,$A81),MIN(U$1,$A81)))</f>
        <v>0</v>
      </c>
      <c r="V81">
        <f>IF(V$1=$A81,1,INDEX(Correlations!$F$3:$DA$102,MAX(V$1,$A81),MIN(V$1,$A81)))</f>
        <v>0</v>
      </c>
      <c r="W81">
        <f>IF(W$1=$A81,1,INDEX(Correlations!$F$3:$DA$102,MAX(W$1,$A81),MIN(W$1,$A81)))</f>
        <v>0</v>
      </c>
      <c r="X81">
        <f>IF(X$1=$A81,1,INDEX(Correlations!$F$3:$DA$102,MAX(X$1,$A81),MIN(X$1,$A81)))</f>
        <v>0</v>
      </c>
      <c r="Y81">
        <f>IF(Y$1=$A81,1,INDEX(Correlations!$F$3:$DA$102,MAX(Y$1,$A81),MIN(Y$1,$A81)))</f>
        <v>0</v>
      </c>
      <c r="Z81">
        <f>IF(Z$1=$A81,1,INDEX(Correlations!$F$3:$DA$102,MAX(Z$1,$A81),MIN(Z$1,$A81)))</f>
        <v>0</v>
      </c>
      <c r="AA81">
        <f>IF(AA$1=$A81,1,INDEX(Correlations!$F$3:$DA$102,MAX(AA$1,$A81),MIN(AA$1,$A81)))</f>
        <v>0</v>
      </c>
      <c r="AB81">
        <f>IF(AB$1=$A81,1,INDEX(Correlations!$F$3:$DA$102,MAX(AB$1,$A81),MIN(AB$1,$A81)))</f>
        <v>0</v>
      </c>
      <c r="AC81">
        <f>IF(AC$1=$A81,1,INDEX(Correlations!$F$3:$DA$102,MAX(AC$1,$A81),MIN(AC$1,$A81)))</f>
        <v>0</v>
      </c>
      <c r="AD81">
        <f>IF(AD$1=$A81,1,INDEX(Correlations!$F$3:$DA$102,MAX(AD$1,$A81),MIN(AD$1,$A81)))</f>
        <v>0</v>
      </c>
      <c r="AE81">
        <f>IF(AE$1=$A81,1,INDEX(Correlations!$F$3:$DA$102,MAX(AE$1,$A81),MIN(AE$1,$A81)))</f>
        <v>0</v>
      </c>
      <c r="AF81">
        <f>IF(AF$1=$A81,1,INDEX(Correlations!$F$3:$DA$102,MAX(AF$1,$A81),MIN(AF$1,$A81)))</f>
        <v>0</v>
      </c>
      <c r="AG81">
        <f>IF(AG$1=$A81,1,INDEX(Correlations!$F$3:$DA$102,MAX(AG$1,$A81),MIN(AG$1,$A81)))</f>
        <v>0</v>
      </c>
      <c r="AH81">
        <f>IF(AH$1=$A81,1,INDEX(Correlations!$F$3:$DA$102,MAX(AH$1,$A81),MIN(AH$1,$A81)))</f>
        <v>0</v>
      </c>
      <c r="AI81">
        <f>IF(AI$1=$A81,1,INDEX(Correlations!$F$3:$DA$102,MAX(AI$1,$A81),MIN(AI$1,$A81)))</f>
        <v>0</v>
      </c>
      <c r="AJ81">
        <f>IF(AJ$1=$A81,1,INDEX(Correlations!$F$3:$DA$102,MAX(AJ$1,$A81),MIN(AJ$1,$A81)))</f>
        <v>0</v>
      </c>
      <c r="AK81">
        <f>IF(AK$1=$A81,1,INDEX(Correlations!$F$3:$DA$102,MAX(AK$1,$A81),MIN(AK$1,$A81)))</f>
        <v>0</v>
      </c>
      <c r="AL81">
        <f>IF(AL$1=$A81,1,INDEX(Correlations!$F$3:$DA$102,MAX(AL$1,$A81),MIN(AL$1,$A81)))</f>
        <v>0</v>
      </c>
      <c r="AM81">
        <f>IF(AM$1=$A81,1,INDEX(Correlations!$F$3:$DA$102,MAX(AM$1,$A81),MIN(AM$1,$A81)))</f>
        <v>0</v>
      </c>
      <c r="AN81">
        <f>IF(AN$1=$A81,1,INDEX(Correlations!$F$3:$DA$102,MAX(AN$1,$A81),MIN(AN$1,$A81)))</f>
        <v>0</v>
      </c>
      <c r="AO81">
        <f>IF(AO$1=$A81,1,INDEX(Correlations!$F$3:$DA$102,MAX(AO$1,$A81),MIN(AO$1,$A81)))</f>
        <v>0</v>
      </c>
      <c r="AP81">
        <f>IF(AP$1=$A81,1,INDEX(Correlations!$F$3:$DA$102,MAX(AP$1,$A81),MIN(AP$1,$A81)))</f>
        <v>0</v>
      </c>
      <c r="AQ81">
        <f>IF(AQ$1=$A81,1,INDEX(Correlations!$F$3:$DA$102,MAX(AQ$1,$A81),MIN(AQ$1,$A81)))</f>
        <v>0</v>
      </c>
      <c r="AR81">
        <f>IF(AR$1=$A81,1,INDEX(Correlations!$F$3:$DA$102,MAX(AR$1,$A81),MIN(AR$1,$A81)))</f>
        <v>0</v>
      </c>
      <c r="AS81">
        <f>IF(AS$1=$A81,1,INDEX(Correlations!$F$3:$DA$102,MAX(AS$1,$A81),MIN(AS$1,$A81)))</f>
        <v>0</v>
      </c>
      <c r="AT81">
        <f>IF(AT$1=$A81,1,INDEX(Correlations!$F$3:$DA$102,MAX(AT$1,$A81),MIN(AT$1,$A81)))</f>
        <v>0</v>
      </c>
      <c r="AU81">
        <f>IF(AU$1=$A81,1,INDEX(Correlations!$F$3:$DA$102,MAX(AU$1,$A81),MIN(AU$1,$A81)))</f>
        <v>0</v>
      </c>
      <c r="AV81">
        <f>IF(AV$1=$A81,1,INDEX(Correlations!$F$3:$DA$102,MAX(AV$1,$A81),MIN(AV$1,$A81)))</f>
        <v>0</v>
      </c>
      <c r="AW81">
        <f>IF(AW$1=$A81,1,INDEX(Correlations!$F$3:$DA$102,MAX(AW$1,$A81),MIN(AW$1,$A81)))</f>
        <v>0</v>
      </c>
      <c r="AX81">
        <f>IF(AX$1=$A81,1,INDEX(Correlations!$F$3:$DA$102,MAX(AX$1,$A81),MIN(AX$1,$A81)))</f>
        <v>0</v>
      </c>
      <c r="AY81">
        <f>IF(AY$1=$A81,1,INDEX(Correlations!$F$3:$DA$102,MAX(AY$1,$A81),MIN(AY$1,$A81)))</f>
        <v>0</v>
      </c>
      <c r="AZ81">
        <f>IF(AZ$1=$A81,1,INDEX(Correlations!$F$3:$DA$102,MAX(AZ$1,$A81),MIN(AZ$1,$A81)))</f>
        <v>0</v>
      </c>
      <c r="BA81">
        <f>IF(BA$1=$A81,1,INDEX(Correlations!$F$3:$DA$102,MAX(BA$1,$A81),MIN(BA$1,$A81)))</f>
        <v>0</v>
      </c>
      <c r="BB81">
        <f>IF(BB$1=$A81,1,INDEX(Correlations!$F$3:$DA$102,MAX(BB$1,$A81),MIN(BB$1,$A81)))</f>
        <v>0</v>
      </c>
      <c r="BC81">
        <f>IF(BC$1=$A81,1,INDEX(Correlations!$F$3:$DA$102,MAX(BC$1,$A81),MIN(BC$1,$A81)))</f>
        <v>0</v>
      </c>
      <c r="BD81">
        <f>IF(BD$1=$A81,1,INDEX(Correlations!$F$3:$DA$102,MAX(BD$1,$A81),MIN(BD$1,$A81)))</f>
        <v>0</v>
      </c>
      <c r="BE81">
        <f>IF(BE$1=$A81,1,INDEX(Correlations!$F$3:$DA$102,MAX(BE$1,$A81),MIN(BE$1,$A81)))</f>
        <v>0</v>
      </c>
      <c r="BF81">
        <f>IF(BF$1=$A81,1,INDEX(Correlations!$F$3:$DA$102,MAX(BF$1,$A81),MIN(BF$1,$A81)))</f>
        <v>0</v>
      </c>
      <c r="BG81">
        <f>IF(BG$1=$A81,1,INDEX(Correlations!$F$3:$DA$102,MAX(BG$1,$A81),MIN(BG$1,$A81)))</f>
        <v>0</v>
      </c>
      <c r="BH81">
        <f>IF(BH$1=$A81,1,INDEX(Correlations!$F$3:$DA$102,MAX(BH$1,$A81),MIN(BH$1,$A81)))</f>
        <v>0</v>
      </c>
      <c r="BI81">
        <f>IF(BI$1=$A81,1,INDEX(Correlations!$F$3:$DA$102,MAX(BI$1,$A81),MIN(BI$1,$A81)))</f>
        <v>0</v>
      </c>
      <c r="BJ81">
        <f>IF(BJ$1=$A81,1,INDEX(Correlations!$F$3:$DA$102,MAX(BJ$1,$A81),MIN(BJ$1,$A81)))</f>
        <v>0</v>
      </c>
      <c r="BK81">
        <f>IF(BK$1=$A81,1,INDEX(Correlations!$F$3:$DA$102,MAX(BK$1,$A81),MIN(BK$1,$A81)))</f>
        <v>0</v>
      </c>
      <c r="BL81">
        <f>IF(BL$1=$A81,1,INDEX(Correlations!$F$3:$DA$102,MAX(BL$1,$A81),MIN(BL$1,$A81)))</f>
        <v>0.45</v>
      </c>
      <c r="BM81">
        <f>IF(BM$1=$A81,1,INDEX(Correlations!$F$3:$DA$102,MAX(BM$1,$A81),MIN(BM$1,$A81)))</f>
        <v>0.45</v>
      </c>
      <c r="BN81">
        <f>IF(BN$1=$A81,1,INDEX(Correlations!$F$3:$DA$102,MAX(BN$1,$A81),MIN(BN$1,$A81)))</f>
        <v>0.4</v>
      </c>
      <c r="BO81">
        <f>IF(BO$1=$A81,1,INDEX(Correlations!$F$3:$DA$102,MAX(BO$1,$A81),MIN(BO$1,$A81)))</f>
        <v>0.44</v>
      </c>
      <c r="BP81">
        <f>IF(BP$1=$A81,1,INDEX(Correlations!$F$3:$DA$102,MAX(BP$1,$A81),MIN(BP$1,$A81)))</f>
        <v>0</v>
      </c>
      <c r="BQ81">
        <f>IF(BQ$1=$A81,1,INDEX(Correlations!$F$3:$DA$102,MAX(BQ$1,$A81),MIN(BQ$1,$A81)))</f>
        <v>0</v>
      </c>
      <c r="BR81">
        <f>IF(BR$1=$A81,1,INDEX(Correlations!$F$3:$DA$102,MAX(BR$1,$A81),MIN(BR$1,$A81)))</f>
        <v>0</v>
      </c>
      <c r="BS81">
        <f>IF(BS$1=$A81,1,INDEX(Correlations!$F$3:$DA$102,MAX(BS$1,$A81),MIN(BS$1,$A81)))</f>
        <v>0</v>
      </c>
      <c r="BT81">
        <f>IF(BT$1=$A81,1,INDEX(Correlations!$F$3:$DA$102,MAX(BT$1,$A81),MIN(BT$1,$A81)))</f>
        <v>0.56000000000000005</v>
      </c>
      <c r="BU81">
        <f>IF(BU$1=$A81,1,INDEX(Correlations!$F$3:$DA$102,MAX(BU$1,$A81),MIN(BU$1,$A81)))</f>
        <v>0.55000000000000004</v>
      </c>
      <c r="BV81">
        <f>IF(BV$1=$A81,1,INDEX(Correlations!$F$3:$DA$102,MAX(BV$1,$A81),MIN(BV$1,$A81)))</f>
        <v>0.54</v>
      </c>
      <c r="BW81">
        <f>IF(BW$1=$A81,1,INDEX(Correlations!$F$3:$DA$102,MAX(BW$1,$A81),MIN(BW$1,$A81)))</f>
        <v>0.55000000000000004</v>
      </c>
      <c r="BX81">
        <f>IF(BX$1=$A81,1,INDEX(Correlations!$F$3:$DA$102,MAX(BX$1,$A81),MIN(BX$1,$A81)))</f>
        <v>0.35</v>
      </c>
      <c r="BY81">
        <f>IF(BY$1=$A81,1,INDEX(Correlations!$F$3:$DA$102,MAX(BY$1,$A81),MIN(BY$1,$A81)))</f>
        <v>0.31</v>
      </c>
      <c r="BZ81">
        <f>IF(BZ$1=$A81,1,INDEX(Correlations!$F$3:$DA$102,MAX(BZ$1,$A81),MIN(BZ$1,$A81)))</f>
        <v>0.31</v>
      </c>
      <c r="CA81">
        <f>IF(CA$1=$A81,1,INDEX(Correlations!$F$3:$DA$102,MAX(CA$1,$A81),MIN(CA$1,$A81)))</f>
        <v>0.55000000000000004</v>
      </c>
      <c r="CB81">
        <f>IF(CB$1=$A81,1,INDEX(Correlations!$F$3:$DA$102,MAX(CB$1,$A81),MIN(CB$1,$A81)))</f>
        <v>0.82</v>
      </c>
      <c r="CC81">
        <f>IF(CC$1=$A81,1,INDEX(Correlations!$F$3:$DA$102,MAX(CC$1,$A81),MIN(CC$1,$A81)))</f>
        <v>1</v>
      </c>
      <c r="CD81">
        <f>IF(CD$1=$A81,1,INDEX(Correlations!$F$3:$DA$102,MAX(CD$1,$A81),MIN(CD$1,$A81)))</f>
        <v>0.51</v>
      </c>
      <c r="CE81">
        <f>IF(CE$1=$A81,1,INDEX(Correlations!$F$3:$DA$102,MAX(CE$1,$A81),MIN(CE$1,$A81)))</f>
        <v>0.63</v>
      </c>
      <c r="CF81">
        <f>IF(CF$1=$A81,1,INDEX(Correlations!$F$3:$DA$102,MAX(CF$1,$A81),MIN(CF$1,$A81)))</f>
        <v>0.53</v>
      </c>
      <c r="CG81">
        <f>IF(CG$1=$A81,1,INDEX(Correlations!$F$3:$DA$102,MAX(CG$1,$A81),MIN(CG$1,$A81)))</f>
        <v>0.26</v>
      </c>
      <c r="CH81">
        <f>IF(CH$1=$A81,1,INDEX(Correlations!$F$3:$DA$102,MAX(CH$1,$A81),MIN(CH$1,$A81)))</f>
        <v>0.41</v>
      </c>
      <c r="CI81">
        <f>IF(CI$1=$A81,1,INDEX(Correlations!$F$3:$DA$102,MAX(CI$1,$A81),MIN(CI$1,$A81)))</f>
        <v>0.3</v>
      </c>
      <c r="CJ81">
        <f>IF(CJ$1=$A81,1,INDEX(Correlations!$F$3:$DA$102,MAX(CJ$1,$A81),MIN(CJ$1,$A81)))</f>
        <v>0.27</v>
      </c>
      <c r="CK81">
        <f>IF(CK$1=$A81,1,INDEX(Correlations!$F$3:$DA$102,MAX(CK$1,$A81),MIN(CK$1,$A81)))</f>
        <v>0.2</v>
      </c>
      <c r="CL81">
        <f>IF(CL$1=$A81,1,INDEX(Correlations!$F$3:$DA$102,MAX(CL$1,$A81),MIN(CL$1,$A81)))</f>
        <v>0.16</v>
      </c>
      <c r="CM81">
        <f>IF(CM$1=$A81,1,INDEX(Correlations!$F$3:$DA$102,MAX(CM$1,$A81),MIN(CM$1,$A81)))</f>
        <v>0.61</v>
      </c>
      <c r="CN81">
        <f>IF(CN$1=$A81,1,INDEX(Correlations!$F$3:$DA$102,MAX(CN$1,$A81),MIN(CN$1,$A81)))</f>
        <v>0.95</v>
      </c>
      <c r="CO81">
        <f>IF(CO$1=$A81,1,INDEX(Correlations!$F$3:$DA$102,MAX(CO$1,$A81),MIN(CO$1,$A81)))</f>
        <v>0.61</v>
      </c>
      <c r="CP81">
        <f>IF(CP$1=$A81,1,INDEX(Correlations!$F$3:$DA$102,MAX(CP$1,$A81),MIN(CP$1,$A81)))</f>
        <v>0.8</v>
      </c>
      <c r="CQ81">
        <f>IF(CQ$1=$A81,1,INDEX(Correlations!$F$3:$DA$102,MAX(CQ$1,$A81),MIN(CQ$1,$A81)))</f>
        <v>0.61</v>
      </c>
      <c r="CR81">
        <f>IF(CR$1=$A81,1,INDEX(Correlations!$F$3:$DA$102,MAX(CR$1,$A81),MIN(CR$1,$A81)))</f>
        <v>0.57999999999999996</v>
      </c>
      <c r="CS81">
        <f>IF(CS$1=$A81,1,INDEX(Correlations!$F$3:$DA$102,MAX(CS$1,$A81),MIN(CS$1,$A81)))</f>
        <v>0.37</v>
      </c>
      <c r="CT81">
        <f>IF(CT$1=$A81,1,INDEX(Correlations!$F$3:$DA$102,MAX(CT$1,$A81),MIN(CT$1,$A81)))</f>
        <v>0.61</v>
      </c>
      <c r="CU81">
        <f>IF(CU$1=$A81,1,INDEX(Correlations!$F$3:$DA$102,MAX(CU$1,$A81),MIN(CU$1,$A81)))</f>
        <v>0.46</v>
      </c>
      <c r="CV81">
        <f>IF(CV$1=$A81,1,INDEX(Correlations!$F$3:$DA$102,MAX(CV$1,$A81),MIN(CV$1,$A81)))</f>
        <v>0.28000000000000003</v>
      </c>
      <c r="CW81">
        <f>IF(CW$1=$A81,1,INDEX(Correlations!$F$3:$DA$102,MAX(CW$1,$A81),MIN(CW$1,$A81)))</f>
        <v>0.52</v>
      </c>
    </row>
    <row r="82" spans="1:101" x14ac:dyDescent="0.15">
      <c r="A82">
        <v>81</v>
      </c>
      <c r="B82">
        <f>IF(B$1=$A82,1,INDEX(Correlations!$F$3:$DA$102,MAX(B$1,$A82),MIN(B$1,$A82)))</f>
        <v>0.27</v>
      </c>
      <c r="C82">
        <f>IF(C$1=$A82,1,INDEX(Correlations!$F$3:$DA$102,MAX(C$1,$A82),MIN(C$1,$A82)))</f>
        <v>0.32</v>
      </c>
      <c r="D82">
        <f>IF(D$1=$A82,1,INDEX(Correlations!$F$3:$DA$102,MAX(D$1,$A82),MIN(D$1,$A82)))</f>
        <v>0.31</v>
      </c>
      <c r="E82">
        <f>IF(E$1=$A82,1,INDEX(Correlations!$F$3:$DA$102,MAX(E$1,$A82),MIN(E$1,$A82)))</f>
        <v>0.28999999999999998</v>
      </c>
      <c r="F82">
        <f>IF(F$1=$A82,1,INDEX(Correlations!$F$3:$DA$102,MAX(F$1,$A82),MIN(F$1,$A82)))</f>
        <v>0.33</v>
      </c>
      <c r="G82">
        <f>IF(G$1=$A82,1,INDEX(Correlations!$F$3:$DA$102,MAX(G$1,$A82),MIN(G$1,$A82)))</f>
        <v>0.44</v>
      </c>
      <c r="H82">
        <f>IF(H$1=$A82,1,INDEX(Correlations!$F$3:$DA$102,MAX(H$1,$A82),MIN(H$1,$A82)))</f>
        <v>0.26</v>
      </c>
      <c r="I82">
        <f>IF(I$1=$A82,1,INDEX(Correlations!$F$3:$DA$102,MAX(I$1,$A82),MIN(I$1,$A82)))</f>
        <v>0.16</v>
      </c>
      <c r="J82">
        <f>IF(J$1=$A82,1,INDEX(Correlations!$F$3:$DA$102,MAX(J$1,$A82),MIN(J$1,$A82)))</f>
        <v>0.36</v>
      </c>
      <c r="K82">
        <f>IF(K$1=$A82,1,INDEX(Correlations!$F$3:$DA$102,MAX(K$1,$A82),MIN(K$1,$A82)))</f>
        <v>0.35</v>
      </c>
      <c r="L82">
        <f>IF(L$1=$A82,1,INDEX(Correlations!$F$3:$DA$102,MAX(L$1,$A82),MIN(L$1,$A82)))</f>
        <v>0</v>
      </c>
      <c r="M82">
        <f>IF(M$1=$A82,1,INDEX(Correlations!$F$3:$DA$102,MAX(M$1,$A82),MIN(M$1,$A82)))</f>
        <v>0</v>
      </c>
      <c r="N82">
        <f>IF(N$1=$A82,1,INDEX(Correlations!$F$3:$DA$102,MAX(N$1,$A82),MIN(N$1,$A82)))</f>
        <v>0</v>
      </c>
      <c r="O82">
        <f>IF(O$1=$A82,1,INDEX(Correlations!$F$3:$DA$102,MAX(O$1,$A82),MIN(O$1,$A82)))</f>
        <v>0</v>
      </c>
      <c r="P82">
        <f>IF(P$1=$A82,1,INDEX(Correlations!$F$3:$DA$102,MAX(P$1,$A82),MIN(P$1,$A82)))</f>
        <v>0</v>
      </c>
      <c r="Q82">
        <f>IF(Q$1=$A82,1,INDEX(Correlations!$F$3:$DA$102,MAX(Q$1,$A82),MIN(Q$1,$A82)))</f>
        <v>0</v>
      </c>
      <c r="R82">
        <f>IF(R$1=$A82,1,INDEX(Correlations!$F$3:$DA$102,MAX(R$1,$A82),MIN(R$1,$A82)))</f>
        <v>0</v>
      </c>
      <c r="S82">
        <f>IF(S$1=$A82,1,INDEX(Correlations!$F$3:$DA$102,MAX(S$1,$A82),MIN(S$1,$A82)))</f>
        <v>0</v>
      </c>
      <c r="T82">
        <f>IF(T$1=$A82,1,INDEX(Correlations!$F$3:$DA$102,MAX(T$1,$A82),MIN(T$1,$A82)))</f>
        <v>0</v>
      </c>
      <c r="U82">
        <f>IF(U$1=$A82,1,INDEX(Correlations!$F$3:$DA$102,MAX(U$1,$A82),MIN(U$1,$A82)))</f>
        <v>0</v>
      </c>
      <c r="V82">
        <f>IF(V$1=$A82,1,INDEX(Correlations!$F$3:$DA$102,MAX(V$1,$A82),MIN(V$1,$A82)))</f>
        <v>0</v>
      </c>
      <c r="W82">
        <f>IF(W$1=$A82,1,INDEX(Correlations!$F$3:$DA$102,MAX(W$1,$A82),MIN(W$1,$A82)))</f>
        <v>0</v>
      </c>
      <c r="X82">
        <f>IF(X$1=$A82,1,INDEX(Correlations!$F$3:$DA$102,MAX(X$1,$A82),MIN(X$1,$A82)))</f>
        <v>0</v>
      </c>
      <c r="Y82">
        <f>IF(Y$1=$A82,1,INDEX(Correlations!$F$3:$DA$102,MAX(Y$1,$A82),MIN(Y$1,$A82)))</f>
        <v>0</v>
      </c>
      <c r="Z82">
        <f>IF(Z$1=$A82,1,INDEX(Correlations!$F$3:$DA$102,MAX(Z$1,$A82),MIN(Z$1,$A82)))</f>
        <v>0</v>
      </c>
      <c r="AA82">
        <f>IF(AA$1=$A82,1,INDEX(Correlations!$F$3:$DA$102,MAX(AA$1,$A82),MIN(AA$1,$A82)))</f>
        <v>0</v>
      </c>
      <c r="AB82">
        <f>IF(AB$1=$A82,1,INDEX(Correlations!$F$3:$DA$102,MAX(AB$1,$A82),MIN(AB$1,$A82)))</f>
        <v>0</v>
      </c>
      <c r="AC82">
        <f>IF(AC$1=$A82,1,INDEX(Correlations!$F$3:$DA$102,MAX(AC$1,$A82),MIN(AC$1,$A82)))</f>
        <v>0</v>
      </c>
      <c r="AD82">
        <f>IF(AD$1=$A82,1,INDEX(Correlations!$F$3:$DA$102,MAX(AD$1,$A82),MIN(AD$1,$A82)))</f>
        <v>0</v>
      </c>
      <c r="AE82">
        <f>IF(AE$1=$A82,1,INDEX(Correlations!$F$3:$DA$102,MAX(AE$1,$A82),MIN(AE$1,$A82)))</f>
        <v>0</v>
      </c>
      <c r="AF82">
        <f>IF(AF$1=$A82,1,INDEX(Correlations!$F$3:$DA$102,MAX(AF$1,$A82),MIN(AF$1,$A82)))</f>
        <v>0</v>
      </c>
      <c r="AG82">
        <f>IF(AG$1=$A82,1,INDEX(Correlations!$F$3:$DA$102,MAX(AG$1,$A82),MIN(AG$1,$A82)))</f>
        <v>0</v>
      </c>
      <c r="AH82">
        <f>IF(AH$1=$A82,1,INDEX(Correlations!$F$3:$DA$102,MAX(AH$1,$A82),MIN(AH$1,$A82)))</f>
        <v>0</v>
      </c>
      <c r="AI82">
        <f>IF(AI$1=$A82,1,INDEX(Correlations!$F$3:$DA$102,MAX(AI$1,$A82),MIN(AI$1,$A82)))</f>
        <v>0</v>
      </c>
      <c r="AJ82">
        <f>IF(AJ$1=$A82,1,INDEX(Correlations!$F$3:$DA$102,MAX(AJ$1,$A82),MIN(AJ$1,$A82)))</f>
        <v>0</v>
      </c>
      <c r="AK82">
        <f>IF(AK$1=$A82,1,INDEX(Correlations!$F$3:$DA$102,MAX(AK$1,$A82),MIN(AK$1,$A82)))</f>
        <v>0</v>
      </c>
      <c r="AL82">
        <f>IF(AL$1=$A82,1,INDEX(Correlations!$F$3:$DA$102,MAX(AL$1,$A82),MIN(AL$1,$A82)))</f>
        <v>0</v>
      </c>
      <c r="AM82">
        <f>IF(AM$1=$A82,1,INDEX(Correlations!$F$3:$DA$102,MAX(AM$1,$A82),MIN(AM$1,$A82)))</f>
        <v>0</v>
      </c>
      <c r="AN82">
        <f>IF(AN$1=$A82,1,INDEX(Correlations!$F$3:$DA$102,MAX(AN$1,$A82),MIN(AN$1,$A82)))</f>
        <v>0</v>
      </c>
      <c r="AO82">
        <f>IF(AO$1=$A82,1,INDEX(Correlations!$F$3:$DA$102,MAX(AO$1,$A82),MIN(AO$1,$A82)))</f>
        <v>0</v>
      </c>
      <c r="AP82">
        <f>IF(AP$1=$A82,1,INDEX(Correlations!$F$3:$DA$102,MAX(AP$1,$A82),MIN(AP$1,$A82)))</f>
        <v>0</v>
      </c>
      <c r="AQ82">
        <f>IF(AQ$1=$A82,1,INDEX(Correlations!$F$3:$DA$102,MAX(AQ$1,$A82),MIN(AQ$1,$A82)))</f>
        <v>0</v>
      </c>
      <c r="AR82">
        <f>IF(AR$1=$A82,1,INDEX(Correlations!$F$3:$DA$102,MAX(AR$1,$A82),MIN(AR$1,$A82)))</f>
        <v>0</v>
      </c>
      <c r="AS82">
        <f>IF(AS$1=$A82,1,INDEX(Correlations!$F$3:$DA$102,MAX(AS$1,$A82),MIN(AS$1,$A82)))</f>
        <v>0</v>
      </c>
      <c r="AT82">
        <f>IF(AT$1=$A82,1,INDEX(Correlations!$F$3:$DA$102,MAX(AT$1,$A82),MIN(AT$1,$A82)))</f>
        <v>0</v>
      </c>
      <c r="AU82">
        <f>IF(AU$1=$A82,1,INDEX(Correlations!$F$3:$DA$102,MAX(AU$1,$A82),MIN(AU$1,$A82)))</f>
        <v>0</v>
      </c>
      <c r="AV82">
        <f>IF(AV$1=$A82,1,INDEX(Correlations!$F$3:$DA$102,MAX(AV$1,$A82),MIN(AV$1,$A82)))</f>
        <v>0</v>
      </c>
      <c r="AW82">
        <f>IF(AW$1=$A82,1,INDEX(Correlations!$F$3:$DA$102,MAX(AW$1,$A82),MIN(AW$1,$A82)))</f>
        <v>0</v>
      </c>
      <c r="AX82">
        <f>IF(AX$1=$A82,1,INDEX(Correlations!$F$3:$DA$102,MAX(AX$1,$A82),MIN(AX$1,$A82)))</f>
        <v>0</v>
      </c>
      <c r="AY82">
        <f>IF(AY$1=$A82,1,INDEX(Correlations!$F$3:$DA$102,MAX(AY$1,$A82),MIN(AY$1,$A82)))</f>
        <v>0</v>
      </c>
      <c r="AZ82">
        <f>IF(AZ$1=$A82,1,INDEX(Correlations!$F$3:$DA$102,MAX(AZ$1,$A82),MIN(AZ$1,$A82)))</f>
        <v>0</v>
      </c>
      <c r="BA82">
        <f>IF(BA$1=$A82,1,INDEX(Correlations!$F$3:$DA$102,MAX(BA$1,$A82),MIN(BA$1,$A82)))</f>
        <v>0</v>
      </c>
      <c r="BB82">
        <f>IF(BB$1=$A82,1,INDEX(Correlations!$F$3:$DA$102,MAX(BB$1,$A82),MIN(BB$1,$A82)))</f>
        <v>0</v>
      </c>
      <c r="BC82">
        <f>IF(BC$1=$A82,1,INDEX(Correlations!$F$3:$DA$102,MAX(BC$1,$A82),MIN(BC$1,$A82)))</f>
        <v>0</v>
      </c>
      <c r="BD82">
        <f>IF(BD$1=$A82,1,INDEX(Correlations!$F$3:$DA$102,MAX(BD$1,$A82),MIN(BD$1,$A82)))</f>
        <v>0</v>
      </c>
      <c r="BE82">
        <f>IF(BE$1=$A82,1,INDEX(Correlations!$F$3:$DA$102,MAX(BE$1,$A82),MIN(BE$1,$A82)))</f>
        <v>0</v>
      </c>
      <c r="BF82">
        <f>IF(BF$1=$A82,1,INDEX(Correlations!$F$3:$DA$102,MAX(BF$1,$A82),MIN(BF$1,$A82)))</f>
        <v>0</v>
      </c>
      <c r="BG82">
        <f>IF(BG$1=$A82,1,INDEX(Correlations!$F$3:$DA$102,MAX(BG$1,$A82),MIN(BG$1,$A82)))</f>
        <v>0</v>
      </c>
      <c r="BH82">
        <f>IF(BH$1=$A82,1,INDEX(Correlations!$F$3:$DA$102,MAX(BH$1,$A82),MIN(BH$1,$A82)))</f>
        <v>0</v>
      </c>
      <c r="BI82">
        <f>IF(BI$1=$A82,1,INDEX(Correlations!$F$3:$DA$102,MAX(BI$1,$A82),MIN(BI$1,$A82)))</f>
        <v>0</v>
      </c>
      <c r="BJ82">
        <f>IF(BJ$1=$A82,1,INDEX(Correlations!$F$3:$DA$102,MAX(BJ$1,$A82),MIN(BJ$1,$A82)))</f>
        <v>0</v>
      </c>
      <c r="BK82">
        <f>IF(BK$1=$A82,1,INDEX(Correlations!$F$3:$DA$102,MAX(BK$1,$A82),MIN(BK$1,$A82)))</f>
        <v>0</v>
      </c>
      <c r="BL82">
        <f>IF(BL$1=$A82,1,INDEX(Correlations!$F$3:$DA$102,MAX(BL$1,$A82),MIN(BL$1,$A82)))</f>
        <v>0.27</v>
      </c>
      <c r="BM82">
        <f>IF(BM$1=$A82,1,INDEX(Correlations!$F$3:$DA$102,MAX(BM$1,$A82),MIN(BM$1,$A82)))</f>
        <v>0.32</v>
      </c>
      <c r="BN82">
        <f>IF(BN$1=$A82,1,INDEX(Correlations!$F$3:$DA$102,MAX(BN$1,$A82),MIN(BN$1,$A82)))</f>
        <v>0.28999999999999998</v>
      </c>
      <c r="BO82">
        <f>IF(BO$1=$A82,1,INDEX(Correlations!$F$3:$DA$102,MAX(BO$1,$A82),MIN(BO$1,$A82)))</f>
        <v>0.26</v>
      </c>
      <c r="BP82">
        <f>IF(BP$1=$A82,1,INDEX(Correlations!$F$3:$DA$102,MAX(BP$1,$A82),MIN(BP$1,$A82)))</f>
        <v>0</v>
      </c>
      <c r="BQ82">
        <f>IF(BQ$1=$A82,1,INDEX(Correlations!$F$3:$DA$102,MAX(BQ$1,$A82),MIN(BQ$1,$A82)))</f>
        <v>0</v>
      </c>
      <c r="BR82">
        <f>IF(BR$1=$A82,1,INDEX(Correlations!$F$3:$DA$102,MAX(BR$1,$A82),MIN(BR$1,$A82)))</f>
        <v>0</v>
      </c>
      <c r="BS82">
        <f>IF(BS$1=$A82,1,INDEX(Correlations!$F$3:$DA$102,MAX(BS$1,$A82),MIN(BS$1,$A82)))</f>
        <v>0</v>
      </c>
      <c r="BT82">
        <f>IF(BT$1=$A82,1,INDEX(Correlations!$F$3:$DA$102,MAX(BT$1,$A82),MIN(BT$1,$A82)))</f>
        <v>0.39</v>
      </c>
      <c r="BU82">
        <f>IF(BU$1=$A82,1,INDEX(Correlations!$F$3:$DA$102,MAX(BU$1,$A82),MIN(BU$1,$A82)))</f>
        <v>0.32</v>
      </c>
      <c r="BV82">
        <f>IF(BV$1=$A82,1,INDEX(Correlations!$F$3:$DA$102,MAX(BV$1,$A82),MIN(BV$1,$A82)))</f>
        <v>0.44</v>
      </c>
      <c r="BW82">
        <f>IF(BW$1=$A82,1,INDEX(Correlations!$F$3:$DA$102,MAX(BW$1,$A82),MIN(BW$1,$A82)))</f>
        <v>0.22</v>
      </c>
      <c r="BX82">
        <f>IF(BX$1=$A82,1,INDEX(Correlations!$F$3:$DA$102,MAX(BX$1,$A82),MIN(BX$1,$A82)))</f>
        <v>0.53</v>
      </c>
      <c r="BY82">
        <f>IF(BY$1=$A82,1,INDEX(Correlations!$F$3:$DA$102,MAX(BY$1,$A82),MIN(BY$1,$A82)))</f>
        <v>0.53</v>
      </c>
      <c r="BZ82">
        <f>IF(BZ$1=$A82,1,INDEX(Correlations!$F$3:$DA$102,MAX(BZ$1,$A82),MIN(BZ$1,$A82)))</f>
        <v>0.54</v>
      </c>
      <c r="CA82">
        <f>IF(CA$1=$A82,1,INDEX(Correlations!$F$3:$DA$102,MAX(CA$1,$A82),MIN(CA$1,$A82)))</f>
        <v>0.28999999999999998</v>
      </c>
      <c r="CB82">
        <f>IF(CB$1=$A82,1,INDEX(Correlations!$F$3:$DA$102,MAX(CB$1,$A82),MIN(CB$1,$A82)))</f>
        <v>0.47</v>
      </c>
      <c r="CC82">
        <f>IF(CC$1=$A82,1,INDEX(Correlations!$F$3:$DA$102,MAX(CC$1,$A82),MIN(CC$1,$A82)))</f>
        <v>0.51</v>
      </c>
      <c r="CD82">
        <f>IF(CD$1=$A82,1,INDEX(Correlations!$F$3:$DA$102,MAX(CD$1,$A82),MIN(CD$1,$A82)))</f>
        <v>1</v>
      </c>
      <c r="CE82">
        <f>IF(CE$1=$A82,1,INDEX(Correlations!$F$3:$DA$102,MAX(CE$1,$A82),MIN(CE$1,$A82)))</f>
        <v>0.37</v>
      </c>
      <c r="CF82">
        <f>IF(CF$1=$A82,1,INDEX(Correlations!$F$3:$DA$102,MAX(CF$1,$A82),MIN(CF$1,$A82)))</f>
        <v>0.47</v>
      </c>
      <c r="CG82">
        <f>IF(CG$1=$A82,1,INDEX(Correlations!$F$3:$DA$102,MAX(CG$1,$A82),MIN(CG$1,$A82)))</f>
        <v>0.5</v>
      </c>
      <c r="CH82">
        <f>IF(CH$1=$A82,1,INDEX(Correlations!$F$3:$DA$102,MAX(CH$1,$A82),MIN(CH$1,$A82)))</f>
        <v>7.0000000000000007E-2</v>
      </c>
      <c r="CI82">
        <f>IF(CI$1=$A82,1,INDEX(Correlations!$F$3:$DA$102,MAX(CI$1,$A82),MIN(CI$1,$A82)))</f>
        <v>0.08</v>
      </c>
      <c r="CJ82">
        <f>IF(CJ$1=$A82,1,INDEX(Correlations!$F$3:$DA$102,MAX(CJ$1,$A82),MIN(CJ$1,$A82)))</f>
        <v>0.22</v>
      </c>
      <c r="CK82">
        <f>IF(CK$1=$A82,1,INDEX(Correlations!$F$3:$DA$102,MAX(CK$1,$A82),MIN(CK$1,$A82)))</f>
        <v>0.25</v>
      </c>
      <c r="CL82">
        <f>IF(CL$1=$A82,1,INDEX(Correlations!$F$3:$DA$102,MAX(CL$1,$A82),MIN(CL$1,$A82)))</f>
        <v>0.28000000000000003</v>
      </c>
      <c r="CM82">
        <f>IF(CM$1=$A82,1,INDEX(Correlations!$F$3:$DA$102,MAX(CM$1,$A82),MIN(CM$1,$A82)))</f>
        <v>0.38</v>
      </c>
      <c r="CN82">
        <f>IF(CN$1=$A82,1,INDEX(Correlations!$F$3:$DA$102,MAX(CN$1,$A82),MIN(CN$1,$A82)))</f>
        <v>0.51</v>
      </c>
      <c r="CO82">
        <f>IF(CO$1=$A82,1,INDEX(Correlations!$F$3:$DA$102,MAX(CO$1,$A82),MIN(CO$1,$A82)))</f>
        <v>0.43</v>
      </c>
      <c r="CP82">
        <f>IF(CP$1=$A82,1,INDEX(Correlations!$F$3:$DA$102,MAX(CP$1,$A82),MIN(CP$1,$A82)))</f>
        <v>0.47</v>
      </c>
      <c r="CQ82">
        <f>IF(CQ$1=$A82,1,INDEX(Correlations!$F$3:$DA$102,MAX(CQ$1,$A82),MIN(CQ$1,$A82)))</f>
        <v>0.36</v>
      </c>
      <c r="CR82">
        <f>IF(CR$1=$A82,1,INDEX(Correlations!$F$3:$DA$102,MAX(CR$1,$A82),MIN(CR$1,$A82)))</f>
        <v>0.44</v>
      </c>
      <c r="CS82">
        <f>IF(CS$1=$A82,1,INDEX(Correlations!$F$3:$DA$102,MAX(CS$1,$A82),MIN(CS$1,$A82)))</f>
        <v>0.62</v>
      </c>
      <c r="CT82">
        <f>IF(CT$1=$A82,1,INDEX(Correlations!$F$3:$DA$102,MAX(CT$1,$A82),MIN(CT$1,$A82)))</f>
        <v>0.33</v>
      </c>
      <c r="CU82">
        <f>IF(CU$1=$A82,1,INDEX(Correlations!$F$3:$DA$102,MAX(CU$1,$A82),MIN(CU$1,$A82)))</f>
        <v>0.19</v>
      </c>
      <c r="CV82">
        <f>IF(CV$1=$A82,1,INDEX(Correlations!$F$3:$DA$102,MAX(CV$1,$A82),MIN(CV$1,$A82)))</f>
        <v>0.28999999999999998</v>
      </c>
      <c r="CW82">
        <f>IF(CW$1=$A82,1,INDEX(Correlations!$F$3:$DA$102,MAX(CW$1,$A82),MIN(CW$1,$A82)))</f>
        <v>0.21</v>
      </c>
    </row>
    <row r="83" spans="1:101" x14ac:dyDescent="0.15">
      <c r="A83">
        <v>82</v>
      </c>
      <c r="B83">
        <f>IF(B$1=$A83,1,INDEX(Correlations!$F$3:$DA$102,MAX(B$1,$A83),MIN(B$1,$A83)))</f>
        <v>0.51</v>
      </c>
      <c r="C83">
        <f>IF(C$1=$A83,1,INDEX(Correlations!$F$3:$DA$102,MAX(C$1,$A83),MIN(C$1,$A83)))</f>
        <v>0.53</v>
      </c>
      <c r="D83">
        <f>IF(D$1=$A83,1,INDEX(Correlations!$F$3:$DA$102,MAX(D$1,$A83),MIN(D$1,$A83)))</f>
        <v>0.43</v>
      </c>
      <c r="E83">
        <f>IF(E$1=$A83,1,INDEX(Correlations!$F$3:$DA$102,MAX(E$1,$A83),MIN(E$1,$A83)))</f>
        <v>0.4</v>
      </c>
      <c r="F83">
        <f>IF(F$1=$A83,1,INDEX(Correlations!$F$3:$DA$102,MAX(F$1,$A83),MIN(F$1,$A83)))</f>
        <v>0.43</v>
      </c>
      <c r="G83">
        <f>IF(G$1=$A83,1,INDEX(Correlations!$F$3:$DA$102,MAX(G$1,$A83),MIN(G$1,$A83)))</f>
        <v>0.5</v>
      </c>
      <c r="H83">
        <f>IF(H$1=$A83,1,INDEX(Correlations!$F$3:$DA$102,MAX(H$1,$A83),MIN(H$1,$A83)))</f>
        <v>0.39</v>
      </c>
      <c r="I83">
        <f>IF(I$1=$A83,1,INDEX(Correlations!$F$3:$DA$102,MAX(I$1,$A83),MIN(I$1,$A83)))</f>
        <v>0.24</v>
      </c>
      <c r="J83">
        <f>IF(J$1=$A83,1,INDEX(Correlations!$F$3:$DA$102,MAX(J$1,$A83),MIN(J$1,$A83)))</f>
        <v>0.24</v>
      </c>
      <c r="K83">
        <f>IF(K$1=$A83,1,INDEX(Correlations!$F$3:$DA$102,MAX(K$1,$A83),MIN(K$1,$A83)))</f>
        <v>0.24</v>
      </c>
      <c r="L83">
        <f>IF(L$1=$A83,1,INDEX(Correlations!$F$3:$DA$102,MAX(L$1,$A83),MIN(L$1,$A83)))</f>
        <v>0</v>
      </c>
      <c r="M83">
        <f>IF(M$1=$A83,1,INDEX(Correlations!$F$3:$DA$102,MAX(M$1,$A83),MIN(M$1,$A83)))</f>
        <v>0</v>
      </c>
      <c r="N83">
        <f>IF(N$1=$A83,1,INDEX(Correlations!$F$3:$DA$102,MAX(N$1,$A83),MIN(N$1,$A83)))</f>
        <v>0</v>
      </c>
      <c r="O83">
        <f>IF(O$1=$A83,1,INDEX(Correlations!$F$3:$DA$102,MAX(O$1,$A83),MIN(O$1,$A83)))</f>
        <v>0</v>
      </c>
      <c r="P83">
        <f>IF(P$1=$A83,1,INDEX(Correlations!$F$3:$DA$102,MAX(P$1,$A83),MIN(P$1,$A83)))</f>
        <v>0</v>
      </c>
      <c r="Q83">
        <f>IF(Q$1=$A83,1,INDEX(Correlations!$F$3:$DA$102,MAX(Q$1,$A83),MIN(Q$1,$A83)))</f>
        <v>0</v>
      </c>
      <c r="R83">
        <f>IF(R$1=$A83,1,INDEX(Correlations!$F$3:$DA$102,MAX(R$1,$A83),MIN(R$1,$A83)))</f>
        <v>0</v>
      </c>
      <c r="S83">
        <f>IF(S$1=$A83,1,INDEX(Correlations!$F$3:$DA$102,MAX(S$1,$A83),MIN(S$1,$A83)))</f>
        <v>0</v>
      </c>
      <c r="T83">
        <f>IF(T$1=$A83,1,INDEX(Correlations!$F$3:$DA$102,MAX(T$1,$A83),MIN(T$1,$A83)))</f>
        <v>0</v>
      </c>
      <c r="U83">
        <f>IF(U$1=$A83,1,INDEX(Correlations!$F$3:$DA$102,MAX(U$1,$A83),MIN(U$1,$A83)))</f>
        <v>0</v>
      </c>
      <c r="V83">
        <f>IF(V$1=$A83,1,INDEX(Correlations!$F$3:$DA$102,MAX(V$1,$A83),MIN(V$1,$A83)))</f>
        <v>0</v>
      </c>
      <c r="W83">
        <f>IF(W$1=$A83,1,INDEX(Correlations!$F$3:$DA$102,MAX(W$1,$A83),MIN(W$1,$A83)))</f>
        <v>0</v>
      </c>
      <c r="X83">
        <f>IF(X$1=$A83,1,INDEX(Correlations!$F$3:$DA$102,MAX(X$1,$A83),MIN(X$1,$A83)))</f>
        <v>0</v>
      </c>
      <c r="Y83">
        <f>IF(Y$1=$A83,1,INDEX(Correlations!$F$3:$DA$102,MAX(Y$1,$A83),MIN(Y$1,$A83)))</f>
        <v>0</v>
      </c>
      <c r="Z83">
        <f>IF(Z$1=$A83,1,INDEX(Correlations!$F$3:$DA$102,MAX(Z$1,$A83),MIN(Z$1,$A83)))</f>
        <v>0</v>
      </c>
      <c r="AA83">
        <f>IF(AA$1=$A83,1,INDEX(Correlations!$F$3:$DA$102,MAX(AA$1,$A83),MIN(AA$1,$A83)))</f>
        <v>0</v>
      </c>
      <c r="AB83">
        <f>IF(AB$1=$A83,1,INDEX(Correlations!$F$3:$DA$102,MAX(AB$1,$A83),MIN(AB$1,$A83)))</f>
        <v>0</v>
      </c>
      <c r="AC83">
        <f>IF(AC$1=$A83,1,INDEX(Correlations!$F$3:$DA$102,MAX(AC$1,$A83),MIN(AC$1,$A83)))</f>
        <v>0</v>
      </c>
      <c r="AD83">
        <f>IF(AD$1=$A83,1,INDEX(Correlations!$F$3:$DA$102,MAX(AD$1,$A83),MIN(AD$1,$A83)))</f>
        <v>0</v>
      </c>
      <c r="AE83">
        <f>IF(AE$1=$A83,1,INDEX(Correlations!$F$3:$DA$102,MAX(AE$1,$A83),MIN(AE$1,$A83)))</f>
        <v>0</v>
      </c>
      <c r="AF83">
        <f>IF(AF$1=$A83,1,INDEX(Correlations!$F$3:$DA$102,MAX(AF$1,$A83),MIN(AF$1,$A83)))</f>
        <v>0</v>
      </c>
      <c r="AG83">
        <f>IF(AG$1=$A83,1,INDEX(Correlations!$F$3:$DA$102,MAX(AG$1,$A83),MIN(AG$1,$A83)))</f>
        <v>0</v>
      </c>
      <c r="AH83">
        <f>IF(AH$1=$A83,1,INDEX(Correlations!$F$3:$DA$102,MAX(AH$1,$A83),MIN(AH$1,$A83)))</f>
        <v>0</v>
      </c>
      <c r="AI83">
        <f>IF(AI$1=$A83,1,INDEX(Correlations!$F$3:$DA$102,MAX(AI$1,$A83),MIN(AI$1,$A83)))</f>
        <v>0</v>
      </c>
      <c r="AJ83">
        <f>IF(AJ$1=$A83,1,INDEX(Correlations!$F$3:$DA$102,MAX(AJ$1,$A83),MIN(AJ$1,$A83)))</f>
        <v>0</v>
      </c>
      <c r="AK83">
        <f>IF(AK$1=$A83,1,INDEX(Correlations!$F$3:$DA$102,MAX(AK$1,$A83),MIN(AK$1,$A83)))</f>
        <v>0</v>
      </c>
      <c r="AL83">
        <f>IF(AL$1=$A83,1,INDEX(Correlations!$F$3:$DA$102,MAX(AL$1,$A83),MIN(AL$1,$A83)))</f>
        <v>0</v>
      </c>
      <c r="AM83">
        <f>IF(AM$1=$A83,1,INDEX(Correlations!$F$3:$DA$102,MAX(AM$1,$A83),MIN(AM$1,$A83)))</f>
        <v>0</v>
      </c>
      <c r="AN83">
        <f>IF(AN$1=$A83,1,INDEX(Correlations!$F$3:$DA$102,MAX(AN$1,$A83),MIN(AN$1,$A83)))</f>
        <v>0</v>
      </c>
      <c r="AO83">
        <f>IF(AO$1=$A83,1,INDEX(Correlations!$F$3:$DA$102,MAX(AO$1,$A83),MIN(AO$1,$A83)))</f>
        <v>0</v>
      </c>
      <c r="AP83">
        <f>IF(AP$1=$A83,1,INDEX(Correlations!$F$3:$DA$102,MAX(AP$1,$A83),MIN(AP$1,$A83)))</f>
        <v>0</v>
      </c>
      <c r="AQ83">
        <f>IF(AQ$1=$A83,1,INDEX(Correlations!$F$3:$DA$102,MAX(AQ$1,$A83),MIN(AQ$1,$A83)))</f>
        <v>0</v>
      </c>
      <c r="AR83">
        <f>IF(AR$1=$A83,1,INDEX(Correlations!$F$3:$DA$102,MAX(AR$1,$A83),MIN(AR$1,$A83)))</f>
        <v>0</v>
      </c>
      <c r="AS83">
        <f>IF(AS$1=$A83,1,INDEX(Correlations!$F$3:$DA$102,MAX(AS$1,$A83),MIN(AS$1,$A83)))</f>
        <v>0</v>
      </c>
      <c r="AT83">
        <f>IF(AT$1=$A83,1,INDEX(Correlations!$F$3:$DA$102,MAX(AT$1,$A83),MIN(AT$1,$A83)))</f>
        <v>0</v>
      </c>
      <c r="AU83">
        <f>IF(AU$1=$A83,1,INDEX(Correlations!$F$3:$DA$102,MAX(AU$1,$A83),MIN(AU$1,$A83)))</f>
        <v>0</v>
      </c>
      <c r="AV83">
        <f>IF(AV$1=$A83,1,INDEX(Correlations!$F$3:$DA$102,MAX(AV$1,$A83),MIN(AV$1,$A83)))</f>
        <v>0</v>
      </c>
      <c r="AW83">
        <f>IF(AW$1=$A83,1,INDEX(Correlations!$F$3:$DA$102,MAX(AW$1,$A83),MIN(AW$1,$A83)))</f>
        <v>0</v>
      </c>
      <c r="AX83">
        <f>IF(AX$1=$A83,1,INDEX(Correlations!$F$3:$DA$102,MAX(AX$1,$A83),MIN(AX$1,$A83)))</f>
        <v>0</v>
      </c>
      <c r="AY83">
        <f>IF(AY$1=$A83,1,INDEX(Correlations!$F$3:$DA$102,MAX(AY$1,$A83),MIN(AY$1,$A83)))</f>
        <v>0</v>
      </c>
      <c r="AZ83">
        <f>IF(AZ$1=$A83,1,INDEX(Correlations!$F$3:$DA$102,MAX(AZ$1,$A83),MIN(AZ$1,$A83)))</f>
        <v>0</v>
      </c>
      <c r="BA83">
        <f>IF(BA$1=$A83,1,INDEX(Correlations!$F$3:$DA$102,MAX(BA$1,$A83),MIN(BA$1,$A83)))</f>
        <v>0</v>
      </c>
      <c r="BB83">
        <f>IF(BB$1=$A83,1,INDEX(Correlations!$F$3:$DA$102,MAX(BB$1,$A83),MIN(BB$1,$A83)))</f>
        <v>0</v>
      </c>
      <c r="BC83">
        <f>IF(BC$1=$A83,1,INDEX(Correlations!$F$3:$DA$102,MAX(BC$1,$A83),MIN(BC$1,$A83)))</f>
        <v>0</v>
      </c>
      <c r="BD83">
        <f>IF(BD$1=$A83,1,INDEX(Correlations!$F$3:$DA$102,MAX(BD$1,$A83),MIN(BD$1,$A83)))</f>
        <v>0</v>
      </c>
      <c r="BE83">
        <f>IF(BE$1=$A83,1,INDEX(Correlations!$F$3:$DA$102,MAX(BE$1,$A83),MIN(BE$1,$A83)))</f>
        <v>0</v>
      </c>
      <c r="BF83">
        <f>IF(BF$1=$A83,1,INDEX(Correlations!$F$3:$DA$102,MAX(BF$1,$A83),MIN(BF$1,$A83)))</f>
        <v>0</v>
      </c>
      <c r="BG83">
        <f>IF(BG$1=$A83,1,INDEX(Correlations!$F$3:$DA$102,MAX(BG$1,$A83),MIN(BG$1,$A83)))</f>
        <v>0</v>
      </c>
      <c r="BH83">
        <f>IF(BH$1=$A83,1,INDEX(Correlations!$F$3:$DA$102,MAX(BH$1,$A83),MIN(BH$1,$A83)))</f>
        <v>0</v>
      </c>
      <c r="BI83">
        <f>IF(BI$1=$A83,1,INDEX(Correlations!$F$3:$DA$102,MAX(BI$1,$A83),MIN(BI$1,$A83)))</f>
        <v>0</v>
      </c>
      <c r="BJ83">
        <f>IF(BJ$1=$A83,1,INDEX(Correlations!$F$3:$DA$102,MAX(BJ$1,$A83),MIN(BJ$1,$A83)))</f>
        <v>0</v>
      </c>
      <c r="BK83">
        <f>IF(BK$1=$A83,1,INDEX(Correlations!$F$3:$DA$102,MAX(BK$1,$A83),MIN(BK$1,$A83)))</f>
        <v>0</v>
      </c>
      <c r="BL83">
        <f>IF(BL$1=$A83,1,INDEX(Correlations!$F$3:$DA$102,MAX(BL$1,$A83),MIN(BL$1,$A83)))</f>
        <v>0.51</v>
      </c>
      <c r="BM83">
        <f>IF(BM$1=$A83,1,INDEX(Correlations!$F$3:$DA$102,MAX(BM$1,$A83),MIN(BM$1,$A83)))</f>
        <v>0.53</v>
      </c>
      <c r="BN83">
        <f>IF(BN$1=$A83,1,INDEX(Correlations!$F$3:$DA$102,MAX(BN$1,$A83),MIN(BN$1,$A83)))</f>
        <v>0.4</v>
      </c>
      <c r="BO83">
        <f>IF(BO$1=$A83,1,INDEX(Correlations!$F$3:$DA$102,MAX(BO$1,$A83),MIN(BO$1,$A83)))</f>
        <v>0.39</v>
      </c>
      <c r="BP83">
        <f>IF(BP$1=$A83,1,INDEX(Correlations!$F$3:$DA$102,MAX(BP$1,$A83),MIN(BP$1,$A83)))</f>
        <v>0</v>
      </c>
      <c r="BQ83">
        <f>IF(BQ$1=$A83,1,INDEX(Correlations!$F$3:$DA$102,MAX(BQ$1,$A83),MIN(BQ$1,$A83)))</f>
        <v>0</v>
      </c>
      <c r="BR83">
        <f>IF(BR$1=$A83,1,INDEX(Correlations!$F$3:$DA$102,MAX(BR$1,$A83),MIN(BR$1,$A83)))</f>
        <v>0</v>
      </c>
      <c r="BS83">
        <f>IF(BS$1=$A83,1,INDEX(Correlations!$F$3:$DA$102,MAX(BS$1,$A83),MIN(BS$1,$A83)))</f>
        <v>0</v>
      </c>
      <c r="BT83">
        <f>IF(BT$1=$A83,1,INDEX(Correlations!$F$3:$DA$102,MAX(BT$1,$A83),MIN(BT$1,$A83)))</f>
        <v>0.69</v>
      </c>
      <c r="BU83">
        <f>IF(BU$1=$A83,1,INDEX(Correlations!$F$3:$DA$102,MAX(BU$1,$A83),MIN(BU$1,$A83)))</f>
        <v>0.63</v>
      </c>
      <c r="BV83">
        <f>IF(BV$1=$A83,1,INDEX(Correlations!$F$3:$DA$102,MAX(BV$1,$A83),MIN(BV$1,$A83)))</f>
        <v>0.63</v>
      </c>
      <c r="BW83">
        <f>IF(BW$1=$A83,1,INDEX(Correlations!$F$3:$DA$102,MAX(BW$1,$A83),MIN(BW$1,$A83)))</f>
        <v>0.62</v>
      </c>
      <c r="BX83">
        <f>IF(BX$1=$A83,1,INDEX(Correlations!$F$3:$DA$102,MAX(BX$1,$A83),MIN(BX$1,$A83)))</f>
        <v>0.51</v>
      </c>
      <c r="BY83">
        <f>IF(BY$1=$A83,1,INDEX(Correlations!$F$3:$DA$102,MAX(BY$1,$A83),MIN(BY$1,$A83)))</f>
        <v>0.52</v>
      </c>
      <c r="BZ83">
        <f>IF(BZ$1=$A83,1,INDEX(Correlations!$F$3:$DA$102,MAX(BZ$1,$A83),MIN(BZ$1,$A83)))</f>
        <v>0.44</v>
      </c>
      <c r="CA83">
        <f>IF(CA$1=$A83,1,INDEX(Correlations!$F$3:$DA$102,MAX(CA$1,$A83),MIN(CA$1,$A83)))</f>
        <v>0.65</v>
      </c>
      <c r="CB83">
        <f>IF(CB$1=$A83,1,INDEX(Correlations!$F$3:$DA$102,MAX(CB$1,$A83),MIN(CB$1,$A83)))</f>
        <v>0.59</v>
      </c>
      <c r="CC83">
        <f>IF(CC$1=$A83,1,INDEX(Correlations!$F$3:$DA$102,MAX(CC$1,$A83),MIN(CC$1,$A83)))</f>
        <v>0.63</v>
      </c>
      <c r="CD83">
        <f>IF(CD$1=$A83,1,INDEX(Correlations!$F$3:$DA$102,MAX(CD$1,$A83),MIN(CD$1,$A83)))</f>
        <v>0.37</v>
      </c>
      <c r="CE83">
        <f>IF(CE$1=$A83,1,INDEX(Correlations!$F$3:$DA$102,MAX(CE$1,$A83),MIN(CE$1,$A83)))</f>
        <v>1</v>
      </c>
      <c r="CF83">
        <f>IF(CF$1=$A83,1,INDEX(Correlations!$F$3:$DA$102,MAX(CF$1,$A83),MIN(CF$1,$A83)))</f>
        <v>0.72</v>
      </c>
      <c r="CG83">
        <f>IF(CG$1=$A83,1,INDEX(Correlations!$F$3:$DA$102,MAX(CG$1,$A83),MIN(CG$1,$A83)))</f>
        <v>0.36</v>
      </c>
      <c r="CH83">
        <f>IF(CH$1=$A83,1,INDEX(Correlations!$F$3:$DA$102,MAX(CH$1,$A83),MIN(CH$1,$A83)))</f>
        <v>0.52</v>
      </c>
      <c r="CI83">
        <f>IF(CI$1=$A83,1,INDEX(Correlations!$F$3:$DA$102,MAX(CI$1,$A83),MIN(CI$1,$A83)))</f>
        <v>0.54</v>
      </c>
      <c r="CJ83">
        <f>IF(CJ$1=$A83,1,INDEX(Correlations!$F$3:$DA$102,MAX(CJ$1,$A83),MIN(CJ$1,$A83)))</f>
        <v>0.28000000000000003</v>
      </c>
      <c r="CK83">
        <f>IF(CK$1=$A83,1,INDEX(Correlations!$F$3:$DA$102,MAX(CK$1,$A83),MIN(CK$1,$A83)))</f>
        <v>0.32</v>
      </c>
      <c r="CL83">
        <f>IF(CL$1=$A83,1,INDEX(Correlations!$F$3:$DA$102,MAX(CL$1,$A83),MIN(CL$1,$A83)))</f>
        <v>0.16</v>
      </c>
      <c r="CM83">
        <f>IF(CM$1=$A83,1,INDEX(Correlations!$F$3:$DA$102,MAX(CM$1,$A83),MIN(CM$1,$A83)))</f>
        <v>0.72</v>
      </c>
      <c r="CN83">
        <f>IF(CN$1=$A83,1,INDEX(Correlations!$F$3:$DA$102,MAX(CN$1,$A83),MIN(CN$1,$A83)))</f>
        <v>0.64</v>
      </c>
      <c r="CO83">
        <f>IF(CO$1=$A83,1,INDEX(Correlations!$F$3:$DA$102,MAX(CO$1,$A83),MIN(CO$1,$A83)))</f>
        <v>0.93</v>
      </c>
      <c r="CP83">
        <f>IF(CP$1=$A83,1,INDEX(Correlations!$F$3:$DA$102,MAX(CP$1,$A83),MIN(CP$1,$A83)))</f>
        <v>0.84</v>
      </c>
      <c r="CQ83">
        <f>IF(CQ$1=$A83,1,INDEX(Correlations!$F$3:$DA$102,MAX(CQ$1,$A83),MIN(CQ$1,$A83)))</f>
        <v>0.69</v>
      </c>
      <c r="CR83">
        <f>IF(CR$1=$A83,1,INDEX(Correlations!$F$3:$DA$102,MAX(CR$1,$A83),MIN(CR$1,$A83)))</f>
        <v>0.69</v>
      </c>
      <c r="CS83">
        <f>IF(CS$1=$A83,1,INDEX(Correlations!$F$3:$DA$102,MAX(CS$1,$A83),MIN(CS$1,$A83)))</f>
        <v>0.56000000000000005</v>
      </c>
      <c r="CT83">
        <f>IF(CT$1=$A83,1,INDEX(Correlations!$F$3:$DA$102,MAX(CT$1,$A83),MIN(CT$1,$A83)))</f>
        <v>0.7</v>
      </c>
      <c r="CU83">
        <f>IF(CU$1=$A83,1,INDEX(Correlations!$F$3:$DA$102,MAX(CU$1,$A83),MIN(CU$1,$A83)))</f>
        <v>0.62</v>
      </c>
      <c r="CV83">
        <f>IF(CV$1=$A83,1,INDEX(Correlations!$F$3:$DA$102,MAX(CV$1,$A83),MIN(CV$1,$A83)))</f>
        <v>0.37</v>
      </c>
      <c r="CW83">
        <f>IF(CW$1=$A83,1,INDEX(Correlations!$F$3:$DA$102,MAX(CW$1,$A83),MIN(CW$1,$A83)))</f>
        <v>0.62</v>
      </c>
    </row>
    <row r="84" spans="1:101" x14ac:dyDescent="0.15">
      <c r="A84">
        <v>83</v>
      </c>
      <c r="B84">
        <f>IF(B$1=$A84,1,INDEX(Correlations!$F$3:$DA$102,MAX(B$1,$A84),MIN(B$1,$A84)))</f>
        <v>0.4</v>
      </c>
      <c r="C84">
        <f>IF(C$1=$A84,1,INDEX(Correlations!$F$3:$DA$102,MAX(C$1,$A84),MIN(C$1,$A84)))</f>
        <v>0.46</v>
      </c>
      <c r="D84">
        <f>IF(D$1=$A84,1,INDEX(Correlations!$F$3:$DA$102,MAX(D$1,$A84),MIN(D$1,$A84)))</f>
        <v>0.44</v>
      </c>
      <c r="E84">
        <f>IF(E$1=$A84,1,INDEX(Correlations!$F$3:$DA$102,MAX(E$1,$A84),MIN(E$1,$A84)))</f>
        <v>0.32</v>
      </c>
      <c r="F84">
        <f>IF(F$1=$A84,1,INDEX(Correlations!$F$3:$DA$102,MAX(F$1,$A84),MIN(F$1,$A84)))</f>
        <v>0.53</v>
      </c>
      <c r="G84">
        <f>IF(G$1=$A84,1,INDEX(Correlations!$F$3:$DA$102,MAX(G$1,$A84),MIN(G$1,$A84)))</f>
        <v>0.46</v>
      </c>
      <c r="H84">
        <f>IF(H$1=$A84,1,INDEX(Correlations!$F$3:$DA$102,MAX(H$1,$A84),MIN(H$1,$A84)))</f>
        <v>0.34</v>
      </c>
      <c r="I84">
        <f>IF(I$1=$A84,1,INDEX(Correlations!$F$3:$DA$102,MAX(I$1,$A84),MIN(I$1,$A84)))</f>
        <v>0.21</v>
      </c>
      <c r="J84">
        <f>IF(J$1=$A84,1,INDEX(Correlations!$F$3:$DA$102,MAX(J$1,$A84),MIN(J$1,$A84)))</f>
        <v>0.28000000000000003</v>
      </c>
      <c r="K84">
        <f>IF(K$1=$A84,1,INDEX(Correlations!$F$3:$DA$102,MAX(K$1,$A84),MIN(K$1,$A84)))</f>
        <v>0.23</v>
      </c>
      <c r="L84">
        <f>IF(L$1=$A84,1,INDEX(Correlations!$F$3:$DA$102,MAX(L$1,$A84),MIN(L$1,$A84)))</f>
        <v>0</v>
      </c>
      <c r="M84">
        <f>IF(M$1=$A84,1,INDEX(Correlations!$F$3:$DA$102,MAX(M$1,$A84),MIN(M$1,$A84)))</f>
        <v>0</v>
      </c>
      <c r="N84">
        <f>IF(N$1=$A84,1,INDEX(Correlations!$F$3:$DA$102,MAX(N$1,$A84),MIN(N$1,$A84)))</f>
        <v>0</v>
      </c>
      <c r="O84">
        <f>IF(O$1=$A84,1,INDEX(Correlations!$F$3:$DA$102,MAX(O$1,$A84),MIN(O$1,$A84)))</f>
        <v>0</v>
      </c>
      <c r="P84">
        <f>IF(P$1=$A84,1,INDEX(Correlations!$F$3:$DA$102,MAX(P$1,$A84),MIN(P$1,$A84)))</f>
        <v>0</v>
      </c>
      <c r="Q84">
        <f>IF(Q$1=$A84,1,INDEX(Correlations!$F$3:$DA$102,MAX(Q$1,$A84),MIN(Q$1,$A84)))</f>
        <v>0</v>
      </c>
      <c r="R84">
        <f>IF(R$1=$A84,1,INDEX(Correlations!$F$3:$DA$102,MAX(R$1,$A84),MIN(R$1,$A84)))</f>
        <v>0</v>
      </c>
      <c r="S84">
        <f>IF(S$1=$A84,1,INDEX(Correlations!$F$3:$DA$102,MAX(S$1,$A84),MIN(S$1,$A84)))</f>
        <v>0</v>
      </c>
      <c r="T84">
        <f>IF(T$1=$A84,1,INDEX(Correlations!$F$3:$DA$102,MAX(T$1,$A84),MIN(T$1,$A84)))</f>
        <v>0</v>
      </c>
      <c r="U84">
        <f>IF(U$1=$A84,1,INDEX(Correlations!$F$3:$DA$102,MAX(U$1,$A84),MIN(U$1,$A84)))</f>
        <v>0</v>
      </c>
      <c r="V84">
        <f>IF(V$1=$A84,1,INDEX(Correlations!$F$3:$DA$102,MAX(V$1,$A84),MIN(V$1,$A84)))</f>
        <v>0</v>
      </c>
      <c r="W84">
        <f>IF(W$1=$A84,1,INDEX(Correlations!$F$3:$DA$102,MAX(W$1,$A84),MIN(W$1,$A84)))</f>
        <v>0</v>
      </c>
      <c r="X84">
        <f>IF(X$1=$A84,1,INDEX(Correlations!$F$3:$DA$102,MAX(X$1,$A84),MIN(X$1,$A84)))</f>
        <v>0</v>
      </c>
      <c r="Y84">
        <f>IF(Y$1=$A84,1,INDEX(Correlations!$F$3:$DA$102,MAX(Y$1,$A84),MIN(Y$1,$A84)))</f>
        <v>0</v>
      </c>
      <c r="Z84">
        <f>IF(Z$1=$A84,1,INDEX(Correlations!$F$3:$DA$102,MAX(Z$1,$A84),MIN(Z$1,$A84)))</f>
        <v>0</v>
      </c>
      <c r="AA84">
        <f>IF(AA$1=$A84,1,INDEX(Correlations!$F$3:$DA$102,MAX(AA$1,$A84),MIN(AA$1,$A84)))</f>
        <v>0</v>
      </c>
      <c r="AB84">
        <f>IF(AB$1=$A84,1,INDEX(Correlations!$F$3:$DA$102,MAX(AB$1,$A84),MIN(AB$1,$A84)))</f>
        <v>0</v>
      </c>
      <c r="AC84">
        <f>IF(AC$1=$A84,1,INDEX(Correlations!$F$3:$DA$102,MAX(AC$1,$A84),MIN(AC$1,$A84)))</f>
        <v>0</v>
      </c>
      <c r="AD84">
        <f>IF(AD$1=$A84,1,INDEX(Correlations!$F$3:$DA$102,MAX(AD$1,$A84),MIN(AD$1,$A84)))</f>
        <v>0</v>
      </c>
      <c r="AE84">
        <f>IF(AE$1=$A84,1,INDEX(Correlations!$F$3:$DA$102,MAX(AE$1,$A84),MIN(AE$1,$A84)))</f>
        <v>0</v>
      </c>
      <c r="AF84">
        <f>IF(AF$1=$A84,1,INDEX(Correlations!$F$3:$DA$102,MAX(AF$1,$A84),MIN(AF$1,$A84)))</f>
        <v>0</v>
      </c>
      <c r="AG84">
        <f>IF(AG$1=$A84,1,INDEX(Correlations!$F$3:$DA$102,MAX(AG$1,$A84),MIN(AG$1,$A84)))</f>
        <v>0</v>
      </c>
      <c r="AH84">
        <f>IF(AH$1=$A84,1,INDEX(Correlations!$F$3:$DA$102,MAX(AH$1,$A84),MIN(AH$1,$A84)))</f>
        <v>0</v>
      </c>
      <c r="AI84">
        <f>IF(AI$1=$A84,1,INDEX(Correlations!$F$3:$DA$102,MAX(AI$1,$A84),MIN(AI$1,$A84)))</f>
        <v>0</v>
      </c>
      <c r="AJ84">
        <f>IF(AJ$1=$A84,1,INDEX(Correlations!$F$3:$DA$102,MAX(AJ$1,$A84),MIN(AJ$1,$A84)))</f>
        <v>0</v>
      </c>
      <c r="AK84">
        <f>IF(AK$1=$A84,1,INDEX(Correlations!$F$3:$DA$102,MAX(AK$1,$A84),MIN(AK$1,$A84)))</f>
        <v>0</v>
      </c>
      <c r="AL84">
        <f>IF(AL$1=$A84,1,INDEX(Correlations!$F$3:$DA$102,MAX(AL$1,$A84),MIN(AL$1,$A84)))</f>
        <v>0</v>
      </c>
      <c r="AM84">
        <f>IF(AM$1=$A84,1,INDEX(Correlations!$F$3:$DA$102,MAX(AM$1,$A84),MIN(AM$1,$A84)))</f>
        <v>0</v>
      </c>
      <c r="AN84">
        <f>IF(AN$1=$A84,1,INDEX(Correlations!$F$3:$DA$102,MAX(AN$1,$A84),MIN(AN$1,$A84)))</f>
        <v>0</v>
      </c>
      <c r="AO84">
        <f>IF(AO$1=$A84,1,INDEX(Correlations!$F$3:$DA$102,MAX(AO$1,$A84),MIN(AO$1,$A84)))</f>
        <v>0</v>
      </c>
      <c r="AP84">
        <f>IF(AP$1=$A84,1,INDEX(Correlations!$F$3:$DA$102,MAX(AP$1,$A84),MIN(AP$1,$A84)))</f>
        <v>0</v>
      </c>
      <c r="AQ84">
        <f>IF(AQ$1=$A84,1,INDEX(Correlations!$F$3:$DA$102,MAX(AQ$1,$A84),MIN(AQ$1,$A84)))</f>
        <v>0</v>
      </c>
      <c r="AR84">
        <f>IF(AR$1=$A84,1,INDEX(Correlations!$F$3:$DA$102,MAX(AR$1,$A84),MIN(AR$1,$A84)))</f>
        <v>0</v>
      </c>
      <c r="AS84">
        <f>IF(AS$1=$A84,1,INDEX(Correlations!$F$3:$DA$102,MAX(AS$1,$A84),MIN(AS$1,$A84)))</f>
        <v>0</v>
      </c>
      <c r="AT84">
        <f>IF(AT$1=$A84,1,INDEX(Correlations!$F$3:$DA$102,MAX(AT$1,$A84),MIN(AT$1,$A84)))</f>
        <v>0</v>
      </c>
      <c r="AU84">
        <f>IF(AU$1=$A84,1,INDEX(Correlations!$F$3:$DA$102,MAX(AU$1,$A84),MIN(AU$1,$A84)))</f>
        <v>0</v>
      </c>
      <c r="AV84">
        <f>IF(AV$1=$A84,1,INDEX(Correlations!$F$3:$DA$102,MAX(AV$1,$A84),MIN(AV$1,$A84)))</f>
        <v>0</v>
      </c>
      <c r="AW84">
        <f>IF(AW$1=$A84,1,INDEX(Correlations!$F$3:$DA$102,MAX(AW$1,$A84),MIN(AW$1,$A84)))</f>
        <v>0</v>
      </c>
      <c r="AX84">
        <f>IF(AX$1=$A84,1,INDEX(Correlations!$F$3:$DA$102,MAX(AX$1,$A84),MIN(AX$1,$A84)))</f>
        <v>0</v>
      </c>
      <c r="AY84">
        <f>IF(AY$1=$A84,1,INDEX(Correlations!$F$3:$DA$102,MAX(AY$1,$A84),MIN(AY$1,$A84)))</f>
        <v>0</v>
      </c>
      <c r="AZ84">
        <f>IF(AZ$1=$A84,1,INDEX(Correlations!$F$3:$DA$102,MAX(AZ$1,$A84),MIN(AZ$1,$A84)))</f>
        <v>0</v>
      </c>
      <c r="BA84">
        <f>IF(BA$1=$A84,1,INDEX(Correlations!$F$3:$DA$102,MAX(BA$1,$A84),MIN(BA$1,$A84)))</f>
        <v>0</v>
      </c>
      <c r="BB84">
        <f>IF(BB$1=$A84,1,INDEX(Correlations!$F$3:$DA$102,MAX(BB$1,$A84),MIN(BB$1,$A84)))</f>
        <v>0</v>
      </c>
      <c r="BC84">
        <f>IF(BC$1=$A84,1,INDEX(Correlations!$F$3:$DA$102,MAX(BC$1,$A84),MIN(BC$1,$A84)))</f>
        <v>0</v>
      </c>
      <c r="BD84">
        <f>IF(BD$1=$A84,1,INDEX(Correlations!$F$3:$DA$102,MAX(BD$1,$A84),MIN(BD$1,$A84)))</f>
        <v>0</v>
      </c>
      <c r="BE84">
        <f>IF(BE$1=$A84,1,INDEX(Correlations!$F$3:$DA$102,MAX(BE$1,$A84),MIN(BE$1,$A84)))</f>
        <v>0</v>
      </c>
      <c r="BF84">
        <f>IF(BF$1=$A84,1,INDEX(Correlations!$F$3:$DA$102,MAX(BF$1,$A84),MIN(BF$1,$A84)))</f>
        <v>0</v>
      </c>
      <c r="BG84">
        <f>IF(BG$1=$A84,1,INDEX(Correlations!$F$3:$DA$102,MAX(BG$1,$A84),MIN(BG$1,$A84)))</f>
        <v>0</v>
      </c>
      <c r="BH84">
        <f>IF(BH$1=$A84,1,INDEX(Correlations!$F$3:$DA$102,MAX(BH$1,$A84),MIN(BH$1,$A84)))</f>
        <v>0</v>
      </c>
      <c r="BI84">
        <f>IF(BI$1=$A84,1,INDEX(Correlations!$F$3:$DA$102,MAX(BI$1,$A84),MIN(BI$1,$A84)))</f>
        <v>0</v>
      </c>
      <c r="BJ84">
        <f>IF(BJ$1=$A84,1,INDEX(Correlations!$F$3:$DA$102,MAX(BJ$1,$A84),MIN(BJ$1,$A84)))</f>
        <v>0</v>
      </c>
      <c r="BK84">
        <f>IF(BK$1=$A84,1,INDEX(Correlations!$F$3:$DA$102,MAX(BK$1,$A84),MIN(BK$1,$A84)))</f>
        <v>0</v>
      </c>
      <c r="BL84">
        <f>IF(BL$1=$A84,1,INDEX(Correlations!$F$3:$DA$102,MAX(BL$1,$A84),MIN(BL$1,$A84)))</f>
        <v>0.4</v>
      </c>
      <c r="BM84">
        <f>IF(BM$1=$A84,1,INDEX(Correlations!$F$3:$DA$102,MAX(BM$1,$A84),MIN(BM$1,$A84)))</f>
        <v>0.46</v>
      </c>
      <c r="BN84">
        <f>IF(BN$1=$A84,1,INDEX(Correlations!$F$3:$DA$102,MAX(BN$1,$A84),MIN(BN$1,$A84)))</f>
        <v>0.32</v>
      </c>
      <c r="BO84">
        <f>IF(BO$1=$A84,1,INDEX(Correlations!$F$3:$DA$102,MAX(BO$1,$A84),MIN(BO$1,$A84)))</f>
        <v>0.34</v>
      </c>
      <c r="BP84">
        <f>IF(BP$1=$A84,1,INDEX(Correlations!$F$3:$DA$102,MAX(BP$1,$A84),MIN(BP$1,$A84)))</f>
        <v>0</v>
      </c>
      <c r="BQ84">
        <f>IF(BQ$1=$A84,1,INDEX(Correlations!$F$3:$DA$102,MAX(BQ$1,$A84),MIN(BQ$1,$A84)))</f>
        <v>0</v>
      </c>
      <c r="BR84">
        <f>IF(BR$1=$A84,1,INDEX(Correlations!$F$3:$DA$102,MAX(BR$1,$A84),MIN(BR$1,$A84)))</f>
        <v>0</v>
      </c>
      <c r="BS84">
        <f>IF(BS$1=$A84,1,INDEX(Correlations!$F$3:$DA$102,MAX(BS$1,$A84),MIN(BS$1,$A84)))</f>
        <v>0</v>
      </c>
      <c r="BT84">
        <f>IF(BT$1=$A84,1,INDEX(Correlations!$F$3:$DA$102,MAX(BT$1,$A84),MIN(BT$1,$A84)))</f>
        <v>0.8</v>
      </c>
      <c r="BU84">
        <f>IF(BU$1=$A84,1,INDEX(Correlations!$F$3:$DA$102,MAX(BU$1,$A84),MIN(BU$1,$A84)))</f>
        <v>0.54</v>
      </c>
      <c r="BV84">
        <f>IF(BV$1=$A84,1,INDEX(Correlations!$F$3:$DA$102,MAX(BV$1,$A84),MIN(BV$1,$A84)))</f>
        <v>0.82</v>
      </c>
      <c r="BW84">
        <f>IF(BW$1=$A84,1,INDEX(Correlations!$F$3:$DA$102,MAX(BW$1,$A84),MIN(BW$1,$A84)))</f>
        <v>0.45</v>
      </c>
      <c r="BX84">
        <f>IF(BX$1=$A84,1,INDEX(Correlations!$F$3:$DA$102,MAX(BX$1,$A84),MIN(BX$1,$A84)))</f>
        <v>0.75</v>
      </c>
      <c r="BY84">
        <f>IF(BY$1=$A84,1,INDEX(Correlations!$F$3:$DA$102,MAX(BY$1,$A84),MIN(BY$1,$A84)))</f>
        <v>0.72</v>
      </c>
      <c r="BZ84">
        <f>IF(BZ$1=$A84,1,INDEX(Correlations!$F$3:$DA$102,MAX(BZ$1,$A84),MIN(BZ$1,$A84)))</f>
        <v>0.6</v>
      </c>
      <c r="CA84">
        <f>IF(CA$1=$A84,1,INDEX(Correlations!$F$3:$DA$102,MAX(CA$1,$A84),MIN(CA$1,$A84)))</f>
        <v>0.72</v>
      </c>
      <c r="CB84">
        <f>IF(CB$1=$A84,1,INDEX(Correlations!$F$3:$DA$102,MAX(CB$1,$A84),MIN(CB$1,$A84)))</f>
        <v>0.6</v>
      </c>
      <c r="CC84">
        <f>IF(CC$1=$A84,1,INDEX(Correlations!$F$3:$DA$102,MAX(CC$1,$A84),MIN(CC$1,$A84)))</f>
        <v>0.53</v>
      </c>
      <c r="CD84">
        <f>IF(CD$1=$A84,1,INDEX(Correlations!$F$3:$DA$102,MAX(CD$1,$A84),MIN(CD$1,$A84)))</f>
        <v>0.47</v>
      </c>
      <c r="CE84">
        <f>IF(CE$1=$A84,1,INDEX(Correlations!$F$3:$DA$102,MAX(CE$1,$A84),MIN(CE$1,$A84)))</f>
        <v>0.72</v>
      </c>
      <c r="CF84">
        <f>IF(CF$1=$A84,1,INDEX(Correlations!$F$3:$DA$102,MAX(CF$1,$A84),MIN(CF$1,$A84)))</f>
        <v>1</v>
      </c>
      <c r="CG84">
        <f>IF(CG$1=$A84,1,INDEX(Correlations!$F$3:$DA$102,MAX(CG$1,$A84),MIN(CG$1,$A84)))</f>
        <v>0.6</v>
      </c>
      <c r="CH84">
        <f>IF(CH$1=$A84,1,INDEX(Correlations!$F$3:$DA$102,MAX(CH$1,$A84),MIN(CH$1,$A84)))</f>
        <v>0.34</v>
      </c>
      <c r="CI84">
        <f>IF(CI$1=$A84,1,INDEX(Correlations!$F$3:$DA$102,MAX(CI$1,$A84),MIN(CI$1,$A84)))</f>
        <v>0.34</v>
      </c>
      <c r="CJ84">
        <f>IF(CJ$1=$A84,1,INDEX(Correlations!$F$3:$DA$102,MAX(CJ$1,$A84),MIN(CJ$1,$A84)))</f>
        <v>0.42</v>
      </c>
      <c r="CK84">
        <f>IF(CK$1=$A84,1,INDEX(Correlations!$F$3:$DA$102,MAX(CK$1,$A84),MIN(CK$1,$A84)))</f>
        <v>0.45</v>
      </c>
      <c r="CL84">
        <f>IF(CL$1=$A84,1,INDEX(Correlations!$F$3:$DA$102,MAX(CL$1,$A84),MIN(CL$1,$A84)))</f>
        <v>0.42</v>
      </c>
      <c r="CM84">
        <f>IF(CM$1=$A84,1,INDEX(Correlations!$F$3:$DA$102,MAX(CM$1,$A84),MIN(CM$1,$A84)))</f>
        <v>0.73</v>
      </c>
      <c r="CN84">
        <f>IF(CN$1=$A84,1,INDEX(Correlations!$F$3:$DA$102,MAX(CN$1,$A84),MIN(CN$1,$A84)))</f>
        <v>0.59</v>
      </c>
      <c r="CO84">
        <f>IF(CO$1=$A84,1,INDEX(Correlations!$F$3:$DA$102,MAX(CO$1,$A84),MIN(CO$1,$A84)))</f>
        <v>0.92</v>
      </c>
      <c r="CP84">
        <f>IF(CP$1=$A84,1,INDEX(Correlations!$F$3:$DA$102,MAX(CP$1,$A84),MIN(CP$1,$A84)))</f>
        <v>0.82</v>
      </c>
      <c r="CQ84">
        <f>IF(CQ$1=$A84,1,INDEX(Correlations!$F$3:$DA$102,MAX(CQ$1,$A84),MIN(CQ$1,$A84)))</f>
        <v>0.7</v>
      </c>
      <c r="CR84">
        <f>IF(CR$1=$A84,1,INDEX(Correlations!$F$3:$DA$102,MAX(CR$1,$A84),MIN(CR$1,$A84)))</f>
        <v>0.84</v>
      </c>
      <c r="CS84">
        <f>IF(CS$1=$A84,1,INDEX(Correlations!$F$3:$DA$102,MAX(CS$1,$A84),MIN(CS$1,$A84)))</f>
        <v>0.79</v>
      </c>
      <c r="CT84">
        <f>IF(CT$1=$A84,1,INDEX(Correlations!$F$3:$DA$102,MAX(CT$1,$A84),MIN(CT$1,$A84)))</f>
        <v>0.69</v>
      </c>
      <c r="CU84">
        <f>IF(CU$1=$A84,1,INDEX(Correlations!$F$3:$DA$102,MAX(CU$1,$A84),MIN(CU$1,$A84)))</f>
        <v>0.51</v>
      </c>
      <c r="CV84">
        <f>IF(CV$1=$A84,1,INDEX(Correlations!$F$3:$DA$102,MAX(CV$1,$A84),MIN(CV$1,$A84)))</f>
        <v>0.51</v>
      </c>
      <c r="CW84">
        <f>IF(CW$1=$A84,1,INDEX(Correlations!$F$3:$DA$102,MAX(CW$1,$A84),MIN(CW$1,$A84)))</f>
        <v>0.47</v>
      </c>
    </row>
    <row r="85" spans="1:101" x14ac:dyDescent="0.15">
      <c r="A85">
        <v>84</v>
      </c>
      <c r="B85">
        <f>IF(B$1=$A85,1,INDEX(Correlations!$F$3:$DA$102,MAX(B$1,$A85),MIN(B$1,$A85)))</f>
        <v>0</v>
      </c>
      <c r="C85">
        <f>IF(C$1=$A85,1,INDEX(Correlations!$F$3:$DA$102,MAX(C$1,$A85),MIN(C$1,$A85)))</f>
        <v>0</v>
      </c>
      <c r="D85">
        <f>IF(D$1=$A85,1,INDEX(Correlations!$F$3:$DA$102,MAX(D$1,$A85),MIN(D$1,$A85)))</f>
        <v>0</v>
      </c>
      <c r="E85">
        <f>IF(E$1=$A85,1,INDEX(Correlations!$F$3:$DA$102,MAX(E$1,$A85),MIN(E$1,$A85)))</f>
        <v>0</v>
      </c>
      <c r="F85">
        <f>IF(F$1=$A85,1,INDEX(Correlations!$F$3:$DA$102,MAX(F$1,$A85),MIN(F$1,$A85)))</f>
        <v>0</v>
      </c>
      <c r="G85">
        <f>IF(G$1=$A85,1,INDEX(Correlations!$F$3:$DA$102,MAX(G$1,$A85),MIN(G$1,$A85)))</f>
        <v>0</v>
      </c>
      <c r="H85">
        <f>IF(H$1=$A85,1,INDEX(Correlations!$F$3:$DA$102,MAX(H$1,$A85),MIN(H$1,$A85)))</f>
        <v>0</v>
      </c>
      <c r="I85">
        <f>IF(I$1=$A85,1,INDEX(Correlations!$F$3:$DA$102,MAX(I$1,$A85),MIN(I$1,$A85)))</f>
        <v>0</v>
      </c>
      <c r="J85">
        <f>IF(J$1=$A85,1,INDEX(Correlations!$F$3:$DA$102,MAX(J$1,$A85),MIN(J$1,$A85)))</f>
        <v>0</v>
      </c>
      <c r="K85">
        <f>IF(K$1=$A85,1,INDEX(Correlations!$F$3:$DA$102,MAX(K$1,$A85),MIN(K$1,$A85)))</f>
        <v>0</v>
      </c>
      <c r="L85">
        <f>IF(L$1=$A85,1,INDEX(Correlations!$F$3:$DA$102,MAX(L$1,$A85),MIN(L$1,$A85)))</f>
        <v>0</v>
      </c>
      <c r="M85">
        <f>IF(M$1=$A85,1,INDEX(Correlations!$F$3:$DA$102,MAX(M$1,$A85),MIN(M$1,$A85)))</f>
        <v>0</v>
      </c>
      <c r="N85">
        <f>IF(N$1=$A85,1,INDEX(Correlations!$F$3:$DA$102,MAX(N$1,$A85),MIN(N$1,$A85)))</f>
        <v>0</v>
      </c>
      <c r="O85">
        <f>IF(O$1=$A85,1,INDEX(Correlations!$F$3:$DA$102,MAX(O$1,$A85),MIN(O$1,$A85)))</f>
        <v>0</v>
      </c>
      <c r="P85">
        <f>IF(P$1=$A85,1,INDEX(Correlations!$F$3:$DA$102,MAX(P$1,$A85),MIN(P$1,$A85)))</f>
        <v>0</v>
      </c>
      <c r="Q85">
        <f>IF(Q$1=$A85,1,INDEX(Correlations!$F$3:$DA$102,MAX(Q$1,$A85),MIN(Q$1,$A85)))</f>
        <v>0</v>
      </c>
      <c r="R85">
        <f>IF(R$1=$A85,1,INDEX(Correlations!$F$3:$DA$102,MAX(R$1,$A85),MIN(R$1,$A85)))</f>
        <v>0</v>
      </c>
      <c r="S85">
        <f>IF(S$1=$A85,1,INDEX(Correlations!$F$3:$DA$102,MAX(S$1,$A85),MIN(S$1,$A85)))</f>
        <v>0</v>
      </c>
      <c r="T85">
        <f>IF(T$1=$A85,1,INDEX(Correlations!$F$3:$DA$102,MAX(T$1,$A85),MIN(T$1,$A85)))</f>
        <v>0</v>
      </c>
      <c r="U85">
        <f>IF(U$1=$A85,1,INDEX(Correlations!$F$3:$DA$102,MAX(U$1,$A85),MIN(U$1,$A85)))</f>
        <v>0</v>
      </c>
      <c r="V85">
        <f>IF(V$1=$A85,1,INDEX(Correlations!$F$3:$DA$102,MAX(V$1,$A85),MIN(V$1,$A85)))</f>
        <v>0</v>
      </c>
      <c r="W85">
        <f>IF(W$1=$A85,1,INDEX(Correlations!$F$3:$DA$102,MAX(W$1,$A85),MIN(W$1,$A85)))</f>
        <v>0</v>
      </c>
      <c r="X85">
        <f>IF(X$1=$A85,1,INDEX(Correlations!$F$3:$DA$102,MAX(X$1,$A85),MIN(X$1,$A85)))</f>
        <v>0</v>
      </c>
      <c r="Y85">
        <f>IF(Y$1=$A85,1,INDEX(Correlations!$F$3:$DA$102,MAX(Y$1,$A85),MIN(Y$1,$A85)))</f>
        <v>0</v>
      </c>
      <c r="Z85">
        <f>IF(Z$1=$A85,1,INDEX(Correlations!$F$3:$DA$102,MAX(Z$1,$A85),MIN(Z$1,$A85)))</f>
        <v>0</v>
      </c>
      <c r="AA85">
        <f>IF(AA$1=$A85,1,INDEX(Correlations!$F$3:$DA$102,MAX(AA$1,$A85),MIN(AA$1,$A85)))</f>
        <v>0</v>
      </c>
      <c r="AB85">
        <f>IF(AB$1=$A85,1,INDEX(Correlations!$F$3:$DA$102,MAX(AB$1,$A85),MIN(AB$1,$A85)))</f>
        <v>0</v>
      </c>
      <c r="AC85">
        <f>IF(AC$1=$A85,1,INDEX(Correlations!$F$3:$DA$102,MAX(AC$1,$A85),MIN(AC$1,$A85)))</f>
        <v>0</v>
      </c>
      <c r="AD85">
        <f>IF(AD$1=$A85,1,INDEX(Correlations!$F$3:$DA$102,MAX(AD$1,$A85),MIN(AD$1,$A85)))</f>
        <v>0</v>
      </c>
      <c r="AE85">
        <f>IF(AE$1=$A85,1,INDEX(Correlations!$F$3:$DA$102,MAX(AE$1,$A85),MIN(AE$1,$A85)))</f>
        <v>0</v>
      </c>
      <c r="AF85">
        <f>IF(AF$1=$A85,1,INDEX(Correlations!$F$3:$DA$102,MAX(AF$1,$A85),MIN(AF$1,$A85)))</f>
        <v>0</v>
      </c>
      <c r="AG85">
        <f>IF(AG$1=$A85,1,INDEX(Correlations!$F$3:$DA$102,MAX(AG$1,$A85),MIN(AG$1,$A85)))</f>
        <v>0</v>
      </c>
      <c r="AH85">
        <f>IF(AH$1=$A85,1,INDEX(Correlations!$F$3:$DA$102,MAX(AH$1,$A85),MIN(AH$1,$A85)))</f>
        <v>0</v>
      </c>
      <c r="AI85">
        <f>IF(AI$1=$A85,1,INDEX(Correlations!$F$3:$DA$102,MAX(AI$1,$A85),MIN(AI$1,$A85)))</f>
        <v>0</v>
      </c>
      <c r="AJ85">
        <f>IF(AJ$1=$A85,1,INDEX(Correlations!$F$3:$DA$102,MAX(AJ$1,$A85),MIN(AJ$1,$A85)))</f>
        <v>0</v>
      </c>
      <c r="AK85">
        <f>IF(AK$1=$A85,1,INDEX(Correlations!$F$3:$DA$102,MAX(AK$1,$A85),MIN(AK$1,$A85)))</f>
        <v>0</v>
      </c>
      <c r="AL85">
        <f>IF(AL$1=$A85,1,INDEX(Correlations!$F$3:$DA$102,MAX(AL$1,$A85),MIN(AL$1,$A85)))</f>
        <v>0</v>
      </c>
      <c r="AM85">
        <f>IF(AM$1=$A85,1,INDEX(Correlations!$F$3:$DA$102,MAX(AM$1,$A85),MIN(AM$1,$A85)))</f>
        <v>0</v>
      </c>
      <c r="AN85">
        <f>IF(AN$1=$A85,1,INDEX(Correlations!$F$3:$DA$102,MAX(AN$1,$A85),MIN(AN$1,$A85)))</f>
        <v>0</v>
      </c>
      <c r="AO85">
        <f>IF(AO$1=$A85,1,INDEX(Correlations!$F$3:$DA$102,MAX(AO$1,$A85),MIN(AO$1,$A85)))</f>
        <v>0</v>
      </c>
      <c r="AP85">
        <f>IF(AP$1=$A85,1,INDEX(Correlations!$F$3:$DA$102,MAX(AP$1,$A85),MIN(AP$1,$A85)))</f>
        <v>0</v>
      </c>
      <c r="AQ85">
        <f>IF(AQ$1=$A85,1,INDEX(Correlations!$F$3:$DA$102,MAX(AQ$1,$A85),MIN(AQ$1,$A85)))</f>
        <v>0</v>
      </c>
      <c r="AR85">
        <f>IF(AR$1=$A85,1,INDEX(Correlations!$F$3:$DA$102,MAX(AR$1,$A85),MIN(AR$1,$A85)))</f>
        <v>0</v>
      </c>
      <c r="AS85">
        <f>IF(AS$1=$A85,1,INDEX(Correlations!$F$3:$DA$102,MAX(AS$1,$A85),MIN(AS$1,$A85)))</f>
        <v>0</v>
      </c>
      <c r="AT85">
        <f>IF(AT$1=$A85,1,INDEX(Correlations!$F$3:$DA$102,MAX(AT$1,$A85),MIN(AT$1,$A85)))</f>
        <v>0</v>
      </c>
      <c r="AU85">
        <f>IF(AU$1=$A85,1,INDEX(Correlations!$F$3:$DA$102,MAX(AU$1,$A85),MIN(AU$1,$A85)))</f>
        <v>0</v>
      </c>
      <c r="AV85">
        <f>IF(AV$1=$A85,1,INDEX(Correlations!$F$3:$DA$102,MAX(AV$1,$A85),MIN(AV$1,$A85)))</f>
        <v>0</v>
      </c>
      <c r="AW85">
        <f>IF(AW$1=$A85,1,INDEX(Correlations!$F$3:$DA$102,MAX(AW$1,$A85),MIN(AW$1,$A85)))</f>
        <v>0</v>
      </c>
      <c r="AX85">
        <f>IF(AX$1=$A85,1,INDEX(Correlations!$F$3:$DA$102,MAX(AX$1,$A85),MIN(AX$1,$A85)))</f>
        <v>0</v>
      </c>
      <c r="AY85">
        <f>IF(AY$1=$A85,1,INDEX(Correlations!$F$3:$DA$102,MAX(AY$1,$A85),MIN(AY$1,$A85)))</f>
        <v>0</v>
      </c>
      <c r="AZ85">
        <f>IF(AZ$1=$A85,1,INDEX(Correlations!$F$3:$DA$102,MAX(AZ$1,$A85),MIN(AZ$1,$A85)))</f>
        <v>0</v>
      </c>
      <c r="BA85">
        <f>IF(BA$1=$A85,1,INDEX(Correlations!$F$3:$DA$102,MAX(BA$1,$A85),MIN(BA$1,$A85)))</f>
        <v>0</v>
      </c>
      <c r="BB85">
        <f>IF(BB$1=$A85,1,INDEX(Correlations!$F$3:$DA$102,MAX(BB$1,$A85),MIN(BB$1,$A85)))</f>
        <v>0</v>
      </c>
      <c r="BC85">
        <f>IF(BC$1=$A85,1,INDEX(Correlations!$F$3:$DA$102,MAX(BC$1,$A85),MIN(BC$1,$A85)))</f>
        <v>0</v>
      </c>
      <c r="BD85">
        <f>IF(BD$1=$A85,1,INDEX(Correlations!$F$3:$DA$102,MAX(BD$1,$A85),MIN(BD$1,$A85)))</f>
        <v>0</v>
      </c>
      <c r="BE85">
        <f>IF(BE$1=$A85,1,INDEX(Correlations!$F$3:$DA$102,MAX(BE$1,$A85),MIN(BE$1,$A85)))</f>
        <v>0</v>
      </c>
      <c r="BF85">
        <f>IF(BF$1=$A85,1,INDEX(Correlations!$F$3:$DA$102,MAX(BF$1,$A85),MIN(BF$1,$A85)))</f>
        <v>0</v>
      </c>
      <c r="BG85">
        <f>IF(BG$1=$A85,1,INDEX(Correlations!$F$3:$DA$102,MAX(BG$1,$A85),MIN(BG$1,$A85)))</f>
        <v>0</v>
      </c>
      <c r="BH85">
        <f>IF(BH$1=$A85,1,INDEX(Correlations!$F$3:$DA$102,MAX(BH$1,$A85),MIN(BH$1,$A85)))</f>
        <v>0</v>
      </c>
      <c r="BI85">
        <f>IF(BI$1=$A85,1,INDEX(Correlations!$F$3:$DA$102,MAX(BI$1,$A85),MIN(BI$1,$A85)))</f>
        <v>0</v>
      </c>
      <c r="BJ85">
        <f>IF(BJ$1=$A85,1,INDEX(Correlations!$F$3:$DA$102,MAX(BJ$1,$A85),MIN(BJ$1,$A85)))</f>
        <v>0</v>
      </c>
      <c r="BK85">
        <f>IF(BK$1=$A85,1,INDEX(Correlations!$F$3:$DA$102,MAX(BK$1,$A85),MIN(BK$1,$A85)))</f>
        <v>0</v>
      </c>
      <c r="BL85">
        <f>IF(BL$1=$A85,1,INDEX(Correlations!$F$3:$DA$102,MAX(BL$1,$A85),MIN(BL$1,$A85)))</f>
        <v>0</v>
      </c>
      <c r="BM85">
        <f>IF(BM$1=$A85,1,INDEX(Correlations!$F$3:$DA$102,MAX(BM$1,$A85),MIN(BM$1,$A85)))</f>
        <v>0</v>
      </c>
      <c r="BN85">
        <f>IF(BN$1=$A85,1,INDEX(Correlations!$F$3:$DA$102,MAX(BN$1,$A85),MIN(BN$1,$A85)))</f>
        <v>0</v>
      </c>
      <c r="BO85">
        <f>IF(BO$1=$A85,1,INDEX(Correlations!$F$3:$DA$102,MAX(BO$1,$A85),MIN(BO$1,$A85)))</f>
        <v>0</v>
      </c>
      <c r="BP85">
        <f>IF(BP$1=$A85,1,INDEX(Correlations!$F$3:$DA$102,MAX(BP$1,$A85),MIN(BP$1,$A85)))</f>
        <v>0</v>
      </c>
      <c r="BQ85">
        <f>IF(BQ$1=$A85,1,INDEX(Correlations!$F$3:$DA$102,MAX(BQ$1,$A85),MIN(BQ$1,$A85)))</f>
        <v>0</v>
      </c>
      <c r="BR85">
        <f>IF(BR$1=$A85,1,INDEX(Correlations!$F$3:$DA$102,MAX(BR$1,$A85),MIN(BR$1,$A85)))</f>
        <v>0</v>
      </c>
      <c r="BS85">
        <f>IF(BS$1=$A85,1,INDEX(Correlations!$F$3:$DA$102,MAX(BS$1,$A85),MIN(BS$1,$A85)))</f>
        <v>0</v>
      </c>
      <c r="BT85">
        <f>IF(BT$1=$A85,1,INDEX(Correlations!$F$3:$DA$102,MAX(BT$1,$A85),MIN(BT$1,$A85)))</f>
        <v>0.5</v>
      </c>
      <c r="BU85">
        <f>IF(BU$1=$A85,1,INDEX(Correlations!$F$3:$DA$102,MAX(BU$1,$A85),MIN(BU$1,$A85)))</f>
        <v>0.35</v>
      </c>
      <c r="BV85">
        <f>IF(BV$1=$A85,1,INDEX(Correlations!$F$3:$DA$102,MAX(BV$1,$A85),MIN(BV$1,$A85)))</f>
        <v>0.52</v>
      </c>
      <c r="BW85">
        <f>IF(BW$1=$A85,1,INDEX(Correlations!$F$3:$DA$102,MAX(BW$1,$A85),MIN(BW$1,$A85)))</f>
        <v>0.21</v>
      </c>
      <c r="BX85">
        <f>IF(BX$1=$A85,1,INDEX(Correlations!$F$3:$DA$102,MAX(BX$1,$A85),MIN(BX$1,$A85)))</f>
        <v>0.56000000000000005</v>
      </c>
      <c r="BY85">
        <f>IF(BY$1=$A85,1,INDEX(Correlations!$F$3:$DA$102,MAX(BY$1,$A85),MIN(BY$1,$A85)))</f>
        <v>0.49</v>
      </c>
      <c r="BZ85">
        <f>IF(BZ$1=$A85,1,INDEX(Correlations!$F$3:$DA$102,MAX(BZ$1,$A85),MIN(BZ$1,$A85)))</f>
        <v>0.62</v>
      </c>
      <c r="CA85">
        <f>IF(CA$1=$A85,1,INDEX(Correlations!$F$3:$DA$102,MAX(CA$1,$A85),MIN(CA$1,$A85)))</f>
        <v>0.39</v>
      </c>
      <c r="CB85">
        <f>IF(CB$1=$A85,1,INDEX(Correlations!$F$3:$DA$102,MAX(CB$1,$A85),MIN(CB$1,$A85)))</f>
        <v>0.43</v>
      </c>
      <c r="CC85">
        <f>IF(CC$1=$A85,1,INDEX(Correlations!$F$3:$DA$102,MAX(CC$1,$A85),MIN(CC$1,$A85)))</f>
        <v>0.26</v>
      </c>
      <c r="CD85">
        <f>IF(CD$1=$A85,1,INDEX(Correlations!$F$3:$DA$102,MAX(CD$1,$A85),MIN(CD$1,$A85)))</f>
        <v>0.5</v>
      </c>
      <c r="CE85">
        <f>IF(CE$1=$A85,1,INDEX(Correlations!$F$3:$DA$102,MAX(CE$1,$A85),MIN(CE$1,$A85)))</f>
        <v>0.36</v>
      </c>
      <c r="CF85">
        <f>IF(CF$1=$A85,1,INDEX(Correlations!$F$3:$DA$102,MAX(CF$1,$A85),MIN(CF$1,$A85)))</f>
        <v>0.6</v>
      </c>
      <c r="CG85">
        <f>IF(CG$1=$A85,1,INDEX(Correlations!$F$3:$DA$102,MAX(CG$1,$A85),MIN(CG$1,$A85)))</f>
        <v>1</v>
      </c>
      <c r="CH85">
        <f>IF(CH$1=$A85,1,INDEX(Correlations!$F$3:$DA$102,MAX(CH$1,$A85),MIN(CH$1,$A85)))</f>
        <v>0.24</v>
      </c>
      <c r="CI85">
        <f>IF(CI$1=$A85,1,INDEX(Correlations!$F$3:$DA$102,MAX(CI$1,$A85),MIN(CI$1,$A85)))</f>
        <v>0.14000000000000001</v>
      </c>
      <c r="CJ85">
        <f>IF(CJ$1=$A85,1,INDEX(Correlations!$F$3:$DA$102,MAX(CJ$1,$A85),MIN(CJ$1,$A85)))</f>
        <v>0.33</v>
      </c>
      <c r="CK85">
        <f>IF(CK$1=$A85,1,INDEX(Correlations!$F$3:$DA$102,MAX(CK$1,$A85),MIN(CK$1,$A85)))</f>
        <v>0.43</v>
      </c>
      <c r="CL85">
        <f>IF(CL$1=$A85,1,INDEX(Correlations!$F$3:$DA$102,MAX(CL$1,$A85),MIN(CL$1,$A85)))</f>
        <v>0.31</v>
      </c>
      <c r="CM85">
        <f>IF(CM$1=$A85,1,INDEX(Correlations!$F$3:$DA$102,MAX(CM$1,$A85),MIN(CM$1,$A85)))</f>
        <v>0.46</v>
      </c>
      <c r="CN85">
        <f>IF(CN$1=$A85,1,INDEX(Correlations!$F$3:$DA$102,MAX(CN$1,$A85),MIN(CN$1,$A85)))</f>
        <v>0.36</v>
      </c>
      <c r="CO85">
        <f>IF(CO$1=$A85,1,INDEX(Correlations!$F$3:$DA$102,MAX(CO$1,$A85),MIN(CO$1,$A85)))</f>
        <v>0.51</v>
      </c>
      <c r="CP85">
        <f>IF(CP$1=$A85,1,INDEX(Correlations!$F$3:$DA$102,MAX(CP$1,$A85),MIN(CP$1,$A85)))</f>
        <v>0.48</v>
      </c>
      <c r="CQ85">
        <f>IF(CQ$1=$A85,1,INDEX(Correlations!$F$3:$DA$102,MAX(CQ$1,$A85),MIN(CQ$1,$A85)))</f>
        <v>0.4</v>
      </c>
      <c r="CR85">
        <f>IF(CR$1=$A85,1,INDEX(Correlations!$F$3:$DA$102,MAX(CR$1,$A85),MIN(CR$1,$A85)))</f>
        <v>0.53</v>
      </c>
      <c r="CS85">
        <f>IF(CS$1=$A85,1,INDEX(Correlations!$F$3:$DA$102,MAX(CS$1,$A85),MIN(CS$1,$A85)))</f>
        <v>0.64</v>
      </c>
      <c r="CT85">
        <f>IF(CT$1=$A85,1,INDEX(Correlations!$F$3:$DA$102,MAX(CT$1,$A85),MIN(CT$1,$A85)))</f>
        <v>0.41</v>
      </c>
      <c r="CU85">
        <f>IF(CU$1=$A85,1,INDEX(Correlations!$F$3:$DA$102,MAX(CU$1,$A85),MIN(CU$1,$A85)))</f>
        <v>0.31</v>
      </c>
      <c r="CV85">
        <f>IF(CV$1=$A85,1,INDEX(Correlations!$F$3:$DA$102,MAX(CV$1,$A85),MIN(CV$1,$A85)))</f>
        <v>0.46</v>
      </c>
      <c r="CW85">
        <f>IF(CW$1=$A85,1,INDEX(Correlations!$F$3:$DA$102,MAX(CW$1,$A85),MIN(CW$1,$A85)))</f>
        <v>0.32</v>
      </c>
    </row>
    <row r="86" spans="1:101" x14ac:dyDescent="0.15">
      <c r="A86">
        <v>85</v>
      </c>
      <c r="B86">
        <f>IF(B$1=$A86,1,INDEX(Correlations!$F$3:$DA$102,MAX(B$1,$A86),MIN(B$1,$A86)))</f>
        <v>0</v>
      </c>
      <c r="C86">
        <f>IF(C$1=$A86,1,INDEX(Correlations!$F$3:$DA$102,MAX(C$1,$A86),MIN(C$1,$A86)))</f>
        <v>0</v>
      </c>
      <c r="D86">
        <f>IF(D$1=$A86,1,INDEX(Correlations!$F$3:$DA$102,MAX(D$1,$A86),MIN(D$1,$A86)))</f>
        <v>0</v>
      </c>
      <c r="E86">
        <f>IF(E$1=$A86,1,INDEX(Correlations!$F$3:$DA$102,MAX(E$1,$A86),MIN(E$1,$A86)))</f>
        <v>0</v>
      </c>
      <c r="F86">
        <f>IF(F$1=$A86,1,INDEX(Correlations!$F$3:$DA$102,MAX(F$1,$A86),MIN(F$1,$A86)))</f>
        <v>0</v>
      </c>
      <c r="G86">
        <f>IF(G$1=$A86,1,INDEX(Correlations!$F$3:$DA$102,MAX(G$1,$A86),MIN(G$1,$A86)))</f>
        <v>0</v>
      </c>
      <c r="H86">
        <f>IF(H$1=$A86,1,INDEX(Correlations!$F$3:$DA$102,MAX(H$1,$A86),MIN(H$1,$A86)))</f>
        <v>0</v>
      </c>
      <c r="I86">
        <f>IF(I$1=$A86,1,INDEX(Correlations!$F$3:$DA$102,MAX(I$1,$A86),MIN(I$1,$A86)))</f>
        <v>0</v>
      </c>
      <c r="J86">
        <f>IF(J$1=$A86,1,INDEX(Correlations!$F$3:$DA$102,MAX(J$1,$A86),MIN(J$1,$A86)))</f>
        <v>0</v>
      </c>
      <c r="K86">
        <f>IF(K$1=$A86,1,INDEX(Correlations!$F$3:$DA$102,MAX(K$1,$A86),MIN(K$1,$A86)))</f>
        <v>0</v>
      </c>
      <c r="L86">
        <f>IF(L$1=$A86,1,INDEX(Correlations!$F$3:$DA$102,MAX(L$1,$A86),MIN(L$1,$A86)))</f>
        <v>0</v>
      </c>
      <c r="M86">
        <f>IF(M$1=$A86,1,INDEX(Correlations!$F$3:$DA$102,MAX(M$1,$A86),MIN(M$1,$A86)))</f>
        <v>0</v>
      </c>
      <c r="N86">
        <f>IF(N$1=$A86,1,INDEX(Correlations!$F$3:$DA$102,MAX(N$1,$A86),MIN(N$1,$A86)))</f>
        <v>0</v>
      </c>
      <c r="O86">
        <f>IF(O$1=$A86,1,INDEX(Correlations!$F$3:$DA$102,MAX(O$1,$A86),MIN(O$1,$A86)))</f>
        <v>0</v>
      </c>
      <c r="P86">
        <f>IF(P$1=$A86,1,INDEX(Correlations!$F$3:$DA$102,MAX(P$1,$A86),MIN(P$1,$A86)))</f>
        <v>0</v>
      </c>
      <c r="Q86">
        <f>IF(Q$1=$A86,1,INDEX(Correlations!$F$3:$DA$102,MAX(Q$1,$A86),MIN(Q$1,$A86)))</f>
        <v>0</v>
      </c>
      <c r="R86">
        <f>IF(R$1=$A86,1,INDEX(Correlations!$F$3:$DA$102,MAX(R$1,$A86),MIN(R$1,$A86)))</f>
        <v>0</v>
      </c>
      <c r="S86">
        <f>IF(S$1=$A86,1,INDEX(Correlations!$F$3:$DA$102,MAX(S$1,$A86),MIN(S$1,$A86)))</f>
        <v>0</v>
      </c>
      <c r="T86">
        <f>IF(T$1=$A86,1,INDEX(Correlations!$F$3:$DA$102,MAX(T$1,$A86),MIN(T$1,$A86)))</f>
        <v>0</v>
      </c>
      <c r="U86">
        <f>IF(U$1=$A86,1,INDEX(Correlations!$F$3:$DA$102,MAX(U$1,$A86),MIN(U$1,$A86)))</f>
        <v>0</v>
      </c>
      <c r="V86">
        <f>IF(V$1=$A86,1,INDEX(Correlations!$F$3:$DA$102,MAX(V$1,$A86),MIN(V$1,$A86)))</f>
        <v>0</v>
      </c>
      <c r="W86">
        <f>IF(W$1=$A86,1,INDEX(Correlations!$F$3:$DA$102,MAX(W$1,$A86),MIN(W$1,$A86)))</f>
        <v>0</v>
      </c>
      <c r="X86">
        <f>IF(X$1=$A86,1,INDEX(Correlations!$F$3:$DA$102,MAX(X$1,$A86),MIN(X$1,$A86)))</f>
        <v>0</v>
      </c>
      <c r="Y86">
        <f>IF(Y$1=$A86,1,INDEX(Correlations!$F$3:$DA$102,MAX(Y$1,$A86),MIN(Y$1,$A86)))</f>
        <v>0</v>
      </c>
      <c r="Z86">
        <f>IF(Z$1=$A86,1,INDEX(Correlations!$F$3:$DA$102,MAX(Z$1,$A86),MIN(Z$1,$A86)))</f>
        <v>0</v>
      </c>
      <c r="AA86">
        <f>IF(AA$1=$A86,1,INDEX(Correlations!$F$3:$DA$102,MAX(AA$1,$A86),MIN(AA$1,$A86)))</f>
        <v>0</v>
      </c>
      <c r="AB86">
        <f>IF(AB$1=$A86,1,INDEX(Correlations!$F$3:$DA$102,MAX(AB$1,$A86),MIN(AB$1,$A86)))</f>
        <v>0</v>
      </c>
      <c r="AC86">
        <f>IF(AC$1=$A86,1,INDEX(Correlations!$F$3:$DA$102,MAX(AC$1,$A86),MIN(AC$1,$A86)))</f>
        <v>0</v>
      </c>
      <c r="AD86">
        <f>IF(AD$1=$A86,1,INDEX(Correlations!$F$3:$DA$102,MAX(AD$1,$A86),MIN(AD$1,$A86)))</f>
        <v>0</v>
      </c>
      <c r="AE86">
        <f>IF(AE$1=$A86,1,INDEX(Correlations!$F$3:$DA$102,MAX(AE$1,$A86),MIN(AE$1,$A86)))</f>
        <v>0</v>
      </c>
      <c r="AF86">
        <f>IF(AF$1=$A86,1,INDEX(Correlations!$F$3:$DA$102,MAX(AF$1,$A86),MIN(AF$1,$A86)))</f>
        <v>0</v>
      </c>
      <c r="AG86">
        <f>IF(AG$1=$A86,1,INDEX(Correlations!$F$3:$DA$102,MAX(AG$1,$A86),MIN(AG$1,$A86)))</f>
        <v>0</v>
      </c>
      <c r="AH86">
        <f>IF(AH$1=$A86,1,INDEX(Correlations!$F$3:$DA$102,MAX(AH$1,$A86),MIN(AH$1,$A86)))</f>
        <v>0</v>
      </c>
      <c r="AI86">
        <f>IF(AI$1=$A86,1,INDEX(Correlations!$F$3:$DA$102,MAX(AI$1,$A86),MIN(AI$1,$A86)))</f>
        <v>0</v>
      </c>
      <c r="AJ86">
        <f>IF(AJ$1=$A86,1,INDEX(Correlations!$F$3:$DA$102,MAX(AJ$1,$A86),MIN(AJ$1,$A86)))</f>
        <v>0</v>
      </c>
      <c r="AK86">
        <f>IF(AK$1=$A86,1,INDEX(Correlations!$F$3:$DA$102,MAX(AK$1,$A86),MIN(AK$1,$A86)))</f>
        <v>0</v>
      </c>
      <c r="AL86">
        <f>IF(AL$1=$A86,1,INDEX(Correlations!$F$3:$DA$102,MAX(AL$1,$A86),MIN(AL$1,$A86)))</f>
        <v>0</v>
      </c>
      <c r="AM86">
        <f>IF(AM$1=$A86,1,INDEX(Correlations!$F$3:$DA$102,MAX(AM$1,$A86),MIN(AM$1,$A86)))</f>
        <v>0</v>
      </c>
      <c r="AN86">
        <f>IF(AN$1=$A86,1,INDEX(Correlations!$F$3:$DA$102,MAX(AN$1,$A86),MIN(AN$1,$A86)))</f>
        <v>0</v>
      </c>
      <c r="AO86">
        <f>IF(AO$1=$A86,1,INDEX(Correlations!$F$3:$DA$102,MAX(AO$1,$A86),MIN(AO$1,$A86)))</f>
        <v>0</v>
      </c>
      <c r="AP86">
        <f>IF(AP$1=$A86,1,INDEX(Correlations!$F$3:$DA$102,MAX(AP$1,$A86),MIN(AP$1,$A86)))</f>
        <v>0</v>
      </c>
      <c r="AQ86">
        <f>IF(AQ$1=$A86,1,INDEX(Correlations!$F$3:$DA$102,MAX(AQ$1,$A86),MIN(AQ$1,$A86)))</f>
        <v>0</v>
      </c>
      <c r="AR86">
        <f>IF(AR$1=$A86,1,INDEX(Correlations!$F$3:$DA$102,MAX(AR$1,$A86),MIN(AR$1,$A86)))</f>
        <v>0</v>
      </c>
      <c r="AS86">
        <f>IF(AS$1=$A86,1,INDEX(Correlations!$F$3:$DA$102,MAX(AS$1,$A86),MIN(AS$1,$A86)))</f>
        <v>0</v>
      </c>
      <c r="AT86">
        <f>IF(AT$1=$A86,1,INDEX(Correlations!$F$3:$DA$102,MAX(AT$1,$A86),MIN(AT$1,$A86)))</f>
        <v>0</v>
      </c>
      <c r="AU86">
        <f>IF(AU$1=$A86,1,INDEX(Correlations!$F$3:$DA$102,MAX(AU$1,$A86),MIN(AU$1,$A86)))</f>
        <v>0</v>
      </c>
      <c r="AV86">
        <f>IF(AV$1=$A86,1,INDEX(Correlations!$F$3:$DA$102,MAX(AV$1,$A86),MIN(AV$1,$A86)))</f>
        <v>0</v>
      </c>
      <c r="AW86">
        <f>IF(AW$1=$A86,1,INDEX(Correlations!$F$3:$DA$102,MAX(AW$1,$A86),MIN(AW$1,$A86)))</f>
        <v>0</v>
      </c>
      <c r="AX86">
        <f>IF(AX$1=$A86,1,INDEX(Correlations!$F$3:$DA$102,MAX(AX$1,$A86),MIN(AX$1,$A86)))</f>
        <v>0</v>
      </c>
      <c r="AY86">
        <f>IF(AY$1=$A86,1,INDEX(Correlations!$F$3:$DA$102,MAX(AY$1,$A86),MIN(AY$1,$A86)))</f>
        <v>0</v>
      </c>
      <c r="AZ86">
        <f>IF(AZ$1=$A86,1,INDEX(Correlations!$F$3:$DA$102,MAX(AZ$1,$A86),MIN(AZ$1,$A86)))</f>
        <v>0</v>
      </c>
      <c r="BA86">
        <f>IF(BA$1=$A86,1,INDEX(Correlations!$F$3:$DA$102,MAX(BA$1,$A86),MIN(BA$1,$A86)))</f>
        <v>0</v>
      </c>
      <c r="BB86">
        <f>IF(BB$1=$A86,1,INDEX(Correlations!$F$3:$DA$102,MAX(BB$1,$A86),MIN(BB$1,$A86)))</f>
        <v>0</v>
      </c>
      <c r="BC86">
        <f>IF(BC$1=$A86,1,INDEX(Correlations!$F$3:$DA$102,MAX(BC$1,$A86),MIN(BC$1,$A86)))</f>
        <v>0</v>
      </c>
      <c r="BD86">
        <f>IF(BD$1=$A86,1,INDEX(Correlations!$F$3:$DA$102,MAX(BD$1,$A86),MIN(BD$1,$A86)))</f>
        <v>0</v>
      </c>
      <c r="BE86">
        <f>IF(BE$1=$A86,1,INDEX(Correlations!$F$3:$DA$102,MAX(BE$1,$A86),MIN(BE$1,$A86)))</f>
        <v>0</v>
      </c>
      <c r="BF86">
        <f>IF(BF$1=$A86,1,INDEX(Correlations!$F$3:$DA$102,MAX(BF$1,$A86),MIN(BF$1,$A86)))</f>
        <v>0</v>
      </c>
      <c r="BG86">
        <f>IF(BG$1=$A86,1,INDEX(Correlations!$F$3:$DA$102,MAX(BG$1,$A86),MIN(BG$1,$A86)))</f>
        <v>0</v>
      </c>
      <c r="BH86">
        <f>IF(BH$1=$A86,1,INDEX(Correlations!$F$3:$DA$102,MAX(BH$1,$A86),MIN(BH$1,$A86)))</f>
        <v>0</v>
      </c>
      <c r="BI86">
        <f>IF(BI$1=$A86,1,INDEX(Correlations!$F$3:$DA$102,MAX(BI$1,$A86),MIN(BI$1,$A86)))</f>
        <v>0</v>
      </c>
      <c r="BJ86">
        <f>IF(BJ$1=$A86,1,INDEX(Correlations!$F$3:$DA$102,MAX(BJ$1,$A86),MIN(BJ$1,$A86)))</f>
        <v>0</v>
      </c>
      <c r="BK86">
        <f>IF(BK$1=$A86,1,INDEX(Correlations!$F$3:$DA$102,MAX(BK$1,$A86),MIN(BK$1,$A86)))</f>
        <v>0</v>
      </c>
      <c r="BL86">
        <f>IF(BL$1=$A86,1,INDEX(Correlations!$F$3:$DA$102,MAX(BL$1,$A86),MIN(BL$1,$A86)))</f>
        <v>0</v>
      </c>
      <c r="BM86">
        <f>IF(BM$1=$A86,1,INDEX(Correlations!$F$3:$DA$102,MAX(BM$1,$A86),MIN(BM$1,$A86)))</f>
        <v>0</v>
      </c>
      <c r="BN86">
        <f>IF(BN$1=$A86,1,INDEX(Correlations!$F$3:$DA$102,MAX(BN$1,$A86),MIN(BN$1,$A86)))</f>
        <v>0</v>
      </c>
      <c r="BO86">
        <f>IF(BO$1=$A86,1,INDEX(Correlations!$F$3:$DA$102,MAX(BO$1,$A86),MIN(BO$1,$A86)))</f>
        <v>0</v>
      </c>
      <c r="BP86">
        <f>IF(BP$1=$A86,1,INDEX(Correlations!$F$3:$DA$102,MAX(BP$1,$A86),MIN(BP$1,$A86)))</f>
        <v>0</v>
      </c>
      <c r="BQ86">
        <f>IF(BQ$1=$A86,1,INDEX(Correlations!$F$3:$DA$102,MAX(BQ$1,$A86),MIN(BQ$1,$A86)))</f>
        <v>0</v>
      </c>
      <c r="BR86">
        <f>IF(BR$1=$A86,1,INDEX(Correlations!$F$3:$DA$102,MAX(BR$1,$A86),MIN(BR$1,$A86)))</f>
        <v>0</v>
      </c>
      <c r="BS86">
        <f>IF(BS$1=$A86,1,INDEX(Correlations!$F$3:$DA$102,MAX(BS$1,$A86),MIN(BS$1,$A86)))</f>
        <v>0</v>
      </c>
      <c r="BT86">
        <f>IF(BT$1=$A86,1,INDEX(Correlations!$F$3:$DA$102,MAX(BT$1,$A86),MIN(BT$1,$A86)))</f>
        <v>0.49</v>
      </c>
      <c r="BU86">
        <f>IF(BU$1=$A86,1,INDEX(Correlations!$F$3:$DA$102,MAX(BU$1,$A86),MIN(BU$1,$A86)))</f>
        <v>0.72</v>
      </c>
      <c r="BV86">
        <f>IF(BV$1=$A86,1,INDEX(Correlations!$F$3:$DA$102,MAX(BV$1,$A86),MIN(BV$1,$A86)))</f>
        <v>0.37</v>
      </c>
      <c r="BW86">
        <f>IF(BW$1=$A86,1,INDEX(Correlations!$F$3:$DA$102,MAX(BW$1,$A86),MIN(BW$1,$A86)))</f>
        <v>0.6</v>
      </c>
      <c r="BX86">
        <f>IF(BX$1=$A86,1,INDEX(Correlations!$F$3:$DA$102,MAX(BX$1,$A86),MIN(BX$1,$A86)))</f>
        <v>0.3</v>
      </c>
      <c r="BY86">
        <f>IF(BY$1=$A86,1,INDEX(Correlations!$F$3:$DA$102,MAX(BY$1,$A86),MIN(BY$1,$A86)))</f>
        <v>0.23</v>
      </c>
      <c r="BZ86">
        <f>IF(BZ$1=$A86,1,INDEX(Correlations!$F$3:$DA$102,MAX(BZ$1,$A86),MIN(BZ$1,$A86)))</f>
        <v>0.2</v>
      </c>
      <c r="CA86">
        <f>IF(CA$1=$A86,1,INDEX(Correlations!$F$3:$DA$102,MAX(CA$1,$A86),MIN(CA$1,$A86)))</f>
        <v>0.57999999999999996</v>
      </c>
      <c r="CB86">
        <f>IF(CB$1=$A86,1,INDEX(Correlations!$F$3:$DA$102,MAX(CB$1,$A86),MIN(CB$1,$A86)))</f>
        <v>0.5</v>
      </c>
      <c r="CC86">
        <f>IF(CC$1=$A86,1,INDEX(Correlations!$F$3:$DA$102,MAX(CC$1,$A86),MIN(CC$1,$A86)))</f>
        <v>0.41</v>
      </c>
      <c r="CD86">
        <f>IF(CD$1=$A86,1,INDEX(Correlations!$F$3:$DA$102,MAX(CD$1,$A86),MIN(CD$1,$A86)))</f>
        <v>7.0000000000000007E-2</v>
      </c>
      <c r="CE86">
        <f>IF(CE$1=$A86,1,INDEX(Correlations!$F$3:$DA$102,MAX(CE$1,$A86),MIN(CE$1,$A86)))</f>
        <v>0.52</v>
      </c>
      <c r="CF86">
        <f>IF(CF$1=$A86,1,INDEX(Correlations!$F$3:$DA$102,MAX(CF$1,$A86),MIN(CF$1,$A86)))</f>
        <v>0.34</v>
      </c>
      <c r="CG86">
        <f>IF(CG$1=$A86,1,INDEX(Correlations!$F$3:$DA$102,MAX(CG$1,$A86),MIN(CG$1,$A86)))</f>
        <v>0.24</v>
      </c>
      <c r="CH86">
        <f>IF(CH$1=$A86,1,INDEX(Correlations!$F$3:$DA$102,MAX(CH$1,$A86),MIN(CH$1,$A86)))</f>
        <v>1</v>
      </c>
      <c r="CI86">
        <f>IF(CI$1=$A86,1,INDEX(Correlations!$F$3:$DA$102,MAX(CI$1,$A86),MIN(CI$1,$A86)))</f>
        <v>0.55000000000000004</v>
      </c>
      <c r="CJ86">
        <f>IF(CJ$1=$A86,1,INDEX(Correlations!$F$3:$DA$102,MAX(CJ$1,$A86),MIN(CJ$1,$A86)))</f>
        <v>0.24</v>
      </c>
      <c r="CK86">
        <f>IF(CK$1=$A86,1,INDEX(Correlations!$F$3:$DA$102,MAX(CK$1,$A86),MIN(CK$1,$A86)))</f>
        <v>0.16</v>
      </c>
      <c r="CL86">
        <f>IF(CL$1=$A86,1,INDEX(Correlations!$F$3:$DA$102,MAX(CL$1,$A86),MIN(CL$1,$A86)))</f>
        <v>-0.05</v>
      </c>
      <c r="CM86">
        <f>IF(CM$1=$A86,1,INDEX(Correlations!$F$3:$DA$102,MAX(CM$1,$A86),MIN(CM$1,$A86)))</f>
        <v>0.66</v>
      </c>
      <c r="CN86">
        <f>IF(CN$1=$A86,1,INDEX(Correlations!$F$3:$DA$102,MAX(CN$1,$A86),MIN(CN$1,$A86)))</f>
        <v>0.47</v>
      </c>
      <c r="CO86">
        <f>IF(CO$1=$A86,1,INDEX(Correlations!$F$3:$DA$102,MAX(CO$1,$A86),MIN(CO$1,$A86)))</f>
        <v>0.47</v>
      </c>
      <c r="CP86">
        <f>IF(CP$1=$A86,1,INDEX(Correlations!$F$3:$DA$102,MAX(CP$1,$A86),MIN(CP$1,$A86)))</f>
        <v>0.61</v>
      </c>
      <c r="CQ86">
        <f>IF(CQ$1=$A86,1,INDEX(Correlations!$F$3:$DA$102,MAX(CQ$1,$A86),MIN(CQ$1,$A86)))</f>
        <v>0.55000000000000004</v>
      </c>
      <c r="CR86">
        <f>IF(CR$1=$A86,1,INDEX(Correlations!$F$3:$DA$102,MAX(CR$1,$A86),MIN(CR$1,$A86)))</f>
        <v>0.46</v>
      </c>
      <c r="CS86">
        <f>IF(CS$1=$A86,1,INDEX(Correlations!$F$3:$DA$102,MAX(CS$1,$A86),MIN(CS$1,$A86)))</f>
        <v>0.27</v>
      </c>
      <c r="CT86">
        <f>IF(CT$1=$A86,1,INDEX(Correlations!$F$3:$DA$102,MAX(CT$1,$A86),MIN(CT$1,$A86)))</f>
        <v>0.72</v>
      </c>
      <c r="CU86">
        <f>IF(CU$1=$A86,1,INDEX(Correlations!$F$3:$DA$102,MAX(CU$1,$A86),MIN(CU$1,$A86)))</f>
        <v>0.8</v>
      </c>
      <c r="CV86">
        <f>IF(CV$1=$A86,1,INDEX(Correlations!$F$3:$DA$102,MAX(CV$1,$A86),MIN(CV$1,$A86)))</f>
        <v>0.27</v>
      </c>
      <c r="CW86">
        <f>IF(CW$1=$A86,1,INDEX(Correlations!$F$3:$DA$102,MAX(CW$1,$A86),MIN(CW$1,$A86)))</f>
        <v>0.93</v>
      </c>
    </row>
    <row r="87" spans="1:101" x14ac:dyDescent="0.15">
      <c r="A87">
        <v>86</v>
      </c>
      <c r="B87">
        <f>IF(B$1=$A87,1,INDEX(Correlations!$F$3:$DA$102,MAX(B$1,$A87),MIN(B$1,$A87)))</f>
        <v>0</v>
      </c>
      <c r="C87">
        <f>IF(C$1=$A87,1,INDEX(Correlations!$F$3:$DA$102,MAX(C$1,$A87),MIN(C$1,$A87)))</f>
        <v>0</v>
      </c>
      <c r="D87">
        <f>IF(D$1=$A87,1,INDEX(Correlations!$F$3:$DA$102,MAX(D$1,$A87),MIN(D$1,$A87)))</f>
        <v>0</v>
      </c>
      <c r="E87">
        <f>IF(E$1=$A87,1,INDEX(Correlations!$F$3:$DA$102,MAX(E$1,$A87),MIN(E$1,$A87)))</f>
        <v>0</v>
      </c>
      <c r="F87">
        <f>IF(F$1=$A87,1,INDEX(Correlations!$F$3:$DA$102,MAX(F$1,$A87),MIN(F$1,$A87)))</f>
        <v>0</v>
      </c>
      <c r="G87">
        <f>IF(G$1=$A87,1,INDEX(Correlations!$F$3:$DA$102,MAX(G$1,$A87),MIN(G$1,$A87)))</f>
        <v>0</v>
      </c>
      <c r="H87">
        <f>IF(H$1=$A87,1,INDEX(Correlations!$F$3:$DA$102,MAX(H$1,$A87),MIN(H$1,$A87)))</f>
        <v>0</v>
      </c>
      <c r="I87">
        <f>IF(I$1=$A87,1,INDEX(Correlations!$F$3:$DA$102,MAX(I$1,$A87),MIN(I$1,$A87)))</f>
        <v>0</v>
      </c>
      <c r="J87">
        <f>IF(J$1=$A87,1,INDEX(Correlations!$F$3:$DA$102,MAX(J$1,$A87),MIN(J$1,$A87)))</f>
        <v>0</v>
      </c>
      <c r="K87">
        <f>IF(K$1=$A87,1,INDEX(Correlations!$F$3:$DA$102,MAX(K$1,$A87),MIN(K$1,$A87)))</f>
        <v>0</v>
      </c>
      <c r="L87">
        <f>IF(L$1=$A87,1,INDEX(Correlations!$F$3:$DA$102,MAX(L$1,$A87),MIN(L$1,$A87)))</f>
        <v>0</v>
      </c>
      <c r="M87">
        <f>IF(M$1=$A87,1,INDEX(Correlations!$F$3:$DA$102,MAX(M$1,$A87),MIN(M$1,$A87)))</f>
        <v>0</v>
      </c>
      <c r="N87">
        <f>IF(N$1=$A87,1,INDEX(Correlations!$F$3:$DA$102,MAX(N$1,$A87),MIN(N$1,$A87)))</f>
        <v>0</v>
      </c>
      <c r="O87">
        <f>IF(O$1=$A87,1,INDEX(Correlations!$F$3:$DA$102,MAX(O$1,$A87),MIN(O$1,$A87)))</f>
        <v>0</v>
      </c>
      <c r="P87">
        <f>IF(P$1=$A87,1,INDEX(Correlations!$F$3:$DA$102,MAX(P$1,$A87),MIN(P$1,$A87)))</f>
        <v>0</v>
      </c>
      <c r="Q87">
        <f>IF(Q$1=$A87,1,INDEX(Correlations!$F$3:$DA$102,MAX(Q$1,$A87),MIN(Q$1,$A87)))</f>
        <v>0</v>
      </c>
      <c r="R87">
        <f>IF(R$1=$A87,1,INDEX(Correlations!$F$3:$DA$102,MAX(R$1,$A87),MIN(R$1,$A87)))</f>
        <v>0</v>
      </c>
      <c r="S87">
        <f>IF(S$1=$A87,1,INDEX(Correlations!$F$3:$DA$102,MAX(S$1,$A87),MIN(S$1,$A87)))</f>
        <v>0</v>
      </c>
      <c r="T87">
        <f>IF(T$1=$A87,1,INDEX(Correlations!$F$3:$DA$102,MAX(T$1,$A87),MIN(T$1,$A87)))</f>
        <v>0</v>
      </c>
      <c r="U87">
        <f>IF(U$1=$A87,1,INDEX(Correlations!$F$3:$DA$102,MAX(U$1,$A87),MIN(U$1,$A87)))</f>
        <v>0</v>
      </c>
      <c r="V87">
        <f>IF(V$1=$A87,1,INDEX(Correlations!$F$3:$DA$102,MAX(V$1,$A87),MIN(V$1,$A87)))</f>
        <v>0</v>
      </c>
      <c r="W87">
        <f>IF(W$1=$A87,1,INDEX(Correlations!$F$3:$DA$102,MAX(W$1,$A87),MIN(W$1,$A87)))</f>
        <v>0</v>
      </c>
      <c r="X87">
        <f>IF(X$1=$A87,1,INDEX(Correlations!$F$3:$DA$102,MAX(X$1,$A87),MIN(X$1,$A87)))</f>
        <v>0</v>
      </c>
      <c r="Y87">
        <f>IF(Y$1=$A87,1,INDEX(Correlations!$F$3:$DA$102,MAX(Y$1,$A87),MIN(Y$1,$A87)))</f>
        <v>0</v>
      </c>
      <c r="Z87">
        <f>IF(Z$1=$A87,1,INDEX(Correlations!$F$3:$DA$102,MAX(Z$1,$A87),MIN(Z$1,$A87)))</f>
        <v>0</v>
      </c>
      <c r="AA87">
        <f>IF(AA$1=$A87,1,INDEX(Correlations!$F$3:$DA$102,MAX(AA$1,$A87),MIN(AA$1,$A87)))</f>
        <v>0</v>
      </c>
      <c r="AB87">
        <f>IF(AB$1=$A87,1,INDEX(Correlations!$F$3:$DA$102,MAX(AB$1,$A87),MIN(AB$1,$A87)))</f>
        <v>0</v>
      </c>
      <c r="AC87">
        <f>IF(AC$1=$A87,1,INDEX(Correlations!$F$3:$DA$102,MAX(AC$1,$A87),MIN(AC$1,$A87)))</f>
        <v>0</v>
      </c>
      <c r="AD87">
        <f>IF(AD$1=$A87,1,INDEX(Correlations!$F$3:$DA$102,MAX(AD$1,$A87),MIN(AD$1,$A87)))</f>
        <v>0</v>
      </c>
      <c r="AE87">
        <f>IF(AE$1=$A87,1,INDEX(Correlations!$F$3:$DA$102,MAX(AE$1,$A87),MIN(AE$1,$A87)))</f>
        <v>0</v>
      </c>
      <c r="AF87">
        <f>IF(AF$1=$A87,1,INDEX(Correlations!$F$3:$DA$102,MAX(AF$1,$A87),MIN(AF$1,$A87)))</f>
        <v>0</v>
      </c>
      <c r="AG87">
        <f>IF(AG$1=$A87,1,INDEX(Correlations!$F$3:$DA$102,MAX(AG$1,$A87),MIN(AG$1,$A87)))</f>
        <v>0</v>
      </c>
      <c r="AH87">
        <f>IF(AH$1=$A87,1,INDEX(Correlations!$F$3:$DA$102,MAX(AH$1,$A87),MIN(AH$1,$A87)))</f>
        <v>0</v>
      </c>
      <c r="AI87">
        <f>IF(AI$1=$A87,1,INDEX(Correlations!$F$3:$DA$102,MAX(AI$1,$A87),MIN(AI$1,$A87)))</f>
        <v>0</v>
      </c>
      <c r="AJ87">
        <f>IF(AJ$1=$A87,1,INDEX(Correlations!$F$3:$DA$102,MAX(AJ$1,$A87),MIN(AJ$1,$A87)))</f>
        <v>0</v>
      </c>
      <c r="AK87">
        <f>IF(AK$1=$A87,1,INDEX(Correlations!$F$3:$DA$102,MAX(AK$1,$A87),MIN(AK$1,$A87)))</f>
        <v>0</v>
      </c>
      <c r="AL87">
        <f>IF(AL$1=$A87,1,INDEX(Correlations!$F$3:$DA$102,MAX(AL$1,$A87),MIN(AL$1,$A87)))</f>
        <v>0</v>
      </c>
      <c r="AM87">
        <f>IF(AM$1=$A87,1,INDEX(Correlations!$F$3:$DA$102,MAX(AM$1,$A87),MIN(AM$1,$A87)))</f>
        <v>0</v>
      </c>
      <c r="AN87">
        <f>IF(AN$1=$A87,1,INDEX(Correlations!$F$3:$DA$102,MAX(AN$1,$A87),MIN(AN$1,$A87)))</f>
        <v>0</v>
      </c>
      <c r="AO87">
        <f>IF(AO$1=$A87,1,INDEX(Correlations!$F$3:$DA$102,MAX(AO$1,$A87),MIN(AO$1,$A87)))</f>
        <v>0</v>
      </c>
      <c r="AP87">
        <f>IF(AP$1=$A87,1,INDEX(Correlations!$F$3:$DA$102,MAX(AP$1,$A87),MIN(AP$1,$A87)))</f>
        <v>0</v>
      </c>
      <c r="AQ87">
        <f>IF(AQ$1=$A87,1,INDEX(Correlations!$F$3:$DA$102,MAX(AQ$1,$A87),MIN(AQ$1,$A87)))</f>
        <v>0</v>
      </c>
      <c r="AR87">
        <f>IF(AR$1=$A87,1,INDEX(Correlations!$F$3:$DA$102,MAX(AR$1,$A87),MIN(AR$1,$A87)))</f>
        <v>0</v>
      </c>
      <c r="AS87">
        <f>IF(AS$1=$A87,1,INDEX(Correlations!$F$3:$DA$102,MAX(AS$1,$A87),MIN(AS$1,$A87)))</f>
        <v>0</v>
      </c>
      <c r="AT87">
        <f>IF(AT$1=$A87,1,INDEX(Correlations!$F$3:$DA$102,MAX(AT$1,$A87),MIN(AT$1,$A87)))</f>
        <v>0</v>
      </c>
      <c r="AU87">
        <f>IF(AU$1=$A87,1,INDEX(Correlations!$F$3:$DA$102,MAX(AU$1,$A87),MIN(AU$1,$A87)))</f>
        <v>0</v>
      </c>
      <c r="AV87">
        <f>IF(AV$1=$A87,1,INDEX(Correlations!$F$3:$DA$102,MAX(AV$1,$A87),MIN(AV$1,$A87)))</f>
        <v>0</v>
      </c>
      <c r="AW87">
        <f>IF(AW$1=$A87,1,INDEX(Correlations!$F$3:$DA$102,MAX(AW$1,$A87),MIN(AW$1,$A87)))</f>
        <v>0</v>
      </c>
      <c r="AX87">
        <f>IF(AX$1=$A87,1,INDEX(Correlations!$F$3:$DA$102,MAX(AX$1,$A87),MIN(AX$1,$A87)))</f>
        <v>0</v>
      </c>
      <c r="AY87">
        <f>IF(AY$1=$A87,1,INDEX(Correlations!$F$3:$DA$102,MAX(AY$1,$A87),MIN(AY$1,$A87)))</f>
        <v>0</v>
      </c>
      <c r="AZ87">
        <f>IF(AZ$1=$A87,1,INDEX(Correlations!$F$3:$DA$102,MAX(AZ$1,$A87),MIN(AZ$1,$A87)))</f>
        <v>0</v>
      </c>
      <c r="BA87">
        <f>IF(BA$1=$A87,1,INDEX(Correlations!$F$3:$DA$102,MAX(BA$1,$A87),MIN(BA$1,$A87)))</f>
        <v>0</v>
      </c>
      <c r="BB87">
        <f>IF(BB$1=$A87,1,INDEX(Correlations!$F$3:$DA$102,MAX(BB$1,$A87),MIN(BB$1,$A87)))</f>
        <v>0</v>
      </c>
      <c r="BC87">
        <f>IF(BC$1=$A87,1,INDEX(Correlations!$F$3:$DA$102,MAX(BC$1,$A87),MIN(BC$1,$A87)))</f>
        <v>0</v>
      </c>
      <c r="BD87">
        <f>IF(BD$1=$A87,1,INDEX(Correlations!$F$3:$DA$102,MAX(BD$1,$A87),MIN(BD$1,$A87)))</f>
        <v>0</v>
      </c>
      <c r="BE87">
        <f>IF(BE$1=$A87,1,INDEX(Correlations!$F$3:$DA$102,MAX(BE$1,$A87),MIN(BE$1,$A87)))</f>
        <v>0</v>
      </c>
      <c r="BF87">
        <f>IF(BF$1=$A87,1,INDEX(Correlations!$F$3:$DA$102,MAX(BF$1,$A87),MIN(BF$1,$A87)))</f>
        <v>0</v>
      </c>
      <c r="BG87">
        <f>IF(BG$1=$A87,1,INDEX(Correlations!$F$3:$DA$102,MAX(BG$1,$A87),MIN(BG$1,$A87)))</f>
        <v>0</v>
      </c>
      <c r="BH87">
        <f>IF(BH$1=$A87,1,INDEX(Correlations!$F$3:$DA$102,MAX(BH$1,$A87),MIN(BH$1,$A87)))</f>
        <v>0</v>
      </c>
      <c r="BI87">
        <f>IF(BI$1=$A87,1,INDEX(Correlations!$F$3:$DA$102,MAX(BI$1,$A87),MIN(BI$1,$A87)))</f>
        <v>0</v>
      </c>
      <c r="BJ87">
        <f>IF(BJ$1=$A87,1,INDEX(Correlations!$F$3:$DA$102,MAX(BJ$1,$A87),MIN(BJ$1,$A87)))</f>
        <v>0</v>
      </c>
      <c r="BK87">
        <f>IF(BK$1=$A87,1,INDEX(Correlations!$F$3:$DA$102,MAX(BK$1,$A87),MIN(BK$1,$A87)))</f>
        <v>0</v>
      </c>
      <c r="BL87">
        <f>IF(BL$1=$A87,1,INDEX(Correlations!$F$3:$DA$102,MAX(BL$1,$A87),MIN(BL$1,$A87)))</f>
        <v>0</v>
      </c>
      <c r="BM87">
        <f>IF(BM$1=$A87,1,INDEX(Correlations!$F$3:$DA$102,MAX(BM$1,$A87),MIN(BM$1,$A87)))</f>
        <v>0</v>
      </c>
      <c r="BN87">
        <f>IF(BN$1=$A87,1,INDEX(Correlations!$F$3:$DA$102,MAX(BN$1,$A87),MIN(BN$1,$A87)))</f>
        <v>0</v>
      </c>
      <c r="BO87">
        <f>IF(BO$1=$A87,1,INDEX(Correlations!$F$3:$DA$102,MAX(BO$1,$A87),MIN(BO$1,$A87)))</f>
        <v>0</v>
      </c>
      <c r="BP87">
        <f>IF(BP$1=$A87,1,INDEX(Correlations!$F$3:$DA$102,MAX(BP$1,$A87),MIN(BP$1,$A87)))</f>
        <v>0</v>
      </c>
      <c r="BQ87">
        <f>IF(BQ$1=$A87,1,INDEX(Correlations!$F$3:$DA$102,MAX(BQ$1,$A87),MIN(BQ$1,$A87)))</f>
        <v>0</v>
      </c>
      <c r="BR87">
        <f>IF(BR$1=$A87,1,INDEX(Correlations!$F$3:$DA$102,MAX(BR$1,$A87),MIN(BR$1,$A87)))</f>
        <v>0</v>
      </c>
      <c r="BS87">
        <f>IF(BS$1=$A87,1,INDEX(Correlations!$F$3:$DA$102,MAX(BS$1,$A87),MIN(BS$1,$A87)))</f>
        <v>0</v>
      </c>
      <c r="BT87">
        <f>IF(BT$1=$A87,1,INDEX(Correlations!$F$3:$DA$102,MAX(BT$1,$A87),MIN(BT$1,$A87)))</f>
        <v>0.43</v>
      </c>
      <c r="BU87">
        <f>IF(BU$1=$A87,1,INDEX(Correlations!$F$3:$DA$102,MAX(BU$1,$A87),MIN(BU$1,$A87)))</f>
        <v>0.52</v>
      </c>
      <c r="BV87">
        <f>IF(BV$1=$A87,1,INDEX(Correlations!$F$3:$DA$102,MAX(BV$1,$A87),MIN(BV$1,$A87)))</f>
        <v>0.39</v>
      </c>
      <c r="BW87">
        <f>IF(BW$1=$A87,1,INDEX(Correlations!$F$3:$DA$102,MAX(BW$1,$A87),MIN(BW$1,$A87)))</f>
        <v>0.48</v>
      </c>
      <c r="BX87">
        <f>IF(BX$1=$A87,1,INDEX(Correlations!$F$3:$DA$102,MAX(BX$1,$A87),MIN(BX$1,$A87)))</f>
        <v>0.32</v>
      </c>
      <c r="BY87">
        <f>IF(BY$1=$A87,1,INDEX(Correlations!$F$3:$DA$102,MAX(BY$1,$A87),MIN(BY$1,$A87)))</f>
        <v>0.24</v>
      </c>
      <c r="BZ87">
        <f>IF(BZ$1=$A87,1,INDEX(Correlations!$F$3:$DA$102,MAX(BZ$1,$A87),MIN(BZ$1,$A87)))</f>
        <v>0.21</v>
      </c>
      <c r="CA87">
        <f>IF(CA$1=$A87,1,INDEX(Correlations!$F$3:$DA$102,MAX(CA$1,$A87),MIN(CA$1,$A87)))</f>
        <v>0.44</v>
      </c>
      <c r="CB87">
        <f>IF(CB$1=$A87,1,INDEX(Correlations!$F$3:$DA$102,MAX(CB$1,$A87),MIN(CB$1,$A87)))</f>
        <v>0.3</v>
      </c>
      <c r="CC87">
        <f>IF(CC$1=$A87,1,INDEX(Correlations!$F$3:$DA$102,MAX(CC$1,$A87),MIN(CC$1,$A87)))</f>
        <v>0.3</v>
      </c>
      <c r="CD87">
        <f>IF(CD$1=$A87,1,INDEX(Correlations!$F$3:$DA$102,MAX(CD$1,$A87),MIN(CD$1,$A87)))</f>
        <v>0.08</v>
      </c>
      <c r="CE87">
        <f>IF(CE$1=$A87,1,INDEX(Correlations!$F$3:$DA$102,MAX(CE$1,$A87),MIN(CE$1,$A87)))</f>
        <v>0.54</v>
      </c>
      <c r="CF87">
        <f>IF(CF$1=$A87,1,INDEX(Correlations!$F$3:$DA$102,MAX(CF$1,$A87),MIN(CF$1,$A87)))</f>
        <v>0.34</v>
      </c>
      <c r="CG87">
        <f>IF(CG$1=$A87,1,INDEX(Correlations!$F$3:$DA$102,MAX(CG$1,$A87),MIN(CG$1,$A87)))</f>
        <v>0.14000000000000001</v>
      </c>
      <c r="CH87">
        <f>IF(CH$1=$A87,1,INDEX(Correlations!$F$3:$DA$102,MAX(CH$1,$A87),MIN(CH$1,$A87)))</f>
        <v>0.55000000000000004</v>
      </c>
      <c r="CI87">
        <f>IF(CI$1=$A87,1,INDEX(Correlations!$F$3:$DA$102,MAX(CI$1,$A87),MIN(CI$1,$A87)))</f>
        <v>1</v>
      </c>
      <c r="CJ87">
        <f>IF(CJ$1=$A87,1,INDEX(Correlations!$F$3:$DA$102,MAX(CJ$1,$A87),MIN(CJ$1,$A87)))</f>
        <v>0.14000000000000001</v>
      </c>
      <c r="CK87">
        <f>IF(CK$1=$A87,1,INDEX(Correlations!$F$3:$DA$102,MAX(CK$1,$A87),MIN(CK$1,$A87)))</f>
        <v>0.26</v>
      </c>
      <c r="CL87">
        <f>IF(CL$1=$A87,1,INDEX(Correlations!$F$3:$DA$102,MAX(CL$1,$A87),MIN(CL$1,$A87)))</f>
        <v>0.04</v>
      </c>
      <c r="CM87">
        <f>IF(CM$1=$A87,1,INDEX(Correlations!$F$3:$DA$102,MAX(CM$1,$A87),MIN(CM$1,$A87)))</f>
        <v>0.51</v>
      </c>
      <c r="CN87">
        <f>IF(CN$1=$A87,1,INDEX(Correlations!$F$3:$DA$102,MAX(CN$1,$A87),MIN(CN$1,$A87)))</f>
        <v>0.31</v>
      </c>
      <c r="CO87">
        <f>IF(CO$1=$A87,1,INDEX(Correlations!$F$3:$DA$102,MAX(CO$1,$A87),MIN(CO$1,$A87)))</f>
        <v>0.48</v>
      </c>
      <c r="CP87">
        <f>IF(CP$1=$A87,1,INDEX(Correlations!$F$3:$DA$102,MAX(CP$1,$A87),MIN(CP$1,$A87)))</f>
        <v>0.48</v>
      </c>
      <c r="CQ87">
        <f>IF(CQ$1=$A87,1,INDEX(Correlations!$F$3:$DA$102,MAX(CQ$1,$A87),MIN(CQ$1,$A87)))</f>
        <v>0.48</v>
      </c>
      <c r="CR87">
        <f>IF(CR$1=$A87,1,INDEX(Correlations!$F$3:$DA$102,MAX(CR$1,$A87),MIN(CR$1,$A87)))</f>
        <v>0.43</v>
      </c>
      <c r="CS87">
        <f>IF(CS$1=$A87,1,INDEX(Correlations!$F$3:$DA$102,MAX(CS$1,$A87),MIN(CS$1,$A87)))</f>
        <v>0.28999999999999998</v>
      </c>
      <c r="CT87">
        <f>IF(CT$1=$A87,1,INDEX(Correlations!$F$3:$DA$102,MAX(CT$1,$A87),MIN(CT$1,$A87)))</f>
        <v>0.52</v>
      </c>
      <c r="CU87">
        <f>IF(CU$1=$A87,1,INDEX(Correlations!$F$3:$DA$102,MAX(CU$1,$A87),MIN(CU$1,$A87)))</f>
        <v>0.78</v>
      </c>
      <c r="CV87">
        <f>IF(CV$1=$A87,1,INDEX(Correlations!$F$3:$DA$102,MAX(CV$1,$A87),MIN(CV$1,$A87)))</f>
        <v>0.26</v>
      </c>
      <c r="CW87">
        <f>IF(CW$1=$A87,1,INDEX(Correlations!$F$3:$DA$102,MAX(CW$1,$A87),MIN(CW$1,$A87)))</f>
        <v>0.56999999999999995</v>
      </c>
    </row>
    <row r="88" spans="1:101" x14ac:dyDescent="0.15">
      <c r="A88">
        <v>87</v>
      </c>
      <c r="B88">
        <f>IF(B$1=$A88,1,INDEX(Correlations!$F$3:$DA$102,MAX(B$1,$A88),MIN(B$1,$A88)))</f>
        <v>0</v>
      </c>
      <c r="C88">
        <f>IF(C$1=$A88,1,INDEX(Correlations!$F$3:$DA$102,MAX(C$1,$A88),MIN(C$1,$A88)))</f>
        <v>0</v>
      </c>
      <c r="D88">
        <f>IF(D$1=$A88,1,INDEX(Correlations!$F$3:$DA$102,MAX(D$1,$A88),MIN(D$1,$A88)))</f>
        <v>0</v>
      </c>
      <c r="E88">
        <f>IF(E$1=$A88,1,INDEX(Correlations!$F$3:$DA$102,MAX(E$1,$A88),MIN(E$1,$A88)))</f>
        <v>0</v>
      </c>
      <c r="F88">
        <f>IF(F$1=$A88,1,INDEX(Correlations!$F$3:$DA$102,MAX(F$1,$A88),MIN(F$1,$A88)))</f>
        <v>0</v>
      </c>
      <c r="G88">
        <f>IF(G$1=$A88,1,INDEX(Correlations!$F$3:$DA$102,MAX(G$1,$A88),MIN(G$1,$A88)))</f>
        <v>0</v>
      </c>
      <c r="H88">
        <f>IF(H$1=$A88,1,INDEX(Correlations!$F$3:$DA$102,MAX(H$1,$A88),MIN(H$1,$A88)))</f>
        <v>0</v>
      </c>
      <c r="I88">
        <f>IF(I$1=$A88,1,INDEX(Correlations!$F$3:$DA$102,MAX(I$1,$A88),MIN(I$1,$A88)))</f>
        <v>0</v>
      </c>
      <c r="J88">
        <f>IF(J$1=$A88,1,INDEX(Correlations!$F$3:$DA$102,MAX(J$1,$A88),MIN(J$1,$A88)))</f>
        <v>0</v>
      </c>
      <c r="K88">
        <f>IF(K$1=$A88,1,INDEX(Correlations!$F$3:$DA$102,MAX(K$1,$A88),MIN(K$1,$A88)))</f>
        <v>0</v>
      </c>
      <c r="L88">
        <f>IF(L$1=$A88,1,INDEX(Correlations!$F$3:$DA$102,MAX(L$1,$A88),MIN(L$1,$A88)))</f>
        <v>0</v>
      </c>
      <c r="M88">
        <f>IF(M$1=$A88,1,INDEX(Correlations!$F$3:$DA$102,MAX(M$1,$A88),MIN(M$1,$A88)))</f>
        <v>0</v>
      </c>
      <c r="N88">
        <f>IF(N$1=$A88,1,INDEX(Correlations!$F$3:$DA$102,MAX(N$1,$A88),MIN(N$1,$A88)))</f>
        <v>0</v>
      </c>
      <c r="O88">
        <f>IF(O$1=$A88,1,INDEX(Correlations!$F$3:$DA$102,MAX(O$1,$A88),MIN(O$1,$A88)))</f>
        <v>0</v>
      </c>
      <c r="P88">
        <f>IF(P$1=$A88,1,INDEX(Correlations!$F$3:$DA$102,MAX(P$1,$A88),MIN(P$1,$A88)))</f>
        <v>0</v>
      </c>
      <c r="Q88">
        <f>IF(Q$1=$A88,1,INDEX(Correlations!$F$3:$DA$102,MAX(Q$1,$A88),MIN(Q$1,$A88)))</f>
        <v>0</v>
      </c>
      <c r="R88">
        <f>IF(R$1=$A88,1,INDEX(Correlations!$F$3:$DA$102,MAX(R$1,$A88),MIN(R$1,$A88)))</f>
        <v>0</v>
      </c>
      <c r="S88">
        <f>IF(S$1=$A88,1,INDEX(Correlations!$F$3:$DA$102,MAX(S$1,$A88),MIN(S$1,$A88)))</f>
        <v>0</v>
      </c>
      <c r="T88">
        <f>IF(T$1=$A88,1,INDEX(Correlations!$F$3:$DA$102,MAX(T$1,$A88),MIN(T$1,$A88)))</f>
        <v>0</v>
      </c>
      <c r="U88">
        <f>IF(U$1=$A88,1,INDEX(Correlations!$F$3:$DA$102,MAX(U$1,$A88),MIN(U$1,$A88)))</f>
        <v>0</v>
      </c>
      <c r="V88">
        <f>IF(V$1=$A88,1,INDEX(Correlations!$F$3:$DA$102,MAX(V$1,$A88),MIN(V$1,$A88)))</f>
        <v>0</v>
      </c>
      <c r="W88">
        <f>IF(W$1=$A88,1,INDEX(Correlations!$F$3:$DA$102,MAX(W$1,$A88),MIN(W$1,$A88)))</f>
        <v>0</v>
      </c>
      <c r="X88">
        <f>IF(X$1=$A88,1,INDEX(Correlations!$F$3:$DA$102,MAX(X$1,$A88),MIN(X$1,$A88)))</f>
        <v>0</v>
      </c>
      <c r="Y88">
        <f>IF(Y$1=$A88,1,INDEX(Correlations!$F$3:$DA$102,MAX(Y$1,$A88),MIN(Y$1,$A88)))</f>
        <v>0</v>
      </c>
      <c r="Z88">
        <f>IF(Z$1=$A88,1,INDEX(Correlations!$F$3:$DA$102,MAX(Z$1,$A88),MIN(Z$1,$A88)))</f>
        <v>0</v>
      </c>
      <c r="AA88">
        <f>IF(AA$1=$A88,1,INDEX(Correlations!$F$3:$DA$102,MAX(AA$1,$A88),MIN(AA$1,$A88)))</f>
        <v>0</v>
      </c>
      <c r="AB88">
        <f>IF(AB$1=$A88,1,INDEX(Correlations!$F$3:$DA$102,MAX(AB$1,$A88),MIN(AB$1,$A88)))</f>
        <v>0</v>
      </c>
      <c r="AC88">
        <f>IF(AC$1=$A88,1,INDEX(Correlations!$F$3:$DA$102,MAX(AC$1,$A88),MIN(AC$1,$A88)))</f>
        <v>0</v>
      </c>
      <c r="AD88">
        <f>IF(AD$1=$A88,1,INDEX(Correlations!$F$3:$DA$102,MAX(AD$1,$A88),MIN(AD$1,$A88)))</f>
        <v>0</v>
      </c>
      <c r="AE88">
        <f>IF(AE$1=$A88,1,INDEX(Correlations!$F$3:$DA$102,MAX(AE$1,$A88),MIN(AE$1,$A88)))</f>
        <v>0</v>
      </c>
      <c r="AF88">
        <f>IF(AF$1=$A88,1,INDEX(Correlations!$F$3:$DA$102,MAX(AF$1,$A88),MIN(AF$1,$A88)))</f>
        <v>0</v>
      </c>
      <c r="AG88">
        <f>IF(AG$1=$A88,1,INDEX(Correlations!$F$3:$DA$102,MAX(AG$1,$A88),MIN(AG$1,$A88)))</f>
        <v>0</v>
      </c>
      <c r="AH88">
        <f>IF(AH$1=$A88,1,INDEX(Correlations!$F$3:$DA$102,MAX(AH$1,$A88),MIN(AH$1,$A88)))</f>
        <v>0</v>
      </c>
      <c r="AI88">
        <f>IF(AI$1=$A88,1,INDEX(Correlations!$F$3:$DA$102,MAX(AI$1,$A88),MIN(AI$1,$A88)))</f>
        <v>0</v>
      </c>
      <c r="AJ88">
        <f>IF(AJ$1=$A88,1,INDEX(Correlations!$F$3:$DA$102,MAX(AJ$1,$A88),MIN(AJ$1,$A88)))</f>
        <v>0</v>
      </c>
      <c r="AK88">
        <f>IF(AK$1=$A88,1,INDEX(Correlations!$F$3:$DA$102,MAX(AK$1,$A88),MIN(AK$1,$A88)))</f>
        <v>0</v>
      </c>
      <c r="AL88">
        <f>IF(AL$1=$A88,1,INDEX(Correlations!$F$3:$DA$102,MAX(AL$1,$A88),MIN(AL$1,$A88)))</f>
        <v>0</v>
      </c>
      <c r="AM88">
        <f>IF(AM$1=$A88,1,INDEX(Correlations!$F$3:$DA$102,MAX(AM$1,$A88),MIN(AM$1,$A88)))</f>
        <v>0</v>
      </c>
      <c r="AN88">
        <f>IF(AN$1=$A88,1,INDEX(Correlations!$F$3:$DA$102,MAX(AN$1,$A88),MIN(AN$1,$A88)))</f>
        <v>0</v>
      </c>
      <c r="AO88">
        <f>IF(AO$1=$A88,1,INDEX(Correlations!$F$3:$DA$102,MAX(AO$1,$A88),MIN(AO$1,$A88)))</f>
        <v>0</v>
      </c>
      <c r="AP88">
        <f>IF(AP$1=$A88,1,INDEX(Correlations!$F$3:$DA$102,MAX(AP$1,$A88),MIN(AP$1,$A88)))</f>
        <v>0</v>
      </c>
      <c r="AQ88">
        <f>IF(AQ$1=$A88,1,INDEX(Correlations!$F$3:$DA$102,MAX(AQ$1,$A88),MIN(AQ$1,$A88)))</f>
        <v>0</v>
      </c>
      <c r="AR88">
        <f>IF(AR$1=$A88,1,INDEX(Correlations!$F$3:$DA$102,MAX(AR$1,$A88),MIN(AR$1,$A88)))</f>
        <v>0</v>
      </c>
      <c r="AS88">
        <f>IF(AS$1=$A88,1,INDEX(Correlations!$F$3:$DA$102,MAX(AS$1,$A88),MIN(AS$1,$A88)))</f>
        <v>0</v>
      </c>
      <c r="AT88">
        <f>IF(AT$1=$A88,1,INDEX(Correlations!$F$3:$DA$102,MAX(AT$1,$A88),MIN(AT$1,$A88)))</f>
        <v>0</v>
      </c>
      <c r="AU88">
        <f>IF(AU$1=$A88,1,INDEX(Correlations!$F$3:$DA$102,MAX(AU$1,$A88),MIN(AU$1,$A88)))</f>
        <v>0</v>
      </c>
      <c r="AV88">
        <f>IF(AV$1=$A88,1,INDEX(Correlations!$F$3:$DA$102,MAX(AV$1,$A88),MIN(AV$1,$A88)))</f>
        <v>0</v>
      </c>
      <c r="AW88">
        <f>IF(AW$1=$A88,1,INDEX(Correlations!$F$3:$DA$102,MAX(AW$1,$A88),MIN(AW$1,$A88)))</f>
        <v>0</v>
      </c>
      <c r="AX88">
        <f>IF(AX$1=$A88,1,INDEX(Correlations!$F$3:$DA$102,MAX(AX$1,$A88),MIN(AX$1,$A88)))</f>
        <v>0</v>
      </c>
      <c r="AY88">
        <f>IF(AY$1=$A88,1,INDEX(Correlations!$F$3:$DA$102,MAX(AY$1,$A88),MIN(AY$1,$A88)))</f>
        <v>0</v>
      </c>
      <c r="AZ88">
        <f>IF(AZ$1=$A88,1,INDEX(Correlations!$F$3:$DA$102,MAX(AZ$1,$A88),MIN(AZ$1,$A88)))</f>
        <v>0</v>
      </c>
      <c r="BA88">
        <f>IF(BA$1=$A88,1,INDEX(Correlations!$F$3:$DA$102,MAX(BA$1,$A88),MIN(BA$1,$A88)))</f>
        <v>0</v>
      </c>
      <c r="BB88">
        <f>IF(BB$1=$A88,1,INDEX(Correlations!$F$3:$DA$102,MAX(BB$1,$A88),MIN(BB$1,$A88)))</f>
        <v>0</v>
      </c>
      <c r="BC88">
        <f>IF(BC$1=$A88,1,INDEX(Correlations!$F$3:$DA$102,MAX(BC$1,$A88),MIN(BC$1,$A88)))</f>
        <v>0</v>
      </c>
      <c r="BD88">
        <f>IF(BD$1=$A88,1,INDEX(Correlations!$F$3:$DA$102,MAX(BD$1,$A88),MIN(BD$1,$A88)))</f>
        <v>0</v>
      </c>
      <c r="BE88">
        <f>IF(BE$1=$A88,1,INDEX(Correlations!$F$3:$DA$102,MAX(BE$1,$A88),MIN(BE$1,$A88)))</f>
        <v>0</v>
      </c>
      <c r="BF88">
        <f>IF(BF$1=$A88,1,INDEX(Correlations!$F$3:$DA$102,MAX(BF$1,$A88),MIN(BF$1,$A88)))</f>
        <v>0</v>
      </c>
      <c r="BG88">
        <f>IF(BG$1=$A88,1,INDEX(Correlations!$F$3:$DA$102,MAX(BG$1,$A88),MIN(BG$1,$A88)))</f>
        <v>0</v>
      </c>
      <c r="BH88">
        <f>IF(BH$1=$A88,1,INDEX(Correlations!$F$3:$DA$102,MAX(BH$1,$A88),MIN(BH$1,$A88)))</f>
        <v>0</v>
      </c>
      <c r="BI88">
        <f>IF(BI$1=$A88,1,INDEX(Correlations!$F$3:$DA$102,MAX(BI$1,$A88),MIN(BI$1,$A88)))</f>
        <v>0</v>
      </c>
      <c r="BJ88">
        <f>IF(BJ$1=$A88,1,INDEX(Correlations!$F$3:$DA$102,MAX(BJ$1,$A88),MIN(BJ$1,$A88)))</f>
        <v>0</v>
      </c>
      <c r="BK88">
        <f>IF(BK$1=$A88,1,INDEX(Correlations!$F$3:$DA$102,MAX(BK$1,$A88),MIN(BK$1,$A88)))</f>
        <v>0</v>
      </c>
      <c r="BL88">
        <f>IF(BL$1=$A88,1,INDEX(Correlations!$F$3:$DA$102,MAX(BL$1,$A88),MIN(BL$1,$A88)))</f>
        <v>0</v>
      </c>
      <c r="BM88">
        <f>IF(BM$1=$A88,1,INDEX(Correlations!$F$3:$DA$102,MAX(BM$1,$A88),MIN(BM$1,$A88)))</f>
        <v>0</v>
      </c>
      <c r="BN88">
        <f>IF(BN$1=$A88,1,INDEX(Correlations!$F$3:$DA$102,MAX(BN$1,$A88),MIN(BN$1,$A88)))</f>
        <v>0</v>
      </c>
      <c r="BO88">
        <f>IF(BO$1=$A88,1,INDEX(Correlations!$F$3:$DA$102,MAX(BO$1,$A88),MIN(BO$1,$A88)))</f>
        <v>0</v>
      </c>
      <c r="BP88">
        <f>IF(BP$1=$A88,1,INDEX(Correlations!$F$3:$DA$102,MAX(BP$1,$A88),MIN(BP$1,$A88)))</f>
        <v>0</v>
      </c>
      <c r="BQ88">
        <f>IF(BQ$1=$A88,1,INDEX(Correlations!$F$3:$DA$102,MAX(BQ$1,$A88),MIN(BQ$1,$A88)))</f>
        <v>0</v>
      </c>
      <c r="BR88">
        <f>IF(BR$1=$A88,1,INDEX(Correlations!$F$3:$DA$102,MAX(BR$1,$A88),MIN(BR$1,$A88)))</f>
        <v>0</v>
      </c>
      <c r="BS88">
        <f>IF(BS$1=$A88,1,INDEX(Correlations!$F$3:$DA$102,MAX(BS$1,$A88),MIN(BS$1,$A88)))</f>
        <v>0</v>
      </c>
      <c r="BT88">
        <f>IF(BT$1=$A88,1,INDEX(Correlations!$F$3:$DA$102,MAX(BT$1,$A88),MIN(BT$1,$A88)))</f>
        <v>0.36</v>
      </c>
      <c r="BU88">
        <f>IF(BU$1=$A88,1,INDEX(Correlations!$F$3:$DA$102,MAX(BU$1,$A88),MIN(BU$1,$A88)))</f>
        <v>0.28999999999999998</v>
      </c>
      <c r="BV88">
        <f>IF(BV$1=$A88,1,INDEX(Correlations!$F$3:$DA$102,MAX(BV$1,$A88),MIN(BV$1,$A88)))</f>
        <v>0.22</v>
      </c>
      <c r="BW88">
        <f>IF(BW$1=$A88,1,INDEX(Correlations!$F$3:$DA$102,MAX(BW$1,$A88),MIN(BW$1,$A88)))</f>
        <v>0.11</v>
      </c>
      <c r="BX88">
        <f>IF(BX$1=$A88,1,INDEX(Correlations!$F$3:$DA$102,MAX(BX$1,$A88),MIN(BX$1,$A88)))</f>
        <v>0.32</v>
      </c>
      <c r="BY88">
        <f>IF(BY$1=$A88,1,INDEX(Correlations!$F$3:$DA$102,MAX(BY$1,$A88),MIN(BY$1,$A88)))</f>
        <v>0.16</v>
      </c>
      <c r="BZ88">
        <f>IF(BZ$1=$A88,1,INDEX(Correlations!$F$3:$DA$102,MAX(BZ$1,$A88),MIN(BZ$1,$A88)))</f>
        <v>0.32</v>
      </c>
      <c r="CA88">
        <f>IF(CA$1=$A88,1,INDEX(Correlations!$F$3:$DA$102,MAX(CA$1,$A88),MIN(CA$1,$A88)))</f>
        <v>0.36</v>
      </c>
      <c r="CB88">
        <f>IF(CB$1=$A88,1,INDEX(Correlations!$F$3:$DA$102,MAX(CB$1,$A88),MIN(CB$1,$A88)))</f>
        <v>0.33</v>
      </c>
      <c r="CC88">
        <f>IF(CC$1=$A88,1,INDEX(Correlations!$F$3:$DA$102,MAX(CC$1,$A88),MIN(CC$1,$A88)))</f>
        <v>0.27</v>
      </c>
      <c r="CD88">
        <f>IF(CD$1=$A88,1,INDEX(Correlations!$F$3:$DA$102,MAX(CD$1,$A88),MIN(CD$1,$A88)))</f>
        <v>0.22</v>
      </c>
      <c r="CE88">
        <f>IF(CE$1=$A88,1,INDEX(Correlations!$F$3:$DA$102,MAX(CE$1,$A88),MIN(CE$1,$A88)))</f>
        <v>0.28000000000000003</v>
      </c>
      <c r="CF88">
        <f>IF(CF$1=$A88,1,INDEX(Correlations!$F$3:$DA$102,MAX(CF$1,$A88),MIN(CF$1,$A88)))</f>
        <v>0.42</v>
      </c>
      <c r="CG88">
        <f>IF(CG$1=$A88,1,INDEX(Correlations!$F$3:$DA$102,MAX(CG$1,$A88),MIN(CG$1,$A88)))</f>
        <v>0.33</v>
      </c>
      <c r="CH88">
        <f>IF(CH$1=$A88,1,INDEX(Correlations!$F$3:$DA$102,MAX(CH$1,$A88),MIN(CH$1,$A88)))</f>
        <v>0.24</v>
      </c>
      <c r="CI88">
        <f>IF(CI$1=$A88,1,INDEX(Correlations!$F$3:$DA$102,MAX(CI$1,$A88),MIN(CI$1,$A88)))</f>
        <v>0.14000000000000001</v>
      </c>
      <c r="CJ88">
        <f>IF(CJ$1=$A88,1,INDEX(Correlations!$F$3:$DA$102,MAX(CJ$1,$A88),MIN(CJ$1,$A88)))</f>
        <v>1</v>
      </c>
      <c r="CK88">
        <f>IF(CK$1=$A88,1,INDEX(Correlations!$F$3:$DA$102,MAX(CK$1,$A88),MIN(CK$1,$A88)))</f>
        <v>0.36</v>
      </c>
      <c r="CL88">
        <f>IF(CL$1=$A88,1,INDEX(Correlations!$F$3:$DA$102,MAX(CL$1,$A88),MIN(CL$1,$A88)))</f>
        <v>0.13</v>
      </c>
      <c r="CM88">
        <f>IF(CM$1=$A88,1,INDEX(Correlations!$F$3:$DA$102,MAX(CM$1,$A88),MIN(CM$1,$A88)))</f>
        <v>0.35</v>
      </c>
      <c r="CN88">
        <f>IF(CN$1=$A88,1,INDEX(Correlations!$F$3:$DA$102,MAX(CN$1,$A88),MIN(CN$1,$A88)))</f>
        <v>0.31</v>
      </c>
      <c r="CO88">
        <f>IF(CO$1=$A88,1,INDEX(Correlations!$F$3:$DA$102,MAX(CO$1,$A88),MIN(CO$1,$A88)))</f>
        <v>0.37</v>
      </c>
      <c r="CP88">
        <f>IF(CP$1=$A88,1,INDEX(Correlations!$F$3:$DA$102,MAX(CP$1,$A88),MIN(CP$1,$A88)))</f>
        <v>0.37</v>
      </c>
      <c r="CQ88">
        <f>IF(CQ$1=$A88,1,INDEX(Correlations!$F$3:$DA$102,MAX(CQ$1,$A88),MIN(CQ$1,$A88)))</f>
        <v>0.17</v>
      </c>
      <c r="CR88">
        <f>IF(CR$1=$A88,1,INDEX(Correlations!$F$3:$DA$102,MAX(CR$1,$A88),MIN(CR$1,$A88)))</f>
        <v>0.3</v>
      </c>
      <c r="CS88">
        <f>IF(CS$1=$A88,1,INDEX(Correlations!$F$3:$DA$102,MAX(CS$1,$A88),MIN(CS$1,$A88)))</f>
        <v>0.3</v>
      </c>
      <c r="CT88">
        <f>IF(CT$1=$A88,1,INDEX(Correlations!$F$3:$DA$102,MAX(CT$1,$A88),MIN(CT$1,$A88)))</f>
        <v>0.36</v>
      </c>
      <c r="CU88">
        <f>IF(CU$1=$A88,1,INDEX(Correlations!$F$3:$DA$102,MAX(CU$1,$A88),MIN(CU$1,$A88)))</f>
        <v>0.62</v>
      </c>
      <c r="CV88">
        <f>IF(CV$1=$A88,1,INDEX(Correlations!$F$3:$DA$102,MAX(CV$1,$A88),MIN(CV$1,$A88)))</f>
        <v>0.83</v>
      </c>
      <c r="CW88">
        <f>IF(CW$1=$A88,1,INDEX(Correlations!$F$3:$DA$102,MAX(CW$1,$A88),MIN(CW$1,$A88)))</f>
        <v>0.28999999999999998</v>
      </c>
    </row>
    <row r="89" spans="1:101" x14ac:dyDescent="0.15">
      <c r="A89">
        <v>88</v>
      </c>
      <c r="B89">
        <f>IF(B$1=$A89,1,INDEX(Correlations!$F$3:$DA$102,MAX(B$1,$A89),MIN(B$1,$A89)))</f>
        <v>0</v>
      </c>
      <c r="C89">
        <f>IF(C$1=$A89,1,INDEX(Correlations!$F$3:$DA$102,MAX(C$1,$A89),MIN(C$1,$A89)))</f>
        <v>0</v>
      </c>
      <c r="D89">
        <f>IF(D$1=$A89,1,INDEX(Correlations!$F$3:$DA$102,MAX(D$1,$A89),MIN(D$1,$A89)))</f>
        <v>0</v>
      </c>
      <c r="E89">
        <f>IF(E$1=$A89,1,INDEX(Correlations!$F$3:$DA$102,MAX(E$1,$A89),MIN(E$1,$A89)))</f>
        <v>0</v>
      </c>
      <c r="F89">
        <f>IF(F$1=$A89,1,INDEX(Correlations!$F$3:$DA$102,MAX(F$1,$A89),MIN(F$1,$A89)))</f>
        <v>0</v>
      </c>
      <c r="G89">
        <f>IF(G$1=$A89,1,INDEX(Correlations!$F$3:$DA$102,MAX(G$1,$A89),MIN(G$1,$A89)))</f>
        <v>0</v>
      </c>
      <c r="H89">
        <f>IF(H$1=$A89,1,INDEX(Correlations!$F$3:$DA$102,MAX(H$1,$A89),MIN(H$1,$A89)))</f>
        <v>0</v>
      </c>
      <c r="I89">
        <f>IF(I$1=$A89,1,INDEX(Correlations!$F$3:$DA$102,MAX(I$1,$A89),MIN(I$1,$A89)))</f>
        <v>0</v>
      </c>
      <c r="J89">
        <f>IF(J$1=$A89,1,INDEX(Correlations!$F$3:$DA$102,MAX(J$1,$A89),MIN(J$1,$A89)))</f>
        <v>0</v>
      </c>
      <c r="K89">
        <f>IF(K$1=$A89,1,INDEX(Correlations!$F$3:$DA$102,MAX(K$1,$A89),MIN(K$1,$A89)))</f>
        <v>0</v>
      </c>
      <c r="L89">
        <f>IF(L$1=$A89,1,INDEX(Correlations!$F$3:$DA$102,MAX(L$1,$A89),MIN(L$1,$A89)))</f>
        <v>0</v>
      </c>
      <c r="M89">
        <f>IF(M$1=$A89,1,INDEX(Correlations!$F$3:$DA$102,MAX(M$1,$A89),MIN(M$1,$A89)))</f>
        <v>0</v>
      </c>
      <c r="N89">
        <f>IF(N$1=$A89,1,INDEX(Correlations!$F$3:$DA$102,MAX(N$1,$A89),MIN(N$1,$A89)))</f>
        <v>0</v>
      </c>
      <c r="O89">
        <f>IF(O$1=$A89,1,INDEX(Correlations!$F$3:$DA$102,MAX(O$1,$A89),MIN(O$1,$A89)))</f>
        <v>0</v>
      </c>
      <c r="P89">
        <f>IF(P$1=$A89,1,INDEX(Correlations!$F$3:$DA$102,MAX(P$1,$A89),MIN(P$1,$A89)))</f>
        <v>0</v>
      </c>
      <c r="Q89">
        <f>IF(Q$1=$A89,1,INDEX(Correlations!$F$3:$DA$102,MAX(Q$1,$A89),MIN(Q$1,$A89)))</f>
        <v>0</v>
      </c>
      <c r="R89">
        <f>IF(R$1=$A89,1,INDEX(Correlations!$F$3:$DA$102,MAX(R$1,$A89),MIN(R$1,$A89)))</f>
        <v>0</v>
      </c>
      <c r="S89">
        <f>IF(S$1=$A89,1,INDEX(Correlations!$F$3:$DA$102,MAX(S$1,$A89),MIN(S$1,$A89)))</f>
        <v>0</v>
      </c>
      <c r="T89">
        <f>IF(T$1=$A89,1,INDEX(Correlations!$F$3:$DA$102,MAX(T$1,$A89),MIN(T$1,$A89)))</f>
        <v>0</v>
      </c>
      <c r="U89">
        <f>IF(U$1=$A89,1,INDEX(Correlations!$F$3:$DA$102,MAX(U$1,$A89),MIN(U$1,$A89)))</f>
        <v>0</v>
      </c>
      <c r="V89">
        <f>IF(V$1=$A89,1,INDEX(Correlations!$F$3:$DA$102,MAX(V$1,$A89),MIN(V$1,$A89)))</f>
        <v>0</v>
      </c>
      <c r="W89">
        <f>IF(W$1=$A89,1,INDEX(Correlations!$F$3:$DA$102,MAX(W$1,$A89),MIN(W$1,$A89)))</f>
        <v>0</v>
      </c>
      <c r="X89">
        <f>IF(X$1=$A89,1,INDEX(Correlations!$F$3:$DA$102,MAX(X$1,$A89),MIN(X$1,$A89)))</f>
        <v>0</v>
      </c>
      <c r="Y89">
        <f>IF(Y$1=$A89,1,INDEX(Correlations!$F$3:$DA$102,MAX(Y$1,$A89),MIN(Y$1,$A89)))</f>
        <v>0</v>
      </c>
      <c r="Z89">
        <f>IF(Z$1=$A89,1,INDEX(Correlations!$F$3:$DA$102,MAX(Z$1,$A89),MIN(Z$1,$A89)))</f>
        <v>0</v>
      </c>
      <c r="AA89">
        <f>IF(AA$1=$A89,1,INDEX(Correlations!$F$3:$DA$102,MAX(AA$1,$A89),MIN(AA$1,$A89)))</f>
        <v>0</v>
      </c>
      <c r="AB89">
        <f>IF(AB$1=$A89,1,INDEX(Correlations!$F$3:$DA$102,MAX(AB$1,$A89),MIN(AB$1,$A89)))</f>
        <v>0</v>
      </c>
      <c r="AC89">
        <f>IF(AC$1=$A89,1,INDEX(Correlations!$F$3:$DA$102,MAX(AC$1,$A89),MIN(AC$1,$A89)))</f>
        <v>0</v>
      </c>
      <c r="AD89">
        <f>IF(AD$1=$A89,1,INDEX(Correlations!$F$3:$DA$102,MAX(AD$1,$A89),MIN(AD$1,$A89)))</f>
        <v>0</v>
      </c>
      <c r="AE89">
        <f>IF(AE$1=$A89,1,INDEX(Correlations!$F$3:$DA$102,MAX(AE$1,$A89),MIN(AE$1,$A89)))</f>
        <v>0</v>
      </c>
      <c r="AF89">
        <f>IF(AF$1=$A89,1,INDEX(Correlations!$F$3:$DA$102,MAX(AF$1,$A89),MIN(AF$1,$A89)))</f>
        <v>0</v>
      </c>
      <c r="AG89">
        <f>IF(AG$1=$A89,1,INDEX(Correlations!$F$3:$DA$102,MAX(AG$1,$A89),MIN(AG$1,$A89)))</f>
        <v>0</v>
      </c>
      <c r="AH89">
        <f>IF(AH$1=$A89,1,INDEX(Correlations!$F$3:$DA$102,MAX(AH$1,$A89),MIN(AH$1,$A89)))</f>
        <v>0</v>
      </c>
      <c r="AI89">
        <f>IF(AI$1=$A89,1,INDEX(Correlations!$F$3:$DA$102,MAX(AI$1,$A89),MIN(AI$1,$A89)))</f>
        <v>0</v>
      </c>
      <c r="AJ89">
        <f>IF(AJ$1=$A89,1,INDEX(Correlations!$F$3:$DA$102,MAX(AJ$1,$A89),MIN(AJ$1,$A89)))</f>
        <v>0</v>
      </c>
      <c r="AK89">
        <f>IF(AK$1=$A89,1,INDEX(Correlations!$F$3:$DA$102,MAX(AK$1,$A89),MIN(AK$1,$A89)))</f>
        <v>0</v>
      </c>
      <c r="AL89">
        <f>IF(AL$1=$A89,1,INDEX(Correlations!$F$3:$DA$102,MAX(AL$1,$A89),MIN(AL$1,$A89)))</f>
        <v>0</v>
      </c>
      <c r="AM89">
        <f>IF(AM$1=$A89,1,INDEX(Correlations!$F$3:$DA$102,MAX(AM$1,$A89),MIN(AM$1,$A89)))</f>
        <v>0</v>
      </c>
      <c r="AN89">
        <f>IF(AN$1=$A89,1,INDEX(Correlations!$F$3:$DA$102,MAX(AN$1,$A89),MIN(AN$1,$A89)))</f>
        <v>0</v>
      </c>
      <c r="AO89">
        <f>IF(AO$1=$A89,1,INDEX(Correlations!$F$3:$DA$102,MAX(AO$1,$A89),MIN(AO$1,$A89)))</f>
        <v>0</v>
      </c>
      <c r="AP89">
        <f>IF(AP$1=$A89,1,INDEX(Correlations!$F$3:$DA$102,MAX(AP$1,$A89),MIN(AP$1,$A89)))</f>
        <v>0</v>
      </c>
      <c r="AQ89">
        <f>IF(AQ$1=$A89,1,INDEX(Correlations!$F$3:$DA$102,MAX(AQ$1,$A89),MIN(AQ$1,$A89)))</f>
        <v>0</v>
      </c>
      <c r="AR89">
        <f>IF(AR$1=$A89,1,INDEX(Correlations!$F$3:$DA$102,MAX(AR$1,$A89),MIN(AR$1,$A89)))</f>
        <v>0</v>
      </c>
      <c r="AS89">
        <f>IF(AS$1=$A89,1,INDEX(Correlations!$F$3:$DA$102,MAX(AS$1,$A89),MIN(AS$1,$A89)))</f>
        <v>0</v>
      </c>
      <c r="AT89">
        <f>IF(AT$1=$A89,1,INDEX(Correlations!$F$3:$DA$102,MAX(AT$1,$A89),MIN(AT$1,$A89)))</f>
        <v>0</v>
      </c>
      <c r="AU89">
        <f>IF(AU$1=$A89,1,INDEX(Correlations!$F$3:$DA$102,MAX(AU$1,$A89),MIN(AU$1,$A89)))</f>
        <v>0</v>
      </c>
      <c r="AV89">
        <f>IF(AV$1=$A89,1,INDEX(Correlations!$F$3:$DA$102,MAX(AV$1,$A89),MIN(AV$1,$A89)))</f>
        <v>0</v>
      </c>
      <c r="AW89">
        <f>IF(AW$1=$A89,1,INDEX(Correlations!$F$3:$DA$102,MAX(AW$1,$A89),MIN(AW$1,$A89)))</f>
        <v>0</v>
      </c>
      <c r="AX89">
        <f>IF(AX$1=$A89,1,INDEX(Correlations!$F$3:$DA$102,MAX(AX$1,$A89),MIN(AX$1,$A89)))</f>
        <v>0</v>
      </c>
      <c r="AY89">
        <f>IF(AY$1=$A89,1,INDEX(Correlations!$F$3:$DA$102,MAX(AY$1,$A89),MIN(AY$1,$A89)))</f>
        <v>0</v>
      </c>
      <c r="AZ89">
        <f>IF(AZ$1=$A89,1,INDEX(Correlations!$F$3:$DA$102,MAX(AZ$1,$A89),MIN(AZ$1,$A89)))</f>
        <v>0</v>
      </c>
      <c r="BA89">
        <f>IF(BA$1=$A89,1,INDEX(Correlations!$F$3:$DA$102,MAX(BA$1,$A89),MIN(BA$1,$A89)))</f>
        <v>0</v>
      </c>
      <c r="BB89">
        <f>IF(BB$1=$A89,1,INDEX(Correlations!$F$3:$DA$102,MAX(BB$1,$A89),MIN(BB$1,$A89)))</f>
        <v>0</v>
      </c>
      <c r="BC89">
        <f>IF(BC$1=$A89,1,INDEX(Correlations!$F$3:$DA$102,MAX(BC$1,$A89),MIN(BC$1,$A89)))</f>
        <v>0</v>
      </c>
      <c r="BD89">
        <f>IF(BD$1=$A89,1,INDEX(Correlations!$F$3:$DA$102,MAX(BD$1,$A89),MIN(BD$1,$A89)))</f>
        <v>0</v>
      </c>
      <c r="BE89">
        <f>IF(BE$1=$A89,1,INDEX(Correlations!$F$3:$DA$102,MAX(BE$1,$A89),MIN(BE$1,$A89)))</f>
        <v>0</v>
      </c>
      <c r="BF89">
        <f>IF(BF$1=$A89,1,INDEX(Correlations!$F$3:$DA$102,MAX(BF$1,$A89),MIN(BF$1,$A89)))</f>
        <v>0</v>
      </c>
      <c r="BG89">
        <f>IF(BG$1=$A89,1,INDEX(Correlations!$F$3:$DA$102,MAX(BG$1,$A89),MIN(BG$1,$A89)))</f>
        <v>0</v>
      </c>
      <c r="BH89">
        <f>IF(BH$1=$A89,1,INDEX(Correlations!$F$3:$DA$102,MAX(BH$1,$A89),MIN(BH$1,$A89)))</f>
        <v>0</v>
      </c>
      <c r="BI89">
        <f>IF(BI$1=$A89,1,INDEX(Correlations!$F$3:$DA$102,MAX(BI$1,$A89),MIN(BI$1,$A89)))</f>
        <v>0</v>
      </c>
      <c r="BJ89">
        <f>IF(BJ$1=$A89,1,INDEX(Correlations!$F$3:$DA$102,MAX(BJ$1,$A89),MIN(BJ$1,$A89)))</f>
        <v>0</v>
      </c>
      <c r="BK89">
        <f>IF(BK$1=$A89,1,INDEX(Correlations!$F$3:$DA$102,MAX(BK$1,$A89),MIN(BK$1,$A89)))</f>
        <v>0</v>
      </c>
      <c r="BL89">
        <f>IF(BL$1=$A89,1,INDEX(Correlations!$F$3:$DA$102,MAX(BL$1,$A89),MIN(BL$1,$A89)))</f>
        <v>0</v>
      </c>
      <c r="BM89">
        <f>IF(BM$1=$A89,1,INDEX(Correlations!$F$3:$DA$102,MAX(BM$1,$A89),MIN(BM$1,$A89)))</f>
        <v>0</v>
      </c>
      <c r="BN89">
        <f>IF(BN$1=$A89,1,INDEX(Correlations!$F$3:$DA$102,MAX(BN$1,$A89),MIN(BN$1,$A89)))</f>
        <v>0</v>
      </c>
      <c r="BO89">
        <f>IF(BO$1=$A89,1,INDEX(Correlations!$F$3:$DA$102,MAX(BO$1,$A89),MIN(BO$1,$A89)))</f>
        <v>0</v>
      </c>
      <c r="BP89">
        <f>IF(BP$1=$A89,1,INDEX(Correlations!$F$3:$DA$102,MAX(BP$1,$A89),MIN(BP$1,$A89)))</f>
        <v>0</v>
      </c>
      <c r="BQ89">
        <f>IF(BQ$1=$A89,1,INDEX(Correlations!$F$3:$DA$102,MAX(BQ$1,$A89),MIN(BQ$1,$A89)))</f>
        <v>0</v>
      </c>
      <c r="BR89">
        <f>IF(BR$1=$A89,1,INDEX(Correlations!$F$3:$DA$102,MAX(BR$1,$A89),MIN(BR$1,$A89)))</f>
        <v>0</v>
      </c>
      <c r="BS89">
        <f>IF(BS$1=$A89,1,INDEX(Correlations!$F$3:$DA$102,MAX(BS$1,$A89),MIN(BS$1,$A89)))</f>
        <v>0</v>
      </c>
      <c r="BT89">
        <f>IF(BT$1=$A89,1,INDEX(Correlations!$F$3:$DA$102,MAX(BT$1,$A89),MIN(BT$1,$A89)))</f>
        <v>0.43</v>
      </c>
      <c r="BU89">
        <f>IF(BU$1=$A89,1,INDEX(Correlations!$F$3:$DA$102,MAX(BU$1,$A89),MIN(BU$1,$A89)))</f>
        <v>0.27</v>
      </c>
      <c r="BV89">
        <f>IF(BV$1=$A89,1,INDEX(Correlations!$F$3:$DA$102,MAX(BV$1,$A89),MIN(BV$1,$A89)))</f>
        <v>0.37</v>
      </c>
      <c r="BW89">
        <f>IF(BW$1=$A89,1,INDEX(Correlations!$F$3:$DA$102,MAX(BW$1,$A89),MIN(BW$1,$A89)))</f>
        <v>0.22</v>
      </c>
      <c r="BX89">
        <f>IF(BX$1=$A89,1,INDEX(Correlations!$F$3:$DA$102,MAX(BX$1,$A89),MIN(BX$1,$A89)))</f>
        <v>0.54</v>
      </c>
      <c r="BY89">
        <f>IF(BY$1=$A89,1,INDEX(Correlations!$F$3:$DA$102,MAX(BY$1,$A89),MIN(BY$1,$A89)))</f>
        <v>0.41</v>
      </c>
      <c r="BZ89">
        <f>IF(BZ$1=$A89,1,INDEX(Correlations!$F$3:$DA$102,MAX(BZ$1,$A89),MIN(BZ$1,$A89)))</f>
        <v>0.35</v>
      </c>
      <c r="CA89">
        <f>IF(CA$1=$A89,1,INDEX(Correlations!$F$3:$DA$102,MAX(CA$1,$A89),MIN(CA$1,$A89)))</f>
        <v>0.36</v>
      </c>
      <c r="CB89">
        <f>IF(CB$1=$A89,1,INDEX(Correlations!$F$3:$DA$102,MAX(CB$1,$A89),MIN(CB$1,$A89)))</f>
        <v>0.17</v>
      </c>
      <c r="CC89">
        <f>IF(CC$1=$A89,1,INDEX(Correlations!$F$3:$DA$102,MAX(CC$1,$A89),MIN(CC$1,$A89)))</f>
        <v>0.2</v>
      </c>
      <c r="CD89">
        <f>IF(CD$1=$A89,1,INDEX(Correlations!$F$3:$DA$102,MAX(CD$1,$A89),MIN(CD$1,$A89)))</f>
        <v>0.25</v>
      </c>
      <c r="CE89">
        <f>IF(CE$1=$A89,1,INDEX(Correlations!$F$3:$DA$102,MAX(CE$1,$A89),MIN(CE$1,$A89)))</f>
        <v>0.32</v>
      </c>
      <c r="CF89">
        <f>IF(CF$1=$A89,1,INDEX(Correlations!$F$3:$DA$102,MAX(CF$1,$A89),MIN(CF$1,$A89)))</f>
        <v>0.45</v>
      </c>
      <c r="CG89">
        <f>IF(CG$1=$A89,1,INDEX(Correlations!$F$3:$DA$102,MAX(CG$1,$A89),MIN(CG$1,$A89)))</f>
        <v>0.43</v>
      </c>
      <c r="CH89">
        <f>IF(CH$1=$A89,1,INDEX(Correlations!$F$3:$DA$102,MAX(CH$1,$A89),MIN(CH$1,$A89)))</f>
        <v>0.16</v>
      </c>
      <c r="CI89">
        <f>IF(CI$1=$A89,1,INDEX(Correlations!$F$3:$DA$102,MAX(CI$1,$A89),MIN(CI$1,$A89)))</f>
        <v>0.26</v>
      </c>
      <c r="CJ89">
        <f>IF(CJ$1=$A89,1,INDEX(Correlations!$F$3:$DA$102,MAX(CJ$1,$A89),MIN(CJ$1,$A89)))</f>
        <v>0.36</v>
      </c>
      <c r="CK89">
        <f>IF(CK$1=$A89,1,INDEX(Correlations!$F$3:$DA$102,MAX(CK$1,$A89),MIN(CK$1,$A89)))</f>
        <v>1</v>
      </c>
      <c r="CL89">
        <f>IF(CL$1=$A89,1,INDEX(Correlations!$F$3:$DA$102,MAX(CL$1,$A89),MIN(CL$1,$A89)))</f>
        <v>0.56999999999999995</v>
      </c>
      <c r="CM89">
        <f>IF(CM$1=$A89,1,INDEX(Correlations!$F$3:$DA$102,MAX(CM$1,$A89),MIN(CM$1,$A89)))</f>
        <v>0.37</v>
      </c>
      <c r="CN89">
        <f>IF(CN$1=$A89,1,INDEX(Correlations!$F$3:$DA$102,MAX(CN$1,$A89),MIN(CN$1,$A89)))</f>
        <v>0.19</v>
      </c>
      <c r="CO89">
        <f>IF(CO$1=$A89,1,INDEX(Correlations!$F$3:$DA$102,MAX(CO$1,$A89),MIN(CO$1,$A89)))</f>
        <v>0.41</v>
      </c>
      <c r="CP89">
        <f>IF(CP$1=$A89,1,INDEX(Correlations!$F$3:$DA$102,MAX(CP$1,$A89),MIN(CP$1,$A89)))</f>
        <v>0.34</v>
      </c>
      <c r="CQ89">
        <f>IF(CQ$1=$A89,1,INDEX(Correlations!$F$3:$DA$102,MAX(CQ$1,$A89),MIN(CQ$1,$A89)))</f>
        <v>0.32</v>
      </c>
      <c r="CR89">
        <f>IF(CR$1=$A89,1,INDEX(Correlations!$F$3:$DA$102,MAX(CR$1,$A89),MIN(CR$1,$A89)))</f>
        <v>0.41</v>
      </c>
      <c r="CS89">
        <f>IF(CS$1=$A89,1,INDEX(Correlations!$F$3:$DA$102,MAX(CS$1,$A89),MIN(CS$1,$A89)))</f>
        <v>0.5</v>
      </c>
      <c r="CT89">
        <f>IF(CT$1=$A89,1,INDEX(Correlations!$F$3:$DA$102,MAX(CT$1,$A89),MIN(CT$1,$A89)))</f>
        <v>0.34</v>
      </c>
      <c r="CU89">
        <f>IF(CU$1=$A89,1,INDEX(Correlations!$F$3:$DA$102,MAX(CU$1,$A89),MIN(CU$1,$A89)))</f>
        <v>0.38</v>
      </c>
      <c r="CV89">
        <f>IF(CV$1=$A89,1,INDEX(Correlations!$F$3:$DA$102,MAX(CV$1,$A89),MIN(CV$1,$A89)))</f>
        <v>0.82</v>
      </c>
      <c r="CW89">
        <f>IF(CW$1=$A89,1,INDEX(Correlations!$F$3:$DA$102,MAX(CW$1,$A89),MIN(CW$1,$A89)))</f>
        <v>0.23</v>
      </c>
    </row>
    <row r="90" spans="1:101" x14ac:dyDescent="0.15">
      <c r="A90">
        <v>89</v>
      </c>
      <c r="B90">
        <f>IF(B$1=$A90,1,INDEX(Correlations!$F$3:$DA$102,MAX(B$1,$A90),MIN(B$1,$A90)))</f>
        <v>0</v>
      </c>
      <c r="C90">
        <f>IF(C$1=$A90,1,INDEX(Correlations!$F$3:$DA$102,MAX(C$1,$A90),MIN(C$1,$A90)))</f>
        <v>0</v>
      </c>
      <c r="D90">
        <f>IF(D$1=$A90,1,INDEX(Correlations!$F$3:$DA$102,MAX(D$1,$A90),MIN(D$1,$A90)))</f>
        <v>0</v>
      </c>
      <c r="E90">
        <f>IF(E$1=$A90,1,INDEX(Correlations!$F$3:$DA$102,MAX(E$1,$A90),MIN(E$1,$A90)))</f>
        <v>0</v>
      </c>
      <c r="F90">
        <f>IF(F$1=$A90,1,INDEX(Correlations!$F$3:$DA$102,MAX(F$1,$A90),MIN(F$1,$A90)))</f>
        <v>0</v>
      </c>
      <c r="G90">
        <f>IF(G$1=$A90,1,INDEX(Correlations!$F$3:$DA$102,MAX(G$1,$A90),MIN(G$1,$A90)))</f>
        <v>0</v>
      </c>
      <c r="H90">
        <f>IF(H$1=$A90,1,INDEX(Correlations!$F$3:$DA$102,MAX(H$1,$A90),MIN(H$1,$A90)))</f>
        <v>0</v>
      </c>
      <c r="I90">
        <f>IF(I$1=$A90,1,INDEX(Correlations!$F$3:$DA$102,MAX(I$1,$A90),MIN(I$1,$A90)))</f>
        <v>0</v>
      </c>
      <c r="J90">
        <f>IF(J$1=$A90,1,INDEX(Correlations!$F$3:$DA$102,MAX(J$1,$A90),MIN(J$1,$A90)))</f>
        <v>0</v>
      </c>
      <c r="K90">
        <f>IF(K$1=$A90,1,INDEX(Correlations!$F$3:$DA$102,MAX(K$1,$A90),MIN(K$1,$A90)))</f>
        <v>0</v>
      </c>
      <c r="L90">
        <f>IF(L$1=$A90,1,INDEX(Correlations!$F$3:$DA$102,MAX(L$1,$A90),MIN(L$1,$A90)))</f>
        <v>0</v>
      </c>
      <c r="M90">
        <f>IF(M$1=$A90,1,INDEX(Correlations!$F$3:$DA$102,MAX(M$1,$A90),MIN(M$1,$A90)))</f>
        <v>0</v>
      </c>
      <c r="N90">
        <f>IF(N$1=$A90,1,INDEX(Correlations!$F$3:$DA$102,MAX(N$1,$A90),MIN(N$1,$A90)))</f>
        <v>0</v>
      </c>
      <c r="O90">
        <f>IF(O$1=$A90,1,INDEX(Correlations!$F$3:$DA$102,MAX(O$1,$A90),MIN(O$1,$A90)))</f>
        <v>0</v>
      </c>
      <c r="P90">
        <f>IF(P$1=$A90,1,INDEX(Correlations!$F$3:$DA$102,MAX(P$1,$A90),MIN(P$1,$A90)))</f>
        <v>0</v>
      </c>
      <c r="Q90">
        <f>IF(Q$1=$A90,1,INDEX(Correlations!$F$3:$DA$102,MAX(Q$1,$A90),MIN(Q$1,$A90)))</f>
        <v>0</v>
      </c>
      <c r="R90">
        <f>IF(R$1=$A90,1,INDEX(Correlations!$F$3:$DA$102,MAX(R$1,$A90),MIN(R$1,$A90)))</f>
        <v>0</v>
      </c>
      <c r="S90">
        <f>IF(S$1=$A90,1,INDEX(Correlations!$F$3:$DA$102,MAX(S$1,$A90),MIN(S$1,$A90)))</f>
        <v>0</v>
      </c>
      <c r="T90">
        <f>IF(T$1=$A90,1,INDEX(Correlations!$F$3:$DA$102,MAX(T$1,$A90),MIN(T$1,$A90)))</f>
        <v>0</v>
      </c>
      <c r="U90">
        <f>IF(U$1=$A90,1,INDEX(Correlations!$F$3:$DA$102,MAX(U$1,$A90),MIN(U$1,$A90)))</f>
        <v>0</v>
      </c>
      <c r="V90">
        <f>IF(V$1=$A90,1,INDEX(Correlations!$F$3:$DA$102,MAX(V$1,$A90),MIN(V$1,$A90)))</f>
        <v>0</v>
      </c>
      <c r="W90">
        <f>IF(W$1=$A90,1,INDEX(Correlations!$F$3:$DA$102,MAX(W$1,$A90),MIN(W$1,$A90)))</f>
        <v>0</v>
      </c>
      <c r="X90">
        <f>IF(X$1=$A90,1,INDEX(Correlations!$F$3:$DA$102,MAX(X$1,$A90),MIN(X$1,$A90)))</f>
        <v>0</v>
      </c>
      <c r="Y90">
        <f>IF(Y$1=$A90,1,INDEX(Correlations!$F$3:$DA$102,MAX(Y$1,$A90),MIN(Y$1,$A90)))</f>
        <v>0</v>
      </c>
      <c r="Z90">
        <f>IF(Z$1=$A90,1,INDEX(Correlations!$F$3:$DA$102,MAX(Z$1,$A90),MIN(Z$1,$A90)))</f>
        <v>0</v>
      </c>
      <c r="AA90">
        <f>IF(AA$1=$A90,1,INDEX(Correlations!$F$3:$DA$102,MAX(AA$1,$A90),MIN(AA$1,$A90)))</f>
        <v>0</v>
      </c>
      <c r="AB90">
        <f>IF(AB$1=$A90,1,INDEX(Correlations!$F$3:$DA$102,MAX(AB$1,$A90),MIN(AB$1,$A90)))</f>
        <v>0</v>
      </c>
      <c r="AC90">
        <f>IF(AC$1=$A90,1,INDEX(Correlations!$F$3:$DA$102,MAX(AC$1,$A90),MIN(AC$1,$A90)))</f>
        <v>0</v>
      </c>
      <c r="AD90">
        <f>IF(AD$1=$A90,1,INDEX(Correlations!$F$3:$DA$102,MAX(AD$1,$A90),MIN(AD$1,$A90)))</f>
        <v>0</v>
      </c>
      <c r="AE90">
        <f>IF(AE$1=$A90,1,INDEX(Correlations!$F$3:$DA$102,MAX(AE$1,$A90),MIN(AE$1,$A90)))</f>
        <v>0</v>
      </c>
      <c r="AF90">
        <f>IF(AF$1=$A90,1,INDEX(Correlations!$F$3:$DA$102,MAX(AF$1,$A90),MIN(AF$1,$A90)))</f>
        <v>0</v>
      </c>
      <c r="AG90">
        <f>IF(AG$1=$A90,1,INDEX(Correlations!$F$3:$DA$102,MAX(AG$1,$A90),MIN(AG$1,$A90)))</f>
        <v>0</v>
      </c>
      <c r="AH90">
        <f>IF(AH$1=$A90,1,INDEX(Correlations!$F$3:$DA$102,MAX(AH$1,$A90),MIN(AH$1,$A90)))</f>
        <v>0</v>
      </c>
      <c r="AI90">
        <f>IF(AI$1=$A90,1,INDEX(Correlations!$F$3:$DA$102,MAX(AI$1,$A90),MIN(AI$1,$A90)))</f>
        <v>0</v>
      </c>
      <c r="AJ90">
        <f>IF(AJ$1=$A90,1,INDEX(Correlations!$F$3:$DA$102,MAX(AJ$1,$A90),MIN(AJ$1,$A90)))</f>
        <v>0</v>
      </c>
      <c r="AK90">
        <f>IF(AK$1=$A90,1,INDEX(Correlations!$F$3:$DA$102,MAX(AK$1,$A90),MIN(AK$1,$A90)))</f>
        <v>0</v>
      </c>
      <c r="AL90">
        <f>IF(AL$1=$A90,1,INDEX(Correlations!$F$3:$DA$102,MAX(AL$1,$A90),MIN(AL$1,$A90)))</f>
        <v>0</v>
      </c>
      <c r="AM90">
        <f>IF(AM$1=$A90,1,INDEX(Correlations!$F$3:$DA$102,MAX(AM$1,$A90),MIN(AM$1,$A90)))</f>
        <v>0</v>
      </c>
      <c r="AN90">
        <f>IF(AN$1=$A90,1,INDEX(Correlations!$F$3:$DA$102,MAX(AN$1,$A90),MIN(AN$1,$A90)))</f>
        <v>0</v>
      </c>
      <c r="AO90">
        <f>IF(AO$1=$A90,1,INDEX(Correlations!$F$3:$DA$102,MAX(AO$1,$A90),MIN(AO$1,$A90)))</f>
        <v>0</v>
      </c>
      <c r="AP90">
        <f>IF(AP$1=$A90,1,INDEX(Correlations!$F$3:$DA$102,MAX(AP$1,$A90),MIN(AP$1,$A90)))</f>
        <v>0</v>
      </c>
      <c r="AQ90">
        <f>IF(AQ$1=$A90,1,INDEX(Correlations!$F$3:$DA$102,MAX(AQ$1,$A90),MIN(AQ$1,$A90)))</f>
        <v>0</v>
      </c>
      <c r="AR90">
        <f>IF(AR$1=$A90,1,INDEX(Correlations!$F$3:$DA$102,MAX(AR$1,$A90),MIN(AR$1,$A90)))</f>
        <v>0</v>
      </c>
      <c r="AS90">
        <f>IF(AS$1=$A90,1,INDEX(Correlations!$F$3:$DA$102,MAX(AS$1,$A90),MIN(AS$1,$A90)))</f>
        <v>0</v>
      </c>
      <c r="AT90">
        <f>IF(AT$1=$A90,1,INDEX(Correlations!$F$3:$DA$102,MAX(AT$1,$A90),MIN(AT$1,$A90)))</f>
        <v>0</v>
      </c>
      <c r="AU90">
        <f>IF(AU$1=$A90,1,INDEX(Correlations!$F$3:$DA$102,MAX(AU$1,$A90),MIN(AU$1,$A90)))</f>
        <v>0</v>
      </c>
      <c r="AV90">
        <f>IF(AV$1=$A90,1,INDEX(Correlations!$F$3:$DA$102,MAX(AV$1,$A90),MIN(AV$1,$A90)))</f>
        <v>0</v>
      </c>
      <c r="AW90">
        <f>IF(AW$1=$A90,1,INDEX(Correlations!$F$3:$DA$102,MAX(AW$1,$A90),MIN(AW$1,$A90)))</f>
        <v>0</v>
      </c>
      <c r="AX90">
        <f>IF(AX$1=$A90,1,INDEX(Correlations!$F$3:$DA$102,MAX(AX$1,$A90),MIN(AX$1,$A90)))</f>
        <v>0</v>
      </c>
      <c r="AY90">
        <f>IF(AY$1=$A90,1,INDEX(Correlations!$F$3:$DA$102,MAX(AY$1,$A90),MIN(AY$1,$A90)))</f>
        <v>0</v>
      </c>
      <c r="AZ90">
        <f>IF(AZ$1=$A90,1,INDEX(Correlations!$F$3:$DA$102,MAX(AZ$1,$A90),MIN(AZ$1,$A90)))</f>
        <v>0</v>
      </c>
      <c r="BA90">
        <f>IF(BA$1=$A90,1,INDEX(Correlations!$F$3:$DA$102,MAX(BA$1,$A90),MIN(BA$1,$A90)))</f>
        <v>0</v>
      </c>
      <c r="BB90">
        <f>IF(BB$1=$A90,1,INDEX(Correlations!$F$3:$DA$102,MAX(BB$1,$A90),MIN(BB$1,$A90)))</f>
        <v>0</v>
      </c>
      <c r="BC90">
        <f>IF(BC$1=$A90,1,INDEX(Correlations!$F$3:$DA$102,MAX(BC$1,$A90),MIN(BC$1,$A90)))</f>
        <v>0</v>
      </c>
      <c r="BD90">
        <f>IF(BD$1=$A90,1,INDEX(Correlations!$F$3:$DA$102,MAX(BD$1,$A90),MIN(BD$1,$A90)))</f>
        <v>0</v>
      </c>
      <c r="BE90">
        <f>IF(BE$1=$A90,1,INDEX(Correlations!$F$3:$DA$102,MAX(BE$1,$A90),MIN(BE$1,$A90)))</f>
        <v>0</v>
      </c>
      <c r="BF90">
        <f>IF(BF$1=$A90,1,INDEX(Correlations!$F$3:$DA$102,MAX(BF$1,$A90),MIN(BF$1,$A90)))</f>
        <v>0</v>
      </c>
      <c r="BG90">
        <f>IF(BG$1=$A90,1,INDEX(Correlations!$F$3:$DA$102,MAX(BG$1,$A90),MIN(BG$1,$A90)))</f>
        <v>0</v>
      </c>
      <c r="BH90">
        <f>IF(BH$1=$A90,1,INDEX(Correlations!$F$3:$DA$102,MAX(BH$1,$A90),MIN(BH$1,$A90)))</f>
        <v>0</v>
      </c>
      <c r="BI90">
        <f>IF(BI$1=$A90,1,INDEX(Correlations!$F$3:$DA$102,MAX(BI$1,$A90),MIN(BI$1,$A90)))</f>
        <v>0</v>
      </c>
      <c r="BJ90">
        <f>IF(BJ$1=$A90,1,INDEX(Correlations!$F$3:$DA$102,MAX(BJ$1,$A90),MIN(BJ$1,$A90)))</f>
        <v>0</v>
      </c>
      <c r="BK90">
        <f>IF(BK$1=$A90,1,INDEX(Correlations!$F$3:$DA$102,MAX(BK$1,$A90),MIN(BK$1,$A90)))</f>
        <v>0</v>
      </c>
      <c r="BL90">
        <f>IF(BL$1=$A90,1,INDEX(Correlations!$F$3:$DA$102,MAX(BL$1,$A90),MIN(BL$1,$A90)))</f>
        <v>0</v>
      </c>
      <c r="BM90">
        <f>IF(BM$1=$A90,1,INDEX(Correlations!$F$3:$DA$102,MAX(BM$1,$A90),MIN(BM$1,$A90)))</f>
        <v>0</v>
      </c>
      <c r="BN90">
        <f>IF(BN$1=$A90,1,INDEX(Correlations!$F$3:$DA$102,MAX(BN$1,$A90),MIN(BN$1,$A90)))</f>
        <v>0</v>
      </c>
      <c r="BO90">
        <f>IF(BO$1=$A90,1,INDEX(Correlations!$F$3:$DA$102,MAX(BO$1,$A90),MIN(BO$1,$A90)))</f>
        <v>0</v>
      </c>
      <c r="BP90">
        <f>IF(BP$1=$A90,1,INDEX(Correlations!$F$3:$DA$102,MAX(BP$1,$A90),MIN(BP$1,$A90)))</f>
        <v>0</v>
      </c>
      <c r="BQ90">
        <f>IF(BQ$1=$A90,1,INDEX(Correlations!$F$3:$DA$102,MAX(BQ$1,$A90),MIN(BQ$1,$A90)))</f>
        <v>0</v>
      </c>
      <c r="BR90">
        <f>IF(BR$1=$A90,1,INDEX(Correlations!$F$3:$DA$102,MAX(BR$1,$A90),MIN(BR$1,$A90)))</f>
        <v>0</v>
      </c>
      <c r="BS90">
        <f>IF(BS$1=$A90,1,INDEX(Correlations!$F$3:$DA$102,MAX(BS$1,$A90),MIN(BS$1,$A90)))</f>
        <v>0</v>
      </c>
      <c r="BT90">
        <f>IF(BT$1=$A90,1,INDEX(Correlations!$F$3:$DA$102,MAX(BT$1,$A90),MIN(BT$1,$A90)))</f>
        <v>0.32</v>
      </c>
      <c r="BU90">
        <f>IF(BU$1=$A90,1,INDEX(Correlations!$F$3:$DA$102,MAX(BU$1,$A90),MIN(BU$1,$A90)))</f>
        <v>0.09</v>
      </c>
      <c r="BV90">
        <f>IF(BV$1=$A90,1,INDEX(Correlations!$F$3:$DA$102,MAX(BV$1,$A90),MIN(BV$1,$A90)))</f>
        <v>0.42</v>
      </c>
      <c r="BW90">
        <f>IF(BW$1=$A90,1,INDEX(Correlations!$F$3:$DA$102,MAX(BW$1,$A90),MIN(BW$1,$A90)))</f>
        <v>0.16</v>
      </c>
      <c r="BX90">
        <f>IF(BX$1=$A90,1,INDEX(Correlations!$F$3:$DA$102,MAX(BX$1,$A90),MIN(BX$1,$A90)))</f>
        <v>0.66</v>
      </c>
      <c r="BY90">
        <f>IF(BY$1=$A90,1,INDEX(Correlations!$F$3:$DA$102,MAX(BY$1,$A90),MIN(BY$1,$A90)))</f>
        <v>0.5</v>
      </c>
      <c r="BZ90">
        <f>IF(BZ$1=$A90,1,INDEX(Correlations!$F$3:$DA$102,MAX(BZ$1,$A90),MIN(BZ$1,$A90)))</f>
        <v>0.32</v>
      </c>
      <c r="CA90">
        <f>IF(CA$1=$A90,1,INDEX(Correlations!$F$3:$DA$102,MAX(CA$1,$A90),MIN(CA$1,$A90)))</f>
        <v>0.3</v>
      </c>
      <c r="CB90">
        <f>IF(CB$1=$A90,1,INDEX(Correlations!$F$3:$DA$102,MAX(CB$1,$A90),MIN(CB$1,$A90)))</f>
        <v>0.09</v>
      </c>
      <c r="CC90">
        <f>IF(CC$1=$A90,1,INDEX(Correlations!$F$3:$DA$102,MAX(CC$1,$A90),MIN(CC$1,$A90)))</f>
        <v>0.16</v>
      </c>
      <c r="CD90">
        <f>IF(CD$1=$A90,1,INDEX(Correlations!$F$3:$DA$102,MAX(CD$1,$A90),MIN(CD$1,$A90)))</f>
        <v>0.28000000000000003</v>
      </c>
      <c r="CE90">
        <f>IF(CE$1=$A90,1,INDEX(Correlations!$F$3:$DA$102,MAX(CE$1,$A90),MIN(CE$1,$A90)))</f>
        <v>0.16</v>
      </c>
      <c r="CF90">
        <f>IF(CF$1=$A90,1,INDEX(Correlations!$F$3:$DA$102,MAX(CF$1,$A90),MIN(CF$1,$A90)))</f>
        <v>0.42</v>
      </c>
      <c r="CG90">
        <f>IF(CG$1=$A90,1,INDEX(Correlations!$F$3:$DA$102,MAX(CG$1,$A90),MIN(CG$1,$A90)))</f>
        <v>0.31</v>
      </c>
      <c r="CH90">
        <f>IF(CH$1=$A90,1,INDEX(Correlations!$F$3:$DA$102,MAX(CH$1,$A90),MIN(CH$1,$A90)))</f>
        <v>-0.05</v>
      </c>
      <c r="CI90">
        <f>IF(CI$1=$A90,1,INDEX(Correlations!$F$3:$DA$102,MAX(CI$1,$A90),MIN(CI$1,$A90)))</f>
        <v>0.04</v>
      </c>
      <c r="CJ90">
        <f>IF(CJ$1=$A90,1,INDEX(Correlations!$F$3:$DA$102,MAX(CJ$1,$A90),MIN(CJ$1,$A90)))</f>
        <v>0.13</v>
      </c>
      <c r="CK90">
        <f>IF(CK$1=$A90,1,INDEX(Correlations!$F$3:$DA$102,MAX(CK$1,$A90),MIN(CK$1,$A90)))</f>
        <v>0.56999999999999995</v>
      </c>
      <c r="CL90">
        <f>IF(CL$1=$A90,1,INDEX(Correlations!$F$3:$DA$102,MAX(CL$1,$A90),MIN(CL$1,$A90)))</f>
        <v>1</v>
      </c>
      <c r="CM90">
        <f>IF(CM$1=$A90,1,INDEX(Correlations!$F$3:$DA$102,MAX(CM$1,$A90),MIN(CM$1,$A90)))</f>
        <v>0.22</v>
      </c>
      <c r="CN90">
        <f>IF(CN$1=$A90,1,INDEX(Correlations!$F$3:$DA$102,MAX(CN$1,$A90),MIN(CN$1,$A90)))</f>
        <v>0.13</v>
      </c>
      <c r="CO90">
        <f>IF(CO$1=$A90,1,INDEX(Correlations!$F$3:$DA$102,MAX(CO$1,$A90),MIN(CO$1,$A90)))</f>
        <v>0.31</v>
      </c>
      <c r="CP90">
        <f>IF(CP$1=$A90,1,INDEX(Correlations!$F$3:$DA$102,MAX(CP$1,$A90),MIN(CP$1,$A90)))</f>
        <v>0.24</v>
      </c>
      <c r="CQ90">
        <f>IF(CQ$1=$A90,1,INDEX(Correlations!$F$3:$DA$102,MAX(CQ$1,$A90),MIN(CQ$1,$A90)))</f>
        <v>0.32</v>
      </c>
      <c r="CR90">
        <f>IF(CR$1=$A90,1,INDEX(Correlations!$F$3:$DA$102,MAX(CR$1,$A90),MIN(CR$1,$A90)))</f>
        <v>0.38</v>
      </c>
      <c r="CS90">
        <f>IF(CS$1=$A90,1,INDEX(Correlations!$F$3:$DA$102,MAX(CS$1,$A90),MIN(CS$1,$A90)))</f>
        <v>0.56999999999999995</v>
      </c>
      <c r="CT90">
        <f>IF(CT$1=$A90,1,INDEX(Correlations!$F$3:$DA$102,MAX(CT$1,$A90),MIN(CT$1,$A90)))</f>
        <v>0.21</v>
      </c>
      <c r="CU90">
        <f>IF(CU$1=$A90,1,INDEX(Correlations!$F$3:$DA$102,MAX(CU$1,$A90),MIN(CU$1,$A90)))</f>
        <v>0.1</v>
      </c>
      <c r="CV90">
        <f>IF(CV$1=$A90,1,INDEX(Correlations!$F$3:$DA$102,MAX(CV$1,$A90),MIN(CV$1,$A90)))</f>
        <v>0.41</v>
      </c>
      <c r="CW90">
        <f>IF(CW$1=$A90,1,INDEX(Correlations!$F$3:$DA$102,MAX(CW$1,$A90),MIN(CW$1,$A90)))</f>
        <v>0.02</v>
      </c>
    </row>
    <row r="91" spans="1:101" x14ac:dyDescent="0.15">
      <c r="A91">
        <v>90</v>
      </c>
      <c r="B91">
        <f>IF(B$1=$A91,1,INDEX(Correlations!$F$3:$DA$102,MAX(B$1,$A91),MIN(B$1,$A91)))</f>
        <v>0.64</v>
      </c>
      <c r="C91">
        <f>IF(C$1=$A91,1,INDEX(Correlations!$F$3:$DA$102,MAX(C$1,$A91),MIN(C$1,$A91)))</f>
        <v>0</v>
      </c>
      <c r="D91">
        <f>IF(D$1=$A91,1,INDEX(Correlations!$F$3:$DA$102,MAX(D$1,$A91),MIN(D$1,$A91)))</f>
        <v>0</v>
      </c>
      <c r="E91">
        <f>IF(E$1=$A91,1,INDEX(Correlations!$F$3:$DA$102,MAX(E$1,$A91),MIN(E$1,$A91)))</f>
        <v>0</v>
      </c>
      <c r="F91">
        <f>IF(F$1=$A91,1,INDEX(Correlations!$F$3:$DA$102,MAX(F$1,$A91),MIN(F$1,$A91)))</f>
        <v>0</v>
      </c>
      <c r="G91">
        <f>IF(G$1=$A91,1,INDEX(Correlations!$F$3:$DA$102,MAX(G$1,$A91),MIN(G$1,$A91)))</f>
        <v>0</v>
      </c>
      <c r="H91">
        <f>IF(H$1=$A91,1,INDEX(Correlations!$F$3:$DA$102,MAX(H$1,$A91),MIN(H$1,$A91)))</f>
        <v>0</v>
      </c>
      <c r="I91">
        <f>IF(I$1=$A91,1,INDEX(Correlations!$F$3:$DA$102,MAX(I$1,$A91),MIN(I$1,$A91)))</f>
        <v>0</v>
      </c>
      <c r="J91">
        <f>IF(J$1=$A91,1,INDEX(Correlations!$F$3:$DA$102,MAX(J$1,$A91),MIN(J$1,$A91)))</f>
        <v>0</v>
      </c>
      <c r="K91">
        <f>IF(K$1=$A91,1,INDEX(Correlations!$F$3:$DA$102,MAX(K$1,$A91),MIN(K$1,$A91)))</f>
        <v>0</v>
      </c>
      <c r="L91">
        <f>IF(L$1=$A91,1,INDEX(Correlations!$F$3:$DA$102,MAX(L$1,$A91),MIN(L$1,$A91)))</f>
        <v>0</v>
      </c>
      <c r="M91">
        <f>IF(M$1=$A91,1,INDEX(Correlations!$F$3:$DA$102,MAX(M$1,$A91),MIN(M$1,$A91)))</f>
        <v>0</v>
      </c>
      <c r="N91">
        <f>IF(N$1=$A91,1,INDEX(Correlations!$F$3:$DA$102,MAX(N$1,$A91),MIN(N$1,$A91)))</f>
        <v>0</v>
      </c>
      <c r="O91">
        <f>IF(O$1=$A91,1,INDEX(Correlations!$F$3:$DA$102,MAX(O$1,$A91),MIN(O$1,$A91)))</f>
        <v>0</v>
      </c>
      <c r="P91">
        <f>IF(P$1=$A91,1,INDEX(Correlations!$F$3:$DA$102,MAX(P$1,$A91),MIN(P$1,$A91)))</f>
        <v>0</v>
      </c>
      <c r="Q91">
        <f>IF(Q$1=$A91,1,INDEX(Correlations!$F$3:$DA$102,MAX(Q$1,$A91),MIN(Q$1,$A91)))</f>
        <v>0</v>
      </c>
      <c r="R91">
        <f>IF(R$1=$A91,1,INDEX(Correlations!$F$3:$DA$102,MAX(R$1,$A91),MIN(R$1,$A91)))</f>
        <v>0</v>
      </c>
      <c r="S91">
        <f>IF(S$1=$A91,1,INDEX(Correlations!$F$3:$DA$102,MAX(S$1,$A91),MIN(S$1,$A91)))</f>
        <v>0</v>
      </c>
      <c r="T91">
        <f>IF(T$1=$A91,1,INDEX(Correlations!$F$3:$DA$102,MAX(T$1,$A91),MIN(T$1,$A91)))</f>
        <v>0</v>
      </c>
      <c r="U91">
        <f>IF(U$1=$A91,1,INDEX(Correlations!$F$3:$DA$102,MAX(U$1,$A91),MIN(U$1,$A91)))</f>
        <v>0</v>
      </c>
      <c r="V91">
        <f>IF(V$1=$A91,1,INDEX(Correlations!$F$3:$DA$102,MAX(V$1,$A91),MIN(V$1,$A91)))</f>
        <v>0</v>
      </c>
      <c r="W91">
        <f>IF(W$1=$A91,1,INDEX(Correlations!$F$3:$DA$102,MAX(W$1,$A91),MIN(W$1,$A91)))</f>
        <v>0</v>
      </c>
      <c r="X91">
        <f>IF(X$1=$A91,1,INDEX(Correlations!$F$3:$DA$102,MAX(X$1,$A91),MIN(X$1,$A91)))</f>
        <v>0</v>
      </c>
      <c r="Y91">
        <f>IF(Y$1=$A91,1,INDEX(Correlations!$F$3:$DA$102,MAX(Y$1,$A91),MIN(Y$1,$A91)))</f>
        <v>0</v>
      </c>
      <c r="Z91">
        <f>IF(Z$1=$A91,1,INDEX(Correlations!$F$3:$DA$102,MAX(Z$1,$A91),MIN(Z$1,$A91)))</f>
        <v>0</v>
      </c>
      <c r="AA91">
        <f>IF(AA$1=$A91,1,INDEX(Correlations!$F$3:$DA$102,MAX(AA$1,$A91),MIN(AA$1,$A91)))</f>
        <v>0</v>
      </c>
      <c r="AB91">
        <f>IF(AB$1=$A91,1,INDEX(Correlations!$F$3:$DA$102,MAX(AB$1,$A91),MIN(AB$1,$A91)))</f>
        <v>0</v>
      </c>
      <c r="AC91">
        <f>IF(AC$1=$A91,1,INDEX(Correlations!$F$3:$DA$102,MAX(AC$1,$A91),MIN(AC$1,$A91)))</f>
        <v>0</v>
      </c>
      <c r="AD91">
        <f>IF(AD$1=$A91,1,INDEX(Correlations!$F$3:$DA$102,MAX(AD$1,$A91),MIN(AD$1,$A91)))</f>
        <v>0</v>
      </c>
      <c r="AE91">
        <f>IF(AE$1=$A91,1,INDEX(Correlations!$F$3:$DA$102,MAX(AE$1,$A91),MIN(AE$1,$A91)))</f>
        <v>0</v>
      </c>
      <c r="AF91">
        <f>IF(AF$1=$A91,1,INDEX(Correlations!$F$3:$DA$102,MAX(AF$1,$A91),MIN(AF$1,$A91)))</f>
        <v>0</v>
      </c>
      <c r="AG91">
        <f>IF(AG$1=$A91,1,INDEX(Correlations!$F$3:$DA$102,MAX(AG$1,$A91),MIN(AG$1,$A91)))</f>
        <v>0</v>
      </c>
      <c r="AH91">
        <f>IF(AH$1=$A91,1,INDEX(Correlations!$F$3:$DA$102,MAX(AH$1,$A91),MIN(AH$1,$A91)))</f>
        <v>0</v>
      </c>
      <c r="AI91">
        <f>IF(AI$1=$A91,1,INDEX(Correlations!$F$3:$DA$102,MAX(AI$1,$A91),MIN(AI$1,$A91)))</f>
        <v>0</v>
      </c>
      <c r="AJ91">
        <f>IF(AJ$1=$A91,1,INDEX(Correlations!$F$3:$DA$102,MAX(AJ$1,$A91),MIN(AJ$1,$A91)))</f>
        <v>0</v>
      </c>
      <c r="AK91">
        <f>IF(AK$1=$A91,1,INDEX(Correlations!$F$3:$DA$102,MAX(AK$1,$A91),MIN(AK$1,$A91)))</f>
        <v>0</v>
      </c>
      <c r="AL91">
        <f>IF(AL$1=$A91,1,INDEX(Correlations!$F$3:$DA$102,MAX(AL$1,$A91),MIN(AL$1,$A91)))</f>
        <v>0</v>
      </c>
      <c r="AM91">
        <f>IF(AM$1=$A91,1,INDEX(Correlations!$F$3:$DA$102,MAX(AM$1,$A91),MIN(AM$1,$A91)))</f>
        <v>0</v>
      </c>
      <c r="AN91">
        <f>IF(AN$1=$A91,1,INDEX(Correlations!$F$3:$DA$102,MAX(AN$1,$A91),MIN(AN$1,$A91)))</f>
        <v>0</v>
      </c>
      <c r="AO91">
        <f>IF(AO$1=$A91,1,INDEX(Correlations!$F$3:$DA$102,MAX(AO$1,$A91),MIN(AO$1,$A91)))</f>
        <v>0</v>
      </c>
      <c r="AP91">
        <f>IF(AP$1=$A91,1,INDEX(Correlations!$F$3:$DA$102,MAX(AP$1,$A91),MIN(AP$1,$A91)))</f>
        <v>0</v>
      </c>
      <c r="AQ91">
        <f>IF(AQ$1=$A91,1,INDEX(Correlations!$F$3:$DA$102,MAX(AQ$1,$A91),MIN(AQ$1,$A91)))</f>
        <v>0</v>
      </c>
      <c r="AR91">
        <f>IF(AR$1=$A91,1,INDEX(Correlations!$F$3:$DA$102,MAX(AR$1,$A91),MIN(AR$1,$A91)))</f>
        <v>0</v>
      </c>
      <c r="AS91">
        <f>IF(AS$1=$A91,1,INDEX(Correlations!$F$3:$DA$102,MAX(AS$1,$A91),MIN(AS$1,$A91)))</f>
        <v>0</v>
      </c>
      <c r="AT91">
        <f>IF(AT$1=$A91,1,INDEX(Correlations!$F$3:$DA$102,MAX(AT$1,$A91),MIN(AT$1,$A91)))</f>
        <v>0</v>
      </c>
      <c r="AU91">
        <f>IF(AU$1=$A91,1,INDEX(Correlations!$F$3:$DA$102,MAX(AU$1,$A91),MIN(AU$1,$A91)))</f>
        <v>0</v>
      </c>
      <c r="AV91">
        <f>IF(AV$1=$A91,1,INDEX(Correlations!$F$3:$DA$102,MAX(AV$1,$A91),MIN(AV$1,$A91)))</f>
        <v>0</v>
      </c>
      <c r="AW91">
        <f>IF(AW$1=$A91,1,INDEX(Correlations!$F$3:$DA$102,MAX(AW$1,$A91),MIN(AW$1,$A91)))</f>
        <v>0</v>
      </c>
      <c r="AX91">
        <f>IF(AX$1=$A91,1,INDEX(Correlations!$F$3:$DA$102,MAX(AX$1,$A91),MIN(AX$1,$A91)))</f>
        <v>0</v>
      </c>
      <c r="AY91">
        <f>IF(AY$1=$A91,1,INDEX(Correlations!$F$3:$DA$102,MAX(AY$1,$A91),MIN(AY$1,$A91)))</f>
        <v>0</v>
      </c>
      <c r="AZ91">
        <f>IF(AZ$1=$A91,1,INDEX(Correlations!$F$3:$DA$102,MAX(AZ$1,$A91),MIN(AZ$1,$A91)))</f>
        <v>0</v>
      </c>
      <c r="BA91">
        <f>IF(BA$1=$A91,1,INDEX(Correlations!$F$3:$DA$102,MAX(BA$1,$A91),MIN(BA$1,$A91)))</f>
        <v>0</v>
      </c>
      <c r="BB91">
        <f>IF(BB$1=$A91,1,INDEX(Correlations!$F$3:$DA$102,MAX(BB$1,$A91),MIN(BB$1,$A91)))</f>
        <v>0</v>
      </c>
      <c r="BC91">
        <f>IF(BC$1=$A91,1,INDEX(Correlations!$F$3:$DA$102,MAX(BC$1,$A91),MIN(BC$1,$A91)))</f>
        <v>0</v>
      </c>
      <c r="BD91">
        <f>IF(BD$1=$A91,1,INDEX(Correlations!$F$3:$DA$102,MAX(BD$1,$A91),MIN(BD$1,$A91)))</f>
        <v>0</v>
      </c>
      <c r="BE91">
        <f>IF(BE$1=$A91,1,INDEX(Correlations!$F$3:$DA$102,MAX(BE$1,$A91),MIN(BE$1,$A91)))</f>
        <v>0</v>
      </c>
      <c r="BF91">
        <f>IF(BF$1=$A91,1,INDEX(Correlations!$F$3:$DA$102,MAX(BF$1,$A91),MIN(BF$1,$A91)))</f>
        <v>0</v>
      </c>
      <c r="BG91">
        <f>IF(BG$1=$A91,1,INDEX(Correlations!$F$3:$DA$102,MAX(BG$1,$A91),MIN(BG$1,$A91)))</f>
        <v>0</v>
      </c>
      <c r="BH91">
        <f>IF(BH$1=$A91,1,INDEX(Correlations!$F$3:$DA$102,MAX(BH$1,$A91),MIN(BH$1,$A91)))</f>
        <v>0</v>
      </c>
      <c r="BI91">
        <f>IF(BI$1=$A91,1,INDEX(Correlations!$F$3:$DA$102,MAX(BI$1,$A91),MIN(BI$1,$A91)))</f>
        <v>0</v>
      </c>
      <c r="BJ91">
        <f>IF(BJ$1=$A91,1,INDEX(Correlations!$F$3:$DA$102,MAX(BJ$1,$A91),MIN(BJ$1,$A91)))</f>
        <v>0</v>
      </c>
      <c r="BK91">
        <f>IF(BK$1=$A91,1,INDEX(Correlations!$F$3:$DA$102,MAX(BK$1,$A91),MIN(BK$1,$A91)))</f>
        <v>0</v>
      </c>
      <c r="BL91">
        <f>IF(BL$1=$A91,1,INDEX(Correlations!$F$3:$DA$102,MAX(BL$1,$A91),MIN(BL$1,$A91)))</f>
        <v>0.64</v>
      </c>
      <c r="BM91">
        <f>IF(BM$1=$A91,1,INDEX(Correlations!$F$3:$DA$102,MAX(BM$1,$A91),MIN(BM$1,$A91)))</f>
        <v>0</v>
      </c>
      <c r="BN91">
        <f>IF(BN$1=$A91,1,INDEX(Correlations!$F$3:$DA$102,MAX(BN$1,$A91),MIN(BN$1,$A91)))</f>
        <v>0</v>
      </c>
      <c r="BO91">
        <f>IF(BO$1=$A91,1,INDEX(Correlations!$F$3:$DA$102,MAX(BO$1,$A91),MIN(BO$1,$A91)))</f>
        <v>0</v>
      </c>
      <c r="BP91">
        <f>IF(BP$1=$A91,1,INDEX(Correlations!$F$3:$DA$102,MAX(BP$1,$A91),MIN(BP$1,$A91)))</f>
        <v>0</v>
      </c>
      <c r="BQ91">
        <f>IF(BQ$1=$A91,1,INDEX(Correlations!$F$3:$DA$102,MAX(BQ$1,$A91),MIN(BQ$1,$A91)))</f>
        <v>0</v>
      </c>
      <c r="BR91">
        <f>IF(BR$1=$A91,1,INDEX(Correlations!$F$3:$DA$102,MAX(BR$1,$A91),MIN(BR$1,$A91)))</f>
        <v>0</v>
      </c>
      <c r="BS91">
        <f>IF(BS$1=$A91,1,INDEX(Correlations!$F$3:$DA$102,MAX(BS$1,$A91),MIN(BS$1,$A91)))</f>
        <v>0</v>
      </c>
      <c r="BT91">
        <f>IF(BT$1=$A91,1,INDEX(Correlations!$F$3:$DA$102,MAX(BT$1,$A91),MIN(BT$1,$A91)))</f>
        <v>0.91</v>
      </c>
      <c r="BU91">
        <f>IF(BU$1=$A91,1,INDEX(Correlations!$F$3:$DA$102,MAX(BU$1,$A91),MIN(BU$1,$A91)))</f>
        <v>0.91</v>
      </c>
      <c r="BV91">
        <f>IF(BV$1=$A91,1,INDEX(Correlations!$F$3:$DA$102,MAX(BV$1,$A91),MIN(BV$1,$A91)))</f>
        <v>0.74</v>
      </c>
      <c r="BW91">
        <f>IF(BW$1=$A91,1,INDEX(Correlations!$F$3:$DA$102,MAX(BW$1,$A91),MIN(BW$1,$A91)))</f>
        <v>0.61</v>
      </c>
      <c r="BX91">
        <f>IF(BX$1=$A91,1,INDEX(Correlations!$F$3:$DA$102,MAX(BX$1,$A91),MIN(BX$1,$A91)))</f>
        <v>0.59</v>
      </c>
      <c r="BY91">
        <f>IF(BY$1=$A91,1,INDEX(Correlations!$F$3:$DA$102,MAX(BY$1,$A91),MIN(BY$1,$A91)))</f>
        <v>0.54</v>
      </c>
      <c r="BZ91">
        <f>IF(BZ$1=$A91,1,INDEX(Correlations!$F$3:$DA$102,MAX(BZ$1,$A91),MIN(BZ$1,$A91)))</f>
        <v>0.49</v>
      </c>
      <c r="CA91">
        <f>IF(CA$1=$A91,1,INDEX(Correlations!$F$3:$DA$102,MAX(CA$1,$A91),MIN(CA$1,$A91)))</f>
        <v>0.8</v>
      </c>
      <c r="CB91">
        <f>IF(CB$1=$A91,1,INDEX(Correlations!$F$3:$DA$102,MAX(CB$1,$A91),MIN(CB$1,$A91)))</f>
        <v>0.7</v>
      </c>
      <c r="CC91">
        <f>IF(CC$1=$A91,1,INDEX(Correlations!$F$3:$DA$102,MAX(CC$1,$A91),MIN(CC$1,$A91)))</f>
        <v>0.61</v>
      </c>
      <c r="CD91">
        <f>IF(CD$1=$A91,1,INDEX(Correlations!$F$3:$DA$102,MAX(CD$1,$A91),MIN(CD$1,$A91)))</f>
        <v>0.38</v>
      </c>
      <c r="CE91">
        <f>IF(CE$1=$A91,1,INDEX(Correlations!$F$3:$DA$102,MAX(CE$1,$A91),MIN(CE$1,$A91)))</f>
        <v>0.72</v>
      </c>
      <c r="CF91">
        <f>IF(CF$1=$A91,1,INDEX(Correlations!$F$3:$DA$102,MAX(CF$1,$A91),MIN(CF$1,$A91)))</f>
        <v>0.73</v>
      </c>
      <c r="CG91">
        <f>IF(CG$1=$A91,1,INDEX(Correlations!$F$3:$DA$102,MAX(CG$1,$A91),MIN(CG$1,$A91)))</f>
        <v>0.46</v>
      </c>
      <c r="CH91">
        <f>IF(CH$1=$A91,1,INDEX(Correlations!$F$3:$DA$102,MAX(CH$1,$A91),MIN(CH$1,$A91)))</f>
        <v>0.66</v>
      </c>
      <c r="CI91">
        <f>IF(CI$1=$A91,1,INDEX(Correlations!$F$3:$DA$102,MAX(CI$1,$A91),MIN(CI$1,$A91)))</f>
        <v>0.51</v>
      </c>
      <c r="CJ91">
        <f>IF(CJ$1=$A91,1,INDEX(Correlations!$F$3:$DA$102,MAX(CJ$1,$A91),MIN(CJ$1,$A91)))</f>
        <v>0.35</v>
      </c>
      <c r="CK91">
        <f>IF(CK$1=$A91,1,INDEX(Correlations!$F$3:$DA$102,MAX(CK$1,$A91),MIN(CK$1,$A91)))</f>
        <v>0.37</v>
      </c>
      <c r="CL91">
        <f>IF(CL$1=$A91,1,INDEX(Correlations!$F$3:$DA$102,MAX(CL$1,$A91),MIN(CL$1,$A91)))</f>
        <v>0.22</v>
      </c>
      <c r="CM91">
        <f>IF(CM$1=$A91,1,INDEX(Correlations!$F$3:$DA$102,MAX(CM$1,$A91),MIN(CM$1,$A91)))</f>
        <v>1</v>
      </c>
      <c r="CN91">
        <f>IF(CN$1=$A91,1,INDEX(Correlations!$F$3:$DA$102,MAX(CN$1,$A91),MIN(CN$1,$A91)))</f>
        <v>0.68</v>
      </c>
      <c r="CO91">
        <f>IF(CO$1=$A91,1,INDEX(Correlations!$F$3:$DA$102,MAX(CO$1,$A91),MIN(CO$1,$A91)))</f>
        <v>0.78</v>
      </c>
      <c r="CP91">
        <f>IF(CP$1=$A91,1,INDEX(Correlations!$F$3:$DA$102,MAX(CP$1,$A91),MIN(CP$1,$A91)))</f>
        <v>0.92</v>
      </c>
      <c r="CQ91">
        <f>IF(CQ$1=$A91,1,INDEX(Correlations!$F$3:$DA$102,MAX(CQ$1,$A91),MIN(CQ$1,$A91)))</f>
        <v>0.76</v>
      </c>
      <c r="CR91">
        <f>IF(CR$1=$A91,1,INDEX(Correlations!$F$3:$DA$102,MAX(CR$1,$A91),MIN(CR$1,$A91)))</f>
        <v>0.88</v>
      </c>
      <c r="CS91">
        <f>IF(CS$1=$A91,1,INDEX(Correlations!$F$3:$DA$102,MAX(CS$1,$A91),MIN(CS$1,$A91)))</f>
        <v>0.62</v>
      </c>
      <c r="CT91">
        <f>IF(CT$1=$A91,1,INDEX(Correlations!$F$3:$DA$102,MAX(CT$1,$A91),MIN(CT$1,$A91)))</f>
        <v>0.94</v>
      </c>
      <c r="CU91">
        <f>IF(CU$1=$A91,1,INDEX(Correlations!$F$3:$DA$102,MAX(CU$1,$A91),MIN(CU$1,$A91)))</f>
        <v>0.68</v>
      </c>
      <c r="CV91">
        <f>IF(CV$1=$A91,1,INDEX(Correlations!$F$3:$DA$102,MAX(CV$1,$A91),MIN(CV$1,$A91)))</f>
        <v>0.45</v>
      </c>
      <c r="CW91">
        <f>IF(CW$1=$A91,1,INDEX(Correlations!$F$3:$DA$102,MAX(CW$1,$A91),MIN(CW$1,$A91)))</f>
        <v>0.85</v>
      </c>
    </row>
    <row r="92" spans="1:101" x14ac:dyDescent="0.15">
      <c r="A92">
        <v>91</v>
      </c>
      <c r="B92">
        <f>IF(B$1=$A92,1,INDEX(Correlations!$F$3:$DA$102,MAX(B$1,$A92),MIN(B$1,$A92)))</f>
        <v>0</v>
      </c>
      <c r="C92">
        <f>IF(C$1=$A92,1,INDEX(Correlations!$F$3:$DA$102,MAX(C$1,$A92),MIN(C$1,$A92)))</f>
        <v>0</v>
      </c>
      <c r="D92">
        <f>IF(D$1=$A92,1,INDEX(Correlations!$F$3:$DA$102,MAX(D$1,$A92),MIN(D$1,$A92)))</f>
        <v>0</v>
      </c>
      <c r="E92">
        <f>IF(E$1=$A92,1,INDEX(Correlations!$F$3:$DA$102,MAX(E$1,$A92),MIN(E$1,$A92)))</f>
        <v>0</v>
      </c>
      <c r="F92">
        <f>IF(F$1=$A92,1,INDEX(Correlations!$F$3:$DA$102,MAX(F$1,$A92),MIN(F$1,$A92)))</f>
        <v>0</v>
      </c>
      <c r="G92">
        <f>IF(G$1=$A92,1,INDEX(Correlations!$F$3:$DA$102,MAX(G$1,$A92),MIN(G$1,$A92)))</f>
        <v>0</v>
      </c>
      <c r="H92">
        <f>IF(H$1=$A92,1,INDEX(Correlations!$F$3:$DA$102,MAX(H$1,$A92),MIN(H$1,$A92)))</f>
        <v>0</v>
      </c>
      <c r="I92">
        <f>IF(I$1=$A92,1,INDEX(Correlations!$F$3:$DA$102,MAX(I$1,$A92),MIN(I$1,$A92)))</f>
        <v>0</v>
      </c>
      <c r="J92">
        <f>IF(J$1=$A92,1,INDEX(Correlations!$F$3:$DA$102,MAX(J$1,$A92),MIN(J$1,$A92)))</f>
        <v>0</v>
      </c>
      <c r="K92">
        <f>IF(K$1=$A92,1,INDEX(Correlations!$F$3:$DA$102,MAX(K$1,$A92),MIN(K$1,$A92)))</f>
        <v>0</v>
      </c>
      <c r="L92">
        <f>IF(L$1=$A92,1,INDEX(Correlations!$F$3:$DA$102,MAX(L$1,$A92),MIN(L$1,$A92)))</f>
        <v>0</v>
      </c>
      <c r="M92">
        <f>IF(M$1=$A92,1,INDEX(Correlations!$F$3:$DA$102,MAX(M$1,$A92),MIN(M$1,$A92)))</f>
        <v>0</v>
      </c>
      <c r="N92">
        <f>IF(N$1=$A92,1,INDEX(Correlations!$F$3:$DA$102,MAX(N$1,$A92),MIN(N$1,$A92)))</f>
        <v>0</v>
      </c>
      <c r="O92">
        <f>IF(O$1=$A92,1,INDEX(Correlations!$F$3:$DA$102,MAX(O$1,$A92),MIN(O$1,$A92)))</f>
        <v>0</v>
      </c>
      <c r="P92">
        <f>IF(P$1=$A92,1,INDEX(Correlations!$F$3:$DA$102,MAX(P$1,$A92),MIN(P$1,$A92)))</f>
        <v>0</v>
      </c>
      <c r="Q92">
        <f>IF(Q$1=$A92,1,INDEX(Correlations!$F$3:$DA$102,MAX(Q$1,$A92),MIN(Q$1,$A92)))</f>
        <v>0</v>
      </c>
      <c r="R92">
        <f>IF(R$1=$A92,1,INDEX(Correlations!$F$3:$DA$102,MAX(R$1,$A92),MIN(R$1,$A92)))</f>
        <v>0</v>
      </c>
      <c r="S92">
        <f>IF(S$1=$A92,1,INDEX(Correlations!$F$3:$DA$102,MAX(S$1,$A92),MIN(S$1,$A92)))</f>
        <v>0</v>
      </c>
      <c r="T92">
        <f>IF(T$1=$A92,1,INDEX(Correlations!$F$3:$DA$102,MAX(T$1,$A92),MIN(T$1,$A92)))</f>
        <v>0</v>
      </c>
      <c r="U92">
        <f>IF(U$1=$A92,1,INDEX(Correlations!$F$3:$DA$102,MAX(U$1,$A92),MIN(U$1,$A92)))</f>
        <v>0</v>
      </c>
      <c r="V92">
        <f>IF(V$1=$A92,1,INDEX(Correlations!$F$3:$DA$102,MAX(V$1,$A92),MIN(V$1,$A92)))</f>
        <v>0</v>
      </c>
      <c r="W92">
        <f>IF(W$1=$A92,1,INDEX(Correlations!$F$3:$DA$102,MAX(W$1,$A92),MIN(W$1,$A92)))</f>
        <v>0</v>
      </c>
      <c r="X92">
        <f>IF(X$1=$A92,1,INDEX(Correlations!$F$3:$DA$102,MAX(X$1,$A92),MIN(X$1,$A92)))</f>
        <v>0</v>
      </c>
      <c r="Y92">
        <f>IF(Y$1=$A92,1,INDEX(Correlations!$F$3:$DA$102,MAX(Y$1,$A92),MIN(Y$1,$A92)))</f>
        <v>0</v>
      </c>
      <c r="Z92">
        <f>IF(Z$1=$A92,1,INDEX(Correlations!$F$3:$DA$102,MAX(Z$1,$A92),MIN(Z$1,$A92)))</f>
        <v>0</v>
      </c>
      <c r="AA92">
        <f>IF(AA$1=$A92,1,INDEX(Correlations!$F$3:$DA$102,MAX(AA$1,$A92),MIN(AA$1,$A92)))</f>
        <v>0</v>
      </c>
      <c r="AB92">
        <f>IF(AB$1=$A92,1,INDEX(Correlations!$F$3:$DA$102,MAX(AB$1,$A92),MIN(AB$1,$A92)))</f>
        <v>0</v>
      </c>
      <c r="AC92">
        <f>IF(AC$1=$A92,1,INDEX(Correlations!$F$3:$DA$102,MAX(AC$1,$A92),MIN(AC$1,$A92)))</f>
        <v>0</v>
      </c>
      <c r="AD92">
        <f>IF(AD$1=$A92,1,INDEX(Correlations!$F$3:$DA$102,MAX(AD$1,$A92),MIN(AD$1,$A92)))</f>
        <v>0</v>
      </c>
      <c r="AE92">
        <f>IF(AE$1=$A92,1,INDEX(Correlations!$F$3:$DA$102,MAX(AE$1,$A92),MIN(AE$1,$A92)))</f>
        <v>0</v>
      </c>
      <c r="AF92">
        <f>IF(AF$1=$A92,1,INDEX(Correlations!$F$3:$DA$102,MAX(AF$1,$A92),MIN(AF$1,$A92)))</f>
        <v>0</v>
      </c>
      <c r="AG92">
        <f>IF(AG$1=$A92,1,INDEX(Correlations!$F$3:$DA$102,MAX(AG$1,$A92),MIN(AG$1,$A92)))</f>
        <v>0</v>
      </c>
      <c r="AH92">
        <f>IF(AH$1=$A92,1,INDEX(Correlations!$F$3:$DA$102,MAX(AH$1,$A92),MIN(AH$1,$A92)))</f>
        <v>0</v>
      </c>
      <c r="AI92">
        <f>IF(AI$1=$A92,1,INDEX(Correlations!$F$3:$DA$102,MAX(AI$1,$A92),MIN(AI$1,$A92)))</f>
        <v>0</v>
      </c>
      <c r="AJ92">
        <f>IF(AJ$1=$A92,1,INDEX(Correlations!$F$3:$DA$102,MAX(AJ$1,$A92),MIN(AJ$1,$A92)))</f>
        <v>0</v>
      </c>
      <c r="AK92">
        <f>IF(AK$1=$A92,1,INDEX(Correlations!$F$3:$DA$102,MAX(AK$1,$A92),MIN(AK$1,$A92)))</f>
        <v>0</v>
      </c>
      <c r="AL92">
        <f>IF(AL$1=$A92,1,INDEX(Correlations!$F$3:$DA$102,MAX(AL$1,$A92),MIN(AL$1,$A92)))</f>
        <v>0</v>
      </c>
      <c r="AM92">
        <f>IF(AM$1=$A92,1,INDEX(Correlations!$F$3:$DA$102,MAX(AM$1,$A92),MIN(AM$1,$A92)))</f>
        <v>0</v>
      </c>
      <c r="AN92">
        <f>IF(AN$1=$A92,1,INDEX(Correlations!$F$3:$DA$102,MAX(AN$1,$A92),MIN(AN$1,$A92)))</f>
        <v>0</v>
      </c>
      <c r="AO92">
        <f>IF(AO$1=$A92,1,INDEX(Correlations!$F$3:$DA$102,MAX(AO$1,$A92),MIN(AO$1,$A92)))</f>
        <v>0</v>
      </c>
      <c r="AP92">
        <f>IF(AP$1=$A92,1,INDEX(Correlations!$F$3:$DA$102,MAX(AP$1,$A92),MIN(AP$1,$A92)))</f>
        <v>0</v>
      </c>
      <c r="AQ92">
        <f>IF(AQ$1=$A92,1,INDEX(Correlations!$F$3:$DA$102,MAX(AQ$1,$A92),MIN(AQ$1,$A92)))</f>
        <v>0</v>
      </c>
      <c r="AR92">
        <f>IF(AR$1=$A92,1,INDEX(Correlations!$F$3:$DA$102,MAX(AR$1,$A92),MIN(AR$1,$A92)))</f>
        <v>0</v>
      </c>
      <c r="AS92">
        <f>IF(AS$1=$A92,1,INDEX(Correlations!$F$3:$DA$102,MAX(AS$1,$A92),MIN(AS$1,$A92)))</f>
        <v>0</v>
      </c>
      <c r="AT92">
        <f>IF(AT$1=$A92,1,INDEX(Correlations!$F$3:$DA$102,MAX(AT$1,$A92),MIN(AT$1,$A92)))</f>
        <v>0</v>
      </c>
      <c r="AU92">
        <f>IF(AU$1=$A92,1,INDEX(Correlations!$F$3:$DA$102,MAX(AU$1,$A92),MIN(AU$1,$A92)))</f>
        <v>0</v>
      </c>
      <c r="AV92">
        <f>IF(AV$1=$A92,1,INDEX(Correlations!$F$3:$DA$102,MAX(AV$1,$A92),MIN(AV$1,$A92)))</f>
        <v>0</v>
      </c>
      <c r="AW92">
        <f>IF(AW$1=$A92,1,INDEX(Correlations!$F$3:$DA$102,MAX(AW$1,$A92),MIN(AW$1,$A92)))</f>
        <v>0</v>
      </c>
      <c r="AX92">
        <f>IF(AX$1=$A92,1,INDEX(Correlations!$F$3:$DA$102,MAX(AX$1,$A92),MIN(AX$1,$A92)))</f>
        <v>0</v>
      </c>
      <c r="AY92">
        <f>IF(AY$1=$A92,1,INDEX(Correlations!$F$3:$DA$102,MAX(AY$1,$A92),MIN(AY$1,$A92)))</f>
        <v>0</v>
      </c>
      <c r="AZ92">
        <f>IF(AZ$1=$A92,1,INDEX(Correlations!$F$3:$DA$102,MAX(AZ$1,$A92),MIN(AZ$1,$A92)))</f>
        <v>0</v>
      </c>
      <c r="BA92">
        <f>IF(BA$1=$A92,1,INDEX(Correlations!$F$3:$DA$102,MAX(BA$1,$A92),MIN(BA$1,$A92)))</f>
        <v>0</v>
      </c>
      <c r="BB92">
        <f>IF(BB$1=$A92,1,INDEX(Correlations!$F$3:$DA$102,MAX(BB$1,$A92),MIN(BB$1,$A92)))</f>
        <v>0</v>
      </c>
      <c r="BC92">
        <f>IF(BC$1=$A92,1,INDEX(Correlations!$F$3:$DA$102,MAX(BC$1,$A92),MIN(BC$1,$A92)))</f>
        <v>0</v>
      </c>
      <c r="BD92">
        <f>IF(BD$1=$A92,1,INDEX(Correlations!$F$3:$DA$102,MAX(BD$1,$A92),MIN(BD$1,$A92)))</f>
        <v>0</v>
      </c>
      <c r="BE92">
        <f>IF(BE$1=$A92,1,INDEX(Correlations!$F$3:$DA$102,MAX(BE$1,$A92),MIN(BE$1,$A92)))</f>
        <v>0</v>
      </c>
      <c r="BF92">
        <f>IF(BF$1=$A92,1,INDEX(Correlations!$F$3:$DA$102,MAX(BF$1,$A92),MIN(BF$1,$A92)))</f>
        <v>0</v>
      </c>
      <c r="BG92">
        <f>IF(BG$1=$A92,1,INDEX(Correlations!$F$3:$DA$102,MAX(BG$1,$A92),MIN(BG$1,$A92)))</f>
        <v>0</v>
      </c>
      <c r="BH92">
        <f>IF(BH$1=$A92,1,INDEX(Correlations!$F$3:$DA$102,MAX(BH$1,$A92),MIN(BH$1,$A92)))</f>
        <v>0</v>
      </c>
      <c r="BI92">
        <f>IF(BI$1=$A92,1,INDEX(Correlations!$F$3:$DA$102,MAX(BI$1,$A92),MIN(BI$1,$A92)))</f>
        <v>0</v>
      </c>
      <c r="BJ92">
        <f>IF(BJ$1=$A92,1,INDEX(Correlations!$F$3:$DA$102,MAX(BJ$1,$A92),MIN(BJ$1,$A92)))</f>
        <v>0</v>
      </c>
      <c r="BK92">
        <f>IF(BK$1=$A92,1,INDEX(Correlations!$F$3:$DA$102,MAX(BK$1,$A92),MIN(BK$1,$A92)))</f>
        <v>0</v>
      </c>
      <c r="BL92">
        <f>IF(BL$1=$A92,1,INDEX(Correlations!$F$3:$DA$102,MAX(BL$1,$A92),MIN(BL$1,$A92)))</f>
        <v>0</v>
      </c>
      <c r="BM92">
        <f>IF(BM$1=$A92,1,INDEX(Correlations!$F$3:$DA$102,MAX(BM$1,$A92),MIN(BM$1,$A92)))</f>
        <v>0</v>
      </c>
      <c r="BN92">
        <f>IF(BN$1=$A92,1,INDEX(Correlations!$F$3:$DA$102,MAX(BN$1,$A92),MIN(BN$1,$A92)))</f>
        <v>0</v>
      </c>
      <c r="BO92">
        <f>IF(BO$1=$A92,1,INDEX(Correlations!$F$3:$DA$102,MAX(BO$1,$A92),MIN(BO$1,$A92)))</f>
        <v>0</v>
      </c>
      <c r="BP92">
        <f>IF(BP$1=$A92,1,INDEX(Correlations!$F$3:$DA$102,MAX(BP$1,$A92),MIN(BP$1,$A92)))</f>
        <v>0</v>
      </c>
      <c r="BQ92">
        <f>IF(BQ$1=$A92,1,INDEX(Correlations!$F$3:$DA$102,MAX(BQ$1,$A92),MIN(BQ$1,$A92)))</f>
        <v>0</v>
      </c>
      <c r="BR92">
        <f>IF(BR$1=$A92,1,INDEX(Correlations!$F$3:$DA$102,MAX(BR$1,$A92),MIN(BR$1,$A92)))</f>
        <v>0</v>
      </c>
      <c r="BS92">
        <f>IF(BS$1=$A92,1,INDEX(Correlations!$F$3:$DA$102,MAX(BS$1,$A92),MIN(BS$1,$A92)))</f>
        <v>0</v>
      </c>
      <c r="BT92">
        <f>IF(BT$1=$A92,1,INDEX(Correlations!$F$3:$DA$102,MAX(BT$1,$A92),MIN(BT$1,$A92)))</f>
        <v>0.62</v>
      </c>
      <c r="BU92">
        <f>IF(BU$1=$A92,1,INDEX(Correlations!$F$3:$DA$102,MAX(BU$1,$A92),MIN(BU$1,$A92)))</f>
        <v>0.63</v>
      </c>
      <c r="BV92">
        <f>IF(BV$1=$A92,1,INDEX(Correlations!$F$3:$DA$102,MAX(BV$1,$A92),MIN(BV$1,$A92)))</f>
        <v>0.56999999999999995</v>
      </c>
      <c r="BW92">
        <f>IF(BW$1=$A92,1,INDEX(Correlations!$F$3:$DA$102,MAX(BW$1,$A92),MIN(BW$1,$A92)))</f>
        <v>0.55000000000000004</v>
      </c>
      <c r="BX92">
        <f>IF(BX$1=$A92,1,INDEX(Correlations!$F$3:$DA$102,MAX(BX$1,$A92),MIN(BX$1,$A92)))</f>
        <v>0.38</v>
      </c>
      <c r="BY92">
        <f>IF(BY$1=$A92,1,INDEX(Correlations!$F$3:$DA$102,MAX(BY$1,$A92),MIN(BY$1,$A92)))</f>
        <v>0.35</v>
      </c>
      <c r="BZ92">
        <f>IF(BZ$1=$A92,1,INDEX(Correlations!$F$3:$DA$102,MAX(BZ$1,$A92),MIN(BZ$1,$A92)))</f>
        <v>0.35</v>
      </c>
      <c r="CA92">
        <f>IF(CA$1=$A92,1,INDEX(Correlations!$F$3:$DA$102,MAX(CA$1,$A92),MIN(CA$1,$A92)))</f>
        <v>0.6</v>
      </c>
      <c r="CB92">
        <f>IF(CB$1=$A92,1,INDEX(Correlations!$F$3:$DA$102,MAX(CB$1,$A92),MIN(CB$1,$A92)))</f>
        <v>0.96</v>
      </c>
      <c r="CC92">
        <f>IF(CC$1=$A92,1,INDEX(Correlations!$F$3:$DA$102,MAX(CC$1,$A92),MIN(CC$1,$A92)))</f>
        <v>0.95</v>
      </c>
      <c r="CD92">
        <f>IF(CD$1=$A92,1,INDEX(Correlations!$F$3:$DA$102,MAX(CD$1,$A92),MIN(CD$1,$A92)))</f>
        <v>0.51</v>
      </c>
      <c r="CE92">
        <f>IF(CE$1=$A92,1,INDEX(Correlations!$F$3:$DA$102,MAX(CE$1,$A92),MIN(CE$1,$A92)))</f>
        <v>0.64</v>
      </c>
      <c r="CF92">
        <f>IF(CF$1=$A92,1,INDEX(Correlations!$F$3:$DA$102,MAX(CF$1,$A92),MIN(CF$1,$A92)))</f>
        <v>0.59</v>
      </c>
      <c r="CG92">
        <f>IF(CG$1=$A92,1,INDEX(Correlations!$F$3:$DA$102,MAX(CG$1,$A92),MIN(CG$1,$A92)))</f>
        <v>0.36</v>
      </c>
      <c r="CH92">
        <f>IF(CH$1=$A92,1,INDEX(Correlations!$F$3:$DA$102,MAX(CH$1,$A92),MIN(CH$1,$A92)))</f>
        <v>0.47</v>
      </c>
      <c r="CI92">
        <f>IF(CI$1=$A92,1,INDEX(Correlations!$F$3:$DA$102,MAX(CI$1,$A92),MIN(CI$1,$A92)))</f>
        <v>0.31</v>
      </c>
      <c r="CJ92">
        <f>IF(CJ$1=$A92,1,INDEX(Correlations!$F$3:$DA$102,MAX(CJ$1,$A92),MIN(CJ$1,$A92)))</f>
        <v>0.31</v>
      </c>
      <c r="CK92">
        <f>IF(CK$1=$A92,1,INDEX(Correlations!$F$3:$DA$102,MAX(CK$1,$A92),MIN(CK$1,$A92)))</f>
        <v>0.19</v>
      </c>
      <c r="CL92">
        <f>IF(CL$1=$A92,1,INDEX(Correlations!$F$3:$DA$102,MAX(CL$1,$A92),MIN(CL$1,$A92)))</f>
        <v>0.13</v>
      </c>
      <c r="CM92">
        <f>IF(CM$1=$A92,1,INDEX(Correlations!$F$3:$DA$102,MAX(CM$1,$A92),MIN(CM$1,$A92)))</f>
        <v>0.68</v>
      </c>
      <c r="CN92">
        <f>IF(CN$1=$A92,1,INDEX(Correlations!$F$3:$DA$102,MAX(CN$1,$A92),MIN(CN$1,$A92)))</f>
        <v>1</v>
      </c>
      <c r="CO92">
        <f>IF(CO$1=$A92,1,INDEX(Correlations!$F$3:$DA$102,MAX(CO$1,$A92),MIN(CO$1,$A92)))</f>
        <v>0.65</v>
      </c>
      <c r="CP92">
        <f>IF(CP$1=$A92,1,INDEX(Correlations!$F$3:$DA$102,MAX(CP$1,$A92),MIN(CP$1,$A92)))</f>
        <v>0.87</v>
      </c>
      <c r="CQ92">
        <f>IF(CQ$1=$A92,1,INDEX(Correlations!$F$3:$DA$102,MAX(CQ$1,$A92),MIN(CQ$1,$A92)))</f>
        <v>0.63</v>
      </c>
      <c r="CR92">
        <f>IF(CR$1=$A92,1,INDEX(Correlations!$F$3:$DA$102,MAX(CR$1,$A92),MIN(CR$1,$A92)))</f>
        <v>0.62</v>
      </c>
      <c r="CS92">
        <f>IF(CS$1=$A92,1,INDEX(Correlations!$F$3:$DA$102,MAX(CS$1,$A92),MIN(CS$1,$A92)))</f>
        <v>0.41</v>
      </c>
      <c r="CT92">
        <f>IF(CT$1=$A92,1,INDEX(Correlations!$F$3:$DA$102,MAX(CT$1,$A92),MIN(CT$1,$A92)))</f>
        <v>0.68</v>
      </c>
      <c r="CU92">
        <f>IF(CU$1=$A92,1,INDEX(Correlations!$F$3:$DA$102,MAX(CU$1,$A92),MIN(CU$1,$A92)))</f>
        <v>0.5</v>
      </c>
      <c r="CV92">
        <f>IF(CV$1=$A92,1,INDEX(Correlations!$F$3:$DA$102,MAX(CV$1,$A92),MIN(CV$1,$A92)))</f>
        <v>0.3</v>
      </c>
      <c r="CW92">
        <f>IF(CW$1=$A92,1,INDEX(Correlations!$F$3:$DA$102,MAX(CW$1,$A92),MIN(CW$1,$A92)))</f>
        <v>0.6</v>
      </c>
    </row>
    <row r="93" spans="1:101" x14ac:dyDescent="0.15">
      <c r="A93">
        <v>92</v>
      </c>
      <c r="B93">
        <f>IF(B$1=$A93,1,INDEX(Correlations!$F$3:$DA$102,MAX(B$1,$A93),MIN(B$1,$A93)))</f>
        <v>0</v>
      </c>
      <c r="C93">
        <f>IF(C$1=$A93,1,INDEX(Correlations!$F$3:$DA$102,MAX(C$1,$A93),MIN(C$1,$A93)))</f>
        <v>0</v>
      </c>
      <c r="D93">
        <f>IF(D$1=$A93,1,INDEX(Correlations!$F$3:$DA$102,MAX(D$1,$A93),MIN(D$1,$A93)))</f>
        <v>0</v>
      </c>
      <c r="E93">
        <f>IF(E$1=$A93,1,INDEX(Correlations!$F$3:$DA$102,MAX(E$1,$A93),MIN(E$1,$A93)))</f>
        <v>0</v>
      </c>
      <c r="F93">
        <f>IF(F$1=$A93,1,INDEX(Correlations!$F$3:$DA$102,MAX(F$1,$A93),MIN(F$1,$A93)))</f>
        <v>0</v>
      </c>
      <c r="G93">
        <f>IF(G$1=$A93,1,INDEX(Correlations!$F$3:$DA$102,MAX(G$1,$A93),MIN(G$1,$A93)))</f>
        <v>0</v>
      </c>
      <c r="H93">
        <f>IF(H$1=$A93,1,INDEX(Correlations!$F$3:$DA$102,MAX(H$1,$A93),MIN(H$1,$A93)))</f>
        <v>0</v>
      </c>
      <c r="I93">
        <f>IF(I$1=$A93,1,INDEX(Correlations!$F$3:$DA$102,MAX(I$1,$A93),MIN(I$1,$A93)))</f>
        <v>0</v>
      </c>
      <c r="J93">
        <f>IF(J$1=$A93,1,INDEX(Correlations!$F$3:$DA$102,MAX(J$1,$A93),MIN(J$1,$A93)))</f>
        <v>0</v>
      </c>
      <c r="K93">
        <f>IF(K$1=$A93,1,INDEX(Correlations!$F$3:$DA$102,MAX(K$1,$A93),MIN(K$1,$A93)))</f>
        <v>0</v>
      </c>
      <c r="L93">
        <f>IF(L$1=$A93,1,INDEX(Correlations!$F$3:$DA$102,MAX(L$1,$A93),MIN(L$1,$A93)))</f>
        <v>0</v>
      </c>
      <c r="M93">
        <f>IF(M$1=$A93,1,INDEX(Correlations!$F$3:$DA$102,MAX(M$1,$A93),MIN(M$1,$A93)))</f>
        <v>0</v>
      </c>
      <c r="N93">
        <f>IF(N$1=$A93,1,INDEX(Correlations!$F$3:$DA$102,MAX(N$1,$A93),MIN(N$1,$A93)))</f>
        <v>0</v>
      </c>
      <c r="O93">
        <f>IF(O$1=$A93,1,INDEX(Correlations!$F$3:$DA$102,MAX(O$1,$A93),MIN(O$1,$A93)))</f>
        <v>0</v>
      </c>
      <c r="P93">
        <f>IF(P$1=$A93,1,INDEX(Correlations!$F$3:$DA$102,MAX(P$1,$A93),MIN(P$1,$A93)))</f>
        <v>0</v>
      </c>
      <c r="Q93">
        <f>IF(Q$1=$A93,1,INDEX(Correlations!$F$3:$DA$102,MAX(Q$1,$A93),MIN(Q$1,$A93)))</f>
        <v>0</v>
      </c>
      <c r="R93">
        <f>IF(R$1=$A93,1,INDEX(Correlations!$F$3:$DA$102,MAX(R$1,$A93),MIN(R$1,$A93)))</f>
        <v>0</v>
      </c>
      <c r="S93">
        <f>IF(S$1=$A93,1,INDEX(Correlations!$F$3:$DA$102,MAX(S$1,$A93),MIN(S$1,$A93)))</f>
        <v>0</v>
      </c>
      <c r="T93">
        <f>IF(T$1=$A93,1,INDEX(Correlations!$F$3:$DA$102,MAX(T$1,$A93),MIN(T$1,$A93)))</f>
        <v>0</v>
      </c>
      <c r="U93">
        <f>IF(U$1=$A93,1,INDEX(Correlations!$F$3:$DA$102,MAX(U$1,$A93),MIN(U$1,$A93)))</f>
        <v>0</v>
      </c>
      <c r="V93">
        <f>IF(V$1=$A93,1,INDEX(Correlations!$F$3:$DA$102,MAX(V$1,$A93),MIN(V$1,$A93)))</f>
        <v>0</v>
      </c>
      <c r="W93">
        <f>IF(W$1=$A93,1,INDEX(Correlations!$F$3:$DA$102,MAX(W$1,$A93),MIN(W$1,$A93)))</f>
        <v>0</v>
      </c>
      <c r="X93">
        <f>IF(X$1=$A93,1,INDEX(Correlations!$F$3:$DA$102,MAX(X$1,$A93),MIN(X$1,$A93)))</f>
        <v>0</v>
      </c>
      <c r="Y93">
        <f>IF(Y$1=$A93,1,INDEX(Correlations!$F$3:$DA$102,MAX(Y$1,$A93),MIN(Y$1,$A93)))</f>
        <v>0</v>
      </c>
      <c r="Z93">
        <f>IF(Z$1=$A93,1,INDEX(Correlations!$F$3:$DA$102,MAX(Z$1,$A93),MIN(Z$1,$A93)))</f>
        <v>0</v>
      </c>
      <c r="AA93">
        <f>IF(AA$1=$A93,1,INDEX(Correlations!$F$3:$DA$102,MAX(AA$1,$A93),MIN(AA$1,$A93)))</f>
        <v>0</v>
      </c>
      <c r="AB93">
        <f>IF(AB$1=$A93,1,INDEX(Correlations!$F$3:$DA$102,MAX(AB$1,$A93),MIN(AB$1,$A93)))</f>
        <v>0</v>
      </c>
      <c r="AC93">
        <f>IF(AC$1=$A93,1,INDEX(Correlations!$F$3:$DA$102,MAX(AC$1,$A93),MIN(AC$1,$A93)))</f>
        <v>0</v>
      </c>
      <c r="AD93">
        <f>IF(AD$1=$A93,1,INDEX(Correlations!$F$3:$DA$102,MAX(AD$1,$A93),MIN(AD$1,$A93)))</f>
        <v>0</v>
      </c>
      <c r="AE93">
        <f>IF(AE$1=$A93,1,INDEX(Correlations!$F$3:$DA$102,MAX(AE$1,$A93),MIN(AE$1,$A93)))</f>
        <v>0</v>
      </c>
      <c r="AF93">
        <f>IF(AF$1=$A93,1,INDEX(Correlations!$F$3:$DA$102,MAX(AF$1,$A93),MIN(AF$1,$A93)))</f>
        <v>0</v>
      </c>
      <c r="AG93">
        <f>IF(AG$1=$A93,1,INDEX(Correlations!$F$3:$DA$102,MAX(AG$1,$A93),MIN(AG$1,$A93)))</f>
        <v>0</v>
      </c>
      <c r="AH93">
        <f>IF(AH$1=$A93,1,INDEX(Correlations!$F$3:$DA$102,MAX(AH$1,$A93),MIN(AH$1,$A93)))</f>
        <v>0</v>
      </c>
      <c r="AI93">
        <f>IF(AI$1=$A93,1,INDEX(Correlations!$F$3:$DA$102,MAX(AI$1,$A93),MIN(AI$1,$A93)))</f>
        <v>0</v>
      </c>
      <c r="AJ93">
        <f>IF(AJ$1=$A93,1,INDEX(Correlations!$F$3:$DA$102,MAX(AJ$1,$A93),MIN(AJ$1,$A93)))</f>
        <v>0</v>
      </c>
      <c r="AK93">
        <f>IF(AK$1=$A93,1,INDEX(Correlations!$F$3:$DA$102,MAX(AK$1,$A93),MIN(AK$1,$A93)))</f>
        <v>0</v>
      </c>
      <c r="AL93">
        <f>IF(AL$1=$A93,1,INDEX(Correlations!$F$3:$DA$102,MAX(AL$1,$A93),MIN(AL$1,$A93)))</f>
        <v>0</v>
      </c>
      <c r="AM93">
        <f>IF(AM$1=$A93,1,INDEX(Correlations!$F$3:$DA$102,MAX(AM$1,$A93),MIN(AM$1,$A93)))</f>
        <v>0</v>
      </c>
      <c r="AN93">
        <f>IF(AN$1=$A93,1,INDEX(Correlations!$F$3:$DA$102,MAX(AN$1,$A93),MIN(AN$1,$A93)))</f>
        <v>0</v>
      </c>
      <c r="AO93">
        <f>IF(AO$1=$A93,1,INDEX(Correlations!$F$3:$DA$102,MAX(AO$1,$A93),MIN(AO$1,$A93)))</f>
        <v>0</v>
      </c>
      <c r="AP93">
        <f>IF(AP$1=$A93,1,INDEX(Correlations!$F$3:$DA$102,MAX(AP$1,$A93),MIN(AP$1,$A93)))</f>
        <v>0</v>
      </c>
      <c r="AQ93">
        <f>IF(AQ$1=$A93,1,INDEX(Correlations!$F$3:$DA$102,MAX(AQ$1,$A93),MIN(AQ$1,$A93)))</f>
        <v>0</v>
      </c>
      <c r="AR93">
        <f>IF(AR$1=$A93,1,INDEX(Correlations!$F$3:$DA$102,MAX(AR$1,$A93),MIN(AR$1,$A93)))</f>
        <v>0</v>
      </c>
      <c r="AS93">
        <f>IF(AS$1=$A93,1,INDEX(Correlations!$F$3:$DA$102,MAX(AS$1,$A93),MIN(AS$1,$A93)))</f>
        <v>0</v>
      </c>
      <c r="AT93">
        <f>IF(AT$1=$A93,1,INDEX(Correlations!$F$3:$DA$102,MAX(AT$1,$A93),MIN(AT$1,$A93)))</f>
        <v>0</v>
      </c>
      <c r="AU93">
        <f>IF(AU$1=$A93,1,INDEX(Correlations!$F$3:$DA$102,MAX(AU$1,$A93),MIN(AU$1,$A93)))</f>
        <v>0</v>
      </c>
      <c r="AV93">
        <f>IF(AV$1=$A93,1,INDEX(Correlations!$F$3:$DA$102,MAX(AV$1,$A93),MIN(AV$1,$A93)))</f>
        <v>0</v>
      </c>
      <c r="AW93">
        <f>IF(AW$1=$A93,1,INDEX(Correlations!$F$3:$DA$102,MAX(AW$1,$A93),MIN(AW$1,$A93)))</f>
        <v>0</v>
      </c>
      <c r="AX93">
        <f>IF(AX$1=$A93,1,INDEX(Correlations!$F$3:$DA$102,MAX(AX$1,$A93),MIN(AX$1,$A93)))</f>
        <v>0</v>
      </c>
      <c r="AY93">
        <f>IF(AY$1=$A93,1,INDEX(Correlations!$F$3:$DA$102,MAX(AY$1,$A93),MIN(AY$1,$A93)))</f>
        <v>0</v>
      </c>
      <c r="AZ93">
        <f>IF(AZ$1=$A93,1,INDEX(Correlations!$F$3:$DA$102,MAX(AZ$1,$A93),MIN(AZ$1,$A93)))</f>
        <v>0</v>
      </c>
      <c r="BA93">
        <f>IF(BA$1=$A93,1,INDEX(Correlations!$F$3:$DA$102,MAX(BA$1,$A93),MIN(BA$1,$A93)))</f>
        <v>0</v>
      </c>
      <c r="BB93">
        <f>IF(BB$1=$A93,1,INDEX(Correlations!$F$3:$DA$102,MAX(BB$1,$A93),MIN(BB$1,$A93)))</f>
        <v>0</v>
      </c>
      <c r="BC93">
        <f>IF(BC$1=$A93,1,INDEX(Correlations!$F$3:$DA$102,MAX(BC$1,$A93),MIN(BC$1,$A93)))</f>
        <v>0</v>
      </c>
      <c r="BD93">
        <f>IF(BD$1=$A93,1,INDEX(Correlations!$F$3:$DA$102,MAX(BD$1,$A93),MIN(BD$1,$A93)))</f>
        <v>0</v>
      </c>
      <c r="BE93">
        <f>IF(BE$1=$A93,1,INDEX(Correlations!$F$3:$DA$102,MAX(BE$1,$A93),MIN(BE$1,$A93)))</f>
        <v>0</v>
      </c>
      <c r="BF93">
        <f>IF(BF$1=$A93,1,INDEX(Correlations!$F$3:$DA$102,MAX(BF$1,$A93),MIN(BF$1,$A93)))</f>
        <v>0</v>
      </c>
      <c r="BG93">
        <f>IF(BG$1=$A93,1,INDEX(Correlations!$F$3:$DA$102,MAX(BG$1,$A93),MIN(BG$1,$A93)))</f>
        <v>0</v>
      </c>
      <c r="BH93">
        <f>IF(BH$1=$A93,1,INDEX(Correlations!$F$3:$DA$102,MAX(BH$1,$A93),MIN(BH$1,$A93)))</f>
        <v>0</v>
      </c>
      <c r="BI93">
        <f>IF(BI$1=$A93,1,INDEX(Correlations!$F$3:$DA$102,MAX(BI$1,$A93),MIN(BI$1,$A93)))</f>
        <v>0</v>
      </c>
      <c r="BJ93">
        <f>IF(BJ$1=$A93,1,INDEX(Correlations!$F$3:$DA$102,MAX(BJ$1,$A93),MIN(BJ$1,$A93)))</f>
        <v>0</v>
      </c>
      <c r="BK93">
        <f>IF(BK$1=$A93,1,INDEX(Correlations!$F$3:$DA$102,MAX(BK$1,$A93),MIN(BK$1,$A93)))</f>
        <v>0</v>
      </c>
      <c r="BL93">
        <f>IF(BL$1=$A93,1,INDEX(Correlations!$F$3:$DA$102,MAX(BL$1,$A93),MIN(BL$1,$A93)))</f>
        <v>0</v>
      </c>
      <c r="BM93">
        <f>IF(BM$1=$A93,1,INDEX(Correlations!$F$3:$DA$102,MAX(BM$1,$A93),MIN(BM$1,$A93)))</f>
        <v>0</v>
      </c>
      <c r="BN93">
        <f>IF(BN$1=$A93,1,INDEX(Correlations!$F$3:$DA$102,MAX(BN$1,$A93),MIN(BN$1,$A93)))</f>
        <v>0</v>
      </c>
      <c r="BO93">
        <f>IF(BO$1=$A93,1,INDEX(Correlations!$F$3:$DA$102,MAX(BO$1,$A93),MIN(BO$1,$A93)))</f>
        <v>0</v>
      </c>
      <c r="BP93">
        <f>IF(BP$1=$A93,1,INDEX(Correlations!$F$3:$DA$102,MAX(BP$1,$A93),MIN(BP$1,$A93)))</f>
        <v>0</v>
      </c>
      <c r="BQ93">
        <f>IF(BQ$1=$A93,1,INDEX(Correlations!$F$3:$DA$102,MAX(BQ$1,$A93),MIN(BQ$1,$A93)))</f>
        <v>0</v>
      </c>
      <c r="BR93">
        <f>IF(BR$1=$A93,1,INDEX(Correlations!$F$3:$DA$102,MAX(BR$1,$A93),MIN(BR$1,$A93)))</f>
        <v>0</v>
      </c>
      <c r="BS93">
        <f>IF(BS$1=$A93,1,INDEX(Correlations!$F$3:$DA$102,MAX(BS$1,$A93),MIN(BS$1,$A93)))</f>
        <v>0</v>
      </c>
      <c r="BT93">
        <f>IF(BT$1=$A93,1,INDEX(Correlations!$F$3:$DA$102,MAX(BT$1,$A93),MIN(BT$1,$A93)))</f>
        <v>0.8</v>
      </c>
      <c r="BU93">
        <f>IF(BU$1=$A93,1,INDEX(Correlations!$F$3:$DA$102,MAX(BU$1,$A93),MIN(BU$1,$A93)))</f>
        <v>0.63</v>
      </c>
      <c r="BV93">
        <f>IF(BV$1=$A93,1,INDEX(Correlations!$F$3:$DA$102,MAX(BV$1,$A93),MIN(BV$1,$A93)))</f>
        <v>0.78</v>
      </c>
      <c r="BW93">
        <f>IF(BW$1=$A93,1,INDEX(Correlations!$F$3:$DA$102,MAX(BW$1,$A93),MIN(BW$1,$A93)))</f>
        <v>0.57999999999999996</v>
      </c>
      <c r="BX93">
        <f>IF(BX$1=$A93,1,INDEX(Correlations!$F$3:$DA$102,MAX(BX$1,$A93),MIN(BX$1,$A93)))</f>
        <v>0.67</v>
      </c>
      <c r="BY93">
        <f>IF(BY$1=$A93,1,INDEX(Correlations!$F$3:$DA$102,MAX(BY$1,$A93),MIN(BY$1,$A93)))</f>
        <v>0.66</v>
      </c>
      <c r="BZ93">
        <f>IF(BZ$1=$A93,1,INDEX(Correlations!$F$3:$DA$102,MAX(BZ$1,$A93),MIN(BZ$1,$A93)))</f>
        <v>0.55000000000000004</v>
      </c>
      <c r="CA93">
        <f>IF(CA$1=$A93,1,INDEX(Correlations!$F$3:$DA$102,MAX(CA$1,$A93),MIN(CA$1,$A93)))</f>
        <v>0.74</v>
      </c>
      <c r="CB93">
        <f>IF(CB$1=$A93,1,INDEX(Correlations!$F$3:$DA$102,MAX(CB$1,$A93),MIN(CB$1,$A93)))</f>
        <v>0.63</v>
      </c>
      <c r="CC93">
        <f>IF(CC$1=$A93,1,INDEX(Correlations!$F$3:$DA$102,MAX(CC$1,$A93),MIN(CC$1,$A93)))</f>
        <v>0.61</v>
      </c>
      <c r="CD93">
        <f>IF(CD$1=$A93,1,INDEX(Correlations!$F$3:$DA$102,MAX(CD$1,$A93),MIN(CD$1,$A93)))</f>
        <v>0.43</v>
      </c>
      <c r="CE93">
        <f>IF(CE$1=$A93,1,INDEX(Correlations!$F$3:$DA$102,MAX(CE$1,$A93),MIN(CE$1,$A93)))</f>
        <v>0.93</v>
      </c>
      <c r="CF93">
        <f>IF(CF$1=$A93,1,INDEX(Correlations!$F$3:$DA$102,MAX(CF$1,$A93),MIN(CF$1,$A93)))</f>
        <v>0.92</v>
      </c>
      <c r="CG93">
        <f>IF(CG$1=$A93,1,INDEX(Correlations!$F$3:$DA$102,MAX(CG$1,$A93),MIN(CG$1,$A93)))</f>
        <v>0.51</v>
      </c>
      <c r="CH93">
        <f>IF(CH$1=$A93,1,INDEX(Correlations!$F$3:$DA$102,MAX(CH$1,$A93),MIN(CH$1,$A93)))</f>
        <v>0.47</v>
      </c>
      <c r="CI93">
        <f>IF(CI$1=$A93,1,INDEX(Correlations!$F$3:$DA$102,MAX(CI$1,$A93),MIN(CI$1,$A93)))</f>
        <v>0.48</v>
      </c>
      <c r="CJ93">
        <f>IF(CJ$1=$A93,1,INDEX(Correlations!$F$3:$DA$102,MAX(CJ$1,$A93),MIN(CJ$1,$A93)))</f>
        <v>0.37</v>
      </c>
      <c r="CK93">
        <f>IF(CK$1=$A93,1,INDEX(Correlations!$F$3:$DA$102,MAX(CK$1,$A93),MIN(CK$1,$A93)))</f>
        <v>0.41</v>
      </c>
      <c r="CL93">
        <f>IF(CL$1=$A93,1,INDEX(Correlations!$F$3:$DA$102,MAX(CL$1,$A93),MIN(CL$1,$A93)))</f>
        <v>0.31</v>
      </c>
      <c r="CM93">
        <f>IF(CM$1=$A93,1,INDEX(Correlations!$F$3:$DA$102,MAX(CM$1,$A93),MIN(CM$1,$A93)))</f>
        <v>0.78</v>
      </c>
      <c r="CN93">
        <f>IF(CN$1=$A93,1,INDEX(Correlations!$F$3:$DA$102,MAX(CN$1,$A93),MIN(CN$1,$A93)))</f>
        <v>0.65</v>
      </c>
      <c r="CO93">
        <f>IF(CO$1=$A93,1,INDEX(Correlations!$F$3:$DA$102,MAX(CO$1,$A93),MIN(CO$1,$A93)))</f>
        <v>1</v>
      </c>
      <c r="CP93">
        <f>IF(CP$1=$A93,1,INDEX(Correlations!$F$3:$DA$102,MAX(CP$1,$A93),MIN(CP$1,$A93)))</f>
        <v>0.89</v>
      </c>
      <c r="CQ93">
        <f>IF(CQ$1=$A93,1,INDEX(Correlations!$F$3:$DA$102,MAX(CQ$1,$A93),MIN(CQ$1,$A93)))</f>
        <v>0.75</v>
      </c>
      <c r="CR93">
        <f>IF(CR$1=$A93,1,INDEX(Correlations!$F$3:$DA$102,MAX(CR$1,$A93),MIN(CR$1,$A93)))</f>
        <v>0.82</v>
      </c>
      <c r="CS93">
        <f>IF(CS$1=$A93,1,INDEX(Correlations!$F$3:$DA$102,MAX(CS$1,$A93),MIN(CS$1,$A93)))</f>
        <v>0.72</v>
      </c>
      <c r="CT93">
        <f>IF(CT$1=$A93,1,INDEX(Correlations!$F$3:$DA$102,MAX(CT$1,$A93),MIN(CT$1,$A93)))</f>
        <v>0.75</v>
      </c>
      <c r="CU93">
        <f>IF(CU$1=$A93,1,INDEX(Correlations!$F$3:$DA$102,MAX(CU$1,$A93),MIN(CU$1,$A93)))</f>
        <v>0.61</v>
      </c>
      <c r="CV93">
        <f>IF(CV$1=$A93,1,INDEX(Correlations!$F$3:$DA$102,MAX(CV$1,$A93),MIN(CV$1,$A93)))</f>
        <v>0.46</v>
      </c>
      <c r="CW93">
        <f>IF(CW$1=$A93,1,INDEX(Correlations!$F$3:$DA$102,MAX(CW$1,$A93),MIN(CW$1,$A93)))</f>
        <v>0.59</v>
      </c>
    </row>
    <row r="94" spans="1:101" x14ac:dyDescent="0.15">
      <c r="A94">
        <v>93</v>
      </c>
      <c r="B94">
        <f>IF(B$1=$A94,1,INDEX(Correlations!$F$3:$DA$102,MAX(B$1,$A94),MIN(B$1,$A94)))</f>
        <v>0</v>
      </c>
      <c r="C94">
        <f>IF(C$1=$A94,1,INDEX(Correlations!$F$3:$DA$102,MAX(C$1,$A94),MIN(C$1,$A94)))</f>
        <v>0</v>
      </c>
      <c r="D94">
        <f>IF(D$1=$A94,1,INDEX(Correlations!$F$3:$DA$102,MAX(D$1,$A94),MIN(D$1,$A94)))</f>
        <v>0</v>
      </c>
      <c r="E94">
        <f>IF(E$1=$A94,1,INDEX(Correlations!$F$3:$DA$102,MAX(E$1,$A94),MIN(E$1,$A94)))</f>
        <v>0</v>
      </c>
      <c r="F94">
        <f>IF(F$1=$A94,1,INDEX(Correlations!$F$3:$DA$102,MAX(F$1,$A94),MIN(F$1,$A94)))</f>
        <v>0</v>
      </c>
      <c r="G94">
        <f>IF(G$1=$A94,1,INDEX(Correlations!$F$3:$DA$102,MAX(G$1,$A94),MIN(G$1,$A94)))</f>
        <v>0</v>
      </c>
      <c r="H94">
        <f>IF(H$1=$A94,1,INDEX(Correlations!$F$3:$DA$102,MAX(H$1,$A94),MIN(H$1,$A94)))</f>
        <v>0</v>
      </c>
      <c r="I94">
        <f>IF(I$1=$A94,1,INDEX(Correlations!$F$3:$DA$102,MAX(I$1,$A94),MIN(I$1,$A94)))</f>
        <v>0</v>
      </c>
      <c r="J94">
        <f>IF(J$1=$A94,1,INDEX(Correlations!$F$3:$DA$102,MAX(J$1,$A94),MIN(J$1,$A94)))</f>
        <v>0</v>
      </c>
      <c r="K94">
        <f>IF(K$1=$A94,1,INDEX(Correlations!$F$3:$DA$102,MAX(K$1,$A94),MIN(K$1,$A94)))</f>
        <v>0</v>
      </c>
      <c r="L94">
        <f>IF(L$1=$A94,1,INDEX(Correlations!$F$3:$DA$102,MAX(L$1,$A94),MIN(L$1,$A94)))</f>
        <v>0</v>
      </c>
      <c r="M94">
        <f>IF(M$1=$A94,1,INDEX(Correlations!$F$3:$DA$102,MAX(M$1,$A94),MIN(M$1,$A94)))</f>
        <v>0</v>
      </c>
      <c r="N94">
        <f>IF(N$1=$A94,1,INDEX(Correlations!$F$3:$DA$102,MAX(N$1,$A94),MIN(N$1,$A94)))</f>
        <v>0</v>
      </c>
      <c r="O94">
        <f>IF(O$1=$A94,1,INDEX(Correlations!$F$3:$DA$102,MAX(O$1,$A94),MIN(O$1,$A94)))</f>
        <v>0</v>
      </c>
      <c r="P94">
        <f>IF(P$1=$A94,1,INDEX(Correlations!$F$3:$DA$102,MAX(P$1,$A94),MIN(P$1,$A94)))</f>
        <v>0</v>
      </c>
      <c r="Q94">
        <f>IF(Q$1=$A94,1,INDEX(Correlations!$F$3:$DA$102,MAX(Q$1,$A94),MIN(Q$1,$A94)))</f>
        <v>0</v>
      </c>
      <c r="R94">
        <f>IF(R$1=$A94,1,INDEX(Correlations!$F$3:$DA$102,MAX(R$1,$A94),MIN(R$1,$A94)))</f>
        <v>0</v>
      </c>
      <c r="S94">
        <f>IF(S$1=$A94,1,INDEX(Correlations!$F$3:$DA$102,MAX(S$1,$A94),MIN(S$1,$A94)))</f>
        <v>0</v>
      </c>
      <c r="T94">
        <f>IF(T$1=$A94,1,INDEX(Correlations!$F$3:$DA$102,MAX(T$1,$A94),MIN(T$1,$A94)))</f>
        <v>0</v>
      </c>
      <c r="U94">
        <f>IF(U$1=$A94,1,INDEX(Correlations!$F$3:$DA$102,MAX(U$1,$A94),MIN(U$1,$A94)))</f>
        <v>0</v>
      </c>
      <c r="V94">
        <f>IF(V$1=$A94,1,INDEX(Correlations!$F$3:$DA$102,MAX(V$1,$A94),MIN(V$1,$A94)))</f>
        <v>0</v>
      </c>
      <c r="W94">
        <f>IF(W$1=$A94,1,INDEX(Correlations!$F$3:$DA$102,MAX(W$1,$A94),MIN(W$1,$A94)))</f>
        <v>0</v>
      </c>
      <c r="X94">
        <f>IF(X$1=$A94,1,INDEX(Correlations!$F$3:$DA$102,MAX(X$1,$A94),MIN(X$1,$A94)))</f>
        <v>0</v>
      </c>
      <c r="Y94">
        <f>IF(Y$1=$A94,1,INDEX(Correlations!$F$3:$DA$102,MAX(Y$1,$A94),MIN(Y$1,$A94)))</f>
        <v>0</v>
      </c>
      <c r="Z94">
        <f>IF(Z$1=$A94,1,INDEX(Correlations!$F$3:$DA$102,MAX(Z$1,$A94),MIN(Z$1,$A94)))</f>
        <v>0</v>
      </c>
      <c r="AA94">
        <f>IF(AA$1=$A94,1,INDEX(Correlations!$F$3:$DA$102,MAX(AA$1,$A94),MIN(AA$1,$A94)))</f>
        <v>0</v>
      </c>
      <c r="AB94">
        <f>IF(AB$1=$A94,1,INDEX(Correlations!$F$3:$DA$102,MAX(AB$1,$A94),MIN(AB$1,$A94)))</f>
        <v>0</v>
      </c>
      <c r="AC94">
        <f>IF(AC$1=$A94,1,INDEX(Correlations!$F$3:$DA$102,MAX(AC$1,$A94),MIN(AC$1,$A94)))</f>
        <v>0</v>
      </c>
      <c r="AD94">
        <f>IF(AD$1=$A94,1,INDEX(Correlations!$F$3:$DA$102,MAX(AD$1,$A94),MIN(AD$1,$A94)))</f>
        <v>0</v>
      </c>
      <c r="AE94">
        <f>IF(AE$1=$A94,1,INDEX(Correlations!$F$3:$DA$102,MAX(AE$1,$A94),MIN(AE$1,$A94)))</f>
        <v>0</v>
      </c>
      <c r="AF94">
        <f>IF(AF$1=$A94,1,INDEX(Correlations!$F$3:$DA$102,MAX(AF$1,$A94),MIN(AF$1,$A94)))</f>
        <v>0</v>
      </c>
      <c r="AG94">
        <f>IF(AG$1=$A94,1,INDEX(Correlations!$F$3:$DA$102,MAX(AG$1,$A94),MIN(AG$1,$A94)))</f>
        <v>0</v>
      </c>
      <c r="AH94">
        <f>IF(AH$1=$A94,1,INDEX(Correlations!$F$3:$DA$102,MAX(AH$1,$A94),MIN(AH$1,$A94)))</f>
        <v>0</v>
      </c>
      <c r="AI94">
        <f>IF(AI$1=$A94,1,INDEX(Correlations!$F$3:$DA$102,MAX(AI$1,$A94),MIN(AI$1,$A94)))</f>
        <v>0</v>
      </c>
      <c r="AJ94">
        <f>IF(AJ$1=$A94,1,INDEX(Correlations!$F$3:$DA$102,MAX(AJ$1,$A94),MIN(AJ$1,$A94)))</f>
        <v>0</v>
      </c>
      <c r="AK94">
        <f>IF(AK$1=$A94,1,INDEX(Correlations!$F$3:$DA$102,MAX(AK$1,$A94),MIN(AK$1,$A94)))</f>
        <v>0</v>
      </c>
      <c r="AL94">
        <f>IF(AL$1=$A94,1,INDEX(Correlations!$F$3:$DA$102,MAX(AL$1,$A94),MIN(AL$1,$A94)))</f>
        <v>0</v>
      </c>
      <c r="AM94">
        <f>IF(AM$1=$A94,1,INDEX(Correlations!$F$3:$DA$102,MAX(AM$1,$A94),MIN(AM$1,$A94)))</f>
        <v>0</v>
      </c>
      <c r="AN94">
        <f>IF(AN$1=$A94,1,INDEX(Correlations!$F$3:$DA$102,MAX(AN$1,$A94),MIN(AN$1,$A94)))</f>
        <v>0</v>
      </c>
      <c r="AO94">
        <f>IF(AO$1=$A94,1,INDEX(Correlations!$F$3:$DA$102,MAX(AO$1,$A94),MIN(AO$1,$A94)))</f>
        <v>0</v>
      </c>
      <c r="AP94">
        <f>IF(AP$1=$A94,1,INDEX(Correlations!$F$3:$DA$102,MAX(AP$1,$A94),MIN(AP$1,$A94)))</f>
        <v>0</v>
      </c>
      <c r="AQ94">
        <f>IF(AQ$1=$A94,1,INDEX(Correlations!$F$3:$DA$102,MAX(AQ$1,$A94),MIN(AQ$1,$A94)))</f>
        <v>0</v>
      </c>
      <c r="AR94">
        <f>IF(AR$1=$A94,1,INDEX(Correlations!$F$3:$DA$102,MAX(AR$1,$A94),MIN(AR$1,$A94)))</f>
        <v>0</v>
      </c>
      <c r="AS94">
        <f>IF(AS$1=$A94,1,INDEX(Correlations!$F$3:$DA$102,MAX(AS$1,$A94),MIN(AS$1,$A94)))</f>
        <v>0</v>
      </c>
      <c r="AT94">
        <f>IF(AT$1=$A94,1,INDEX(Correlations!$F$3:$DA$102,MAX(AT$1,$A94),MIN(AT$1,$A94)))</f>
        <v>0</v>
      </c>
      <c r="AU94">
        <f>IF(AU$1=$A94,1,INDEX(Correlations!$F$3:$DA$102,MAX(AU$1,$A94),MIN(AU$1,$A94)))</f>
        <v>0</v>
      </c>
      <c r="AV94">
        <f>IF(AV$1=$A94,1,INDEX(Correlations!$F$3:$DA$102,MAX(AV$1,$A94),MIN(AV$1,$A94)))</f>
        <v>0</v>
      </c>
      <c r="AW94">
        <f>IF(AW$1=$A94,1,INDEX(Correlations!$F$3:$DA$102,MAX(AW$1,$A94),MIN(AW$1,$A94)))</f>
        <v>0</v>
      </c>
      <c r="AX94">
        <f>IF(AX$1=$A94,1,INDEX(Correlations!$F$3:$DA$102,MAX(AX$1,$A94),MIN(AX$1,$A94)))</f>
        <v>0</v>
      </c>
      <c r="AY94">
        <f>IF(AY$1=$A94,1,INDEX(Correlations!$F$3:$DA$102,MAX(AY$1,$A94),MIN(AY$1,$A94)))</f>
        <v>0</v>
      </c>
      <c r="AZ94">
        <f>IF(AZ$1=$A94,1,INDEX(Correlations!$F$3:$DA$102,MAX(AZ$1,$A94),MIN(AZ$1,$A94)))</f>
        <v>0</v>
      </c>
      <c r="BA94">
        <f>IF(BA$1=$A94,1,INDEX(Correlations!$F$3:$DA$102,MAX(BA$1,$A94),MIN(BA$1,$A94)))</f>
        <v>0</v>
      </c>
      <c r="BB94">
        <f>IF(BB$1=$A94,1,INDEX(Correlations!$F$3:$DA$102,MAX(BB$1,$A94),MIN(BB$1,$A94)))</f>
        <v>0</v>
      </c>
      <c r="BC94">
        <f>IF(BC$1=$A94,1,INDEX(Correlations!$F$3:$DA$102,MAX(BC$1,$A94),MIN(BC$1,$A94)))</f>
        <v>0</v>
      </c>
      <c r="BD94">
        <f>IF(BD$1=$A94,1,INDEX(Correlations!$F$3:$DA$102,MAX(BD$1,$A94),MIN(BD$1,$A94)))</f>
        <v>0</v>
      </c>
      <c r="BE94">
        <f>IF(BE$1=$A94,1,INDEX(Correlations!$F$3:$DA$102,MAX(BE$1,$A94),MIN(BE$1,$A94)))</f>
        <v>0</v>
      </c>
      <c r="BF94">
        <f>IF(BF$1=$A94,1,INDEX(Correlations!$F$3:$DA$102,MAX(BF$1,$A94),MIN(BF$1,$A94)))</f>
        <v>0</v>
      </c>
      <c r="BG94">
        <f>IF(BG$1=$A94,1,INDEX(Correlations!$F$3:$DA$102,MAX(BG$1,$A94),MIN(BG$1,$A94)))</f>
        <v>0</v>
      </c>
      <c r="BH94">
        <f>IF(BH$1=$A94,1,INDEX(Correlations!$F$3:$DA$102,MAX(BH$1,$A94),MIN(BH$1,$A94)))</f>
        <v>0</v>
      </c>
      <c r="BI94">
        <f>IF(BI$1=$A94,1,INDEX(Correlations!$F$3:$DA$102,MAX(BI$1,$A94),MIN(BI$1,$A94)))</f>
        <v>0</v>
      </c>
      <c r="BJ94">
        <f>IF(BJ$1=$A94,1,INDEX(Correlations!$F$3:$DA$102,MAX(BJ$1,$A94),MIN(BJ$1,$A94)))</f>
        <v>0</v>
      </c>
      <c r="BK94">
        <f>IF(BK$1=$A94,1,INDEX(Correlations!$F$3:$DA$102,MAX(BK$1,$A94),MIN(BK$1,$A94)))</f>
        <v>0</v>
      </c>
      <c r="BL94">
        <f>IF(BL$1=$A94,1,INDEX(Correlations!$F$3:$DA$102,MAX(BL$1,$A94),MIN(BL$1,$A94)))</f>
        <v>0</v>
      </c>
      <c r="BM94">
        <f>IF(BM$1=$A94,1,INDEX(Correlations!$F$3:$DA$102,MAX(BM$1,$A94),MIN(BM$1,$A94)))</f>
        <v>0</v>
      </c>
      <c r="BN94">
        <f>IF(BN$1=$A94,1,INDEX(Correlations!$F$3:$DA$102,MAX(BN$1,$A94),MIN(BN$1,$A94)))</f>
        <v>0</v>
      </c>
      <c r="BO94">
        <f>IF(BO$1=$A94,1,INDEX(Correlations!$F$3:$DA$102,MAX(BO$1,$A94),MIN(BO$1,$A94)))</f>
        <v>0</v>
      </c>
      <c r="BP94">
        <f>IF(BP$1=$A94,1,INDEX(Correlations!$F$3:$DA$102,MAX(BP$1,$A94),MIN(BP$1,$A94)))</f>
        <v>0</v>
      </c>
      <c r="BQ94">
        <f>IF(BQ$1=$A94,1,INDEX(Correlations!$F$3:$DA$102,MAX(BQ$1,$A94),MIN(BQ$1,$A94)))</f>
        <v>0</v>
      </c>
      <c r="BR94">
        <f>IF(BR$1=$A94,1,INDEX(Correlations!$F$3:$DA$102,MAX(BR$1,$A94),MIN(BR$1,$A94)))</f>
        <v>0</v>
      </c>
      <c r="BS94">
        <f>IF(BS$1=$A94,1,INDEX(Correlations!$F$3:$DA$102,MAX(BS$1,$A94),MIN(BS$1,$A94)))</f>
        <v>0</v>
      </c>
      <c r="BT94">
        <f>IF(BT$1=$A94,1,INDEX(Correlations!$F$3:$DA$102,MAX(BT$1,$A94),MIN(BT$1,$A94)))</f>
        <v>0.86</v>
      </c>
      <c r="BU94">
        <f>IF(BU$1=$A94,1,INDEX(Correlations!$F$3:$DA$102,MAX(BU$1,$A94),MIN(BU$1,$A94)))</f>
        <v>0.81</v>
      </c>
      <c r="BV94">
        <f>IF(BV$1=$A94,1,INDEX(Correlations!$F$3:$DA$102,MAX(BV$1,$A94),MIN(BV$1,$A94)))</f>
        <v>0.77</v>
      </c>
      <c r="BW94">
        <f>IF(BW$1=$A94,1,INDEX(Correlations!$F$3:$DA$102,MAX(BW$1,$A94),MIN(BW$1,$A94)))</f>
        <v>0.64</v>
      </c>
      <c r="BX94">
        <f>IF(BX$1=$A94,1,INDEX(Correlations!$F$3:$DA$102,MAX(BX$1,$A94),MIN(BX$1,$A94)))</f>
        <v>0.6</v>
      </c>
      <c r="BY94">
        <f>IF(BY$1=$A94,1,INDEX(Correlations!$F$3:$DA$102,MAX(BY$1,$A94),MIN(BY$1,$A94)))</f>
        <v>0.56999999999999995</v>
      </c>
      <c r="BZ94">
        <f>IF(BZ$1=$A94,1,INDEX(Correlations!$F$3:$DA$102,MAX(BZ$1,$A94),MIN(BZ$1,$A94)))</f>
        <v>0.51</v>
      </c>
      <c r="CA94">
        <f>IF(CA$1=$A94,1,INDEX(Correlations!$F$3:$DA$102,MAX(CA$1,$A94),MIN(CA$1,$A94)))</f>
        <v>0.79</v>
      </c>
      <c r="CB94">
        <f>IF(CB$1=$A94,1,INDEX(Correlations!$F$3:$DA$102,MAX(CB$1,$A94),MIN(CB$1,$A94)))</f>
        <v>0.85</v>
      </c>
      <c r="CC94">
        <f>IF(CC$1=$A94,1,INDEX(Correlations!$F$3:$DA$102,MAX(CC$1,$A94),MIN(CC$1,$A94)))</f>
        <v>0.8</v>
      </c>
      <c r="CD94">
        <f>IF(CD$1=$A94,1,INDEX(Correlations!$F$3:$DA$102,MAX(CD$1,$A94),MIN(CD$1,$A94)))</f>
        <v>0.47</v>
      </c>
      <c r="CE94">
        <f>IF(CE$1=$A94,1,INDEX(Correlations!$F$3:$DA$102,MAX(CE$1,$A94),MIN(CE$1,$A94)))</f>
        <v>0.84</v>
      </c>
      <c r="CF94">
        <f>IF(CF$1=$A94,1,INDEX(Correlations!$F$3:$DA$102,MAX(CF$1,$A94),MIN(CF$1,$A94)))</f>
        <v>0.82</v>
      </c>
      <c r="CG94">
        <f>IF(CG$1=$A94,1,INDEX(Correlations!$F$3:$DA$102,MAX(CG$1,$A94),MIN(CG$1,$A94)))</f>
        <v>0.48</v>
      </c>
      <c r="CH94">
        <f>IF(CH$1=$A94,1,INDEX(Correlations!$F$3:$DA$102,MAX(CH$1,$A94),MIN(CH$1,$A94)))</f>
        <v>0.61</v>
      </c>
      <c r="CI94">
        <f>IF(CI$1=$A94,1,INDEX(Correlations!$F$3:$DA$102,MAX(CI$1,$A94),MIN(CI$1,$A94)))</f>
        <v>0.48</v>
      </c>
      <c r="CJ94">
        <f>IF(CJ$1=$A94,1,INDEX(Correlations!$F$3:$DA$102,MAX(CJ$1,$A94),MIN(CJ$1,$A94)))</f>
        <v>0.37</v>
      </c>
      <c r="CK94">
        <f>IF(CK$1=$A94,1,INDEX(Correlations!$F$3:$DA$102,MAX(CK$1,$A94),MIN(CK$1,$A94)))</f>
        <v>0.34</v>
      </c>
      <c r="CL94">
        <f>IF(CL$1=$A94,1,INDEX(Correlations!$F$3:$DA$102,MAX(CL$1,$A94),MIN(CL$1,$A94)))</f>
        <v>0.24</v>
      </c>
      <c r="CM94">
        <f>IF(CM$1=$A94,1,INDEX(Correlations!$F$3:$DA$102,MAX(CM$1,$A94),MIN(CM$1,$A94)))</f>
        <v>0.92</v>
      </c>
      <c r="CN94">
        <f>IF(CN$1=$A94,1,INDEX(Correlations!$F$3:$DA$102,MAX(CN$1,$A94),MIN(CN$1,$A94)))</f>
        <v>0.87</v>
      </c>
      <c r="CO94">
        <f>IF(CO$1=$A94,1,INDEX(Correlations!$F$3:$DA$102,MAX(CO$1,$A94),MIN(CO$1,$A94)))</f>
        <v>0.89</v>
      </c>
      <c r="CP94">
        <f>IF(CP$1=$A94,1,INDEX(Correlations!$F$3:$DA$102,MAX(CP$1,$A94),MIN(CP$1,$A94)))</f>
        <v>1</v>
      </c>
      <c r="CQ94">
        <f>IF(CQ$1=$A94,1,INDEX(Correlations!$F$3:$DA$102,MAX(CQ$1,$A94),MIN(CQ$1,$A94)))</f>
        <v>0.79</v>
      </c>
      <c r="CR94">
        <f>IF(CR$1=$A94,1,INDEX(Correlations!$F$3:$DA$102,MAX(CR$1,$A94),MIN(CR$1,$A94)))</f>
        <v>0.86</v>
      </c>
      <c r="CS94">
        <f>IF(CS$1=$A94,1,INDEX(Correlations!$F$3:$DA$102,MAX(CS$1,$A94),MIN(CS$1,$A94)))</f>
        <v>0.64</v>
      </c>
      <c r="CT94">
        <f>IF(CT$1=$A94,1,INDEX(Correlations!$F$3:$DA$102,MAX(CT$1,$A94),MIN(CT$1,$A94)))</f>
        <v>0.89</v>
      </c>
      <c r="CU94">
        <f>IF(CU$1=$A94,1,INDEX(Correlations!$F$3:$DA$102,MAX(CU$1,$A94),MIN(CU$1,$A94)))</f>
        <v>0.67</v>
      </c>
      <c r="CV94">
        <f>IF(CV$1=$A94,1,INDEX(Correlations!$F$3:$DA$102,MAX(CV$1,$A94),MIN(CV$1,$A94)))</f>
        <v>0.43</v>
      </c>
      <c r="CW94">
        <f>IF(CW$1=$A94,1,INDEX(Correlations!$F$3:$DA$102,MAX(CW$1,$A94),MIN(CW$1,$A94)))</f>
        <v>0.77</v>
      </c>
    </row>
    <row r="95" spans="1:101" x14ac:dyDescent="0.15">
      <c r="A95">
        <v>94</v>
      </c>
      <c r="B95">
        <f>IF(B$1=$A95,1,INDEX(Correlations!$F$3:$DA$102,MAX(B$1,$A95),MIN(B$1,$A95)))</f>
        <v>0</v>
      </c>
      <c r="C95">
        <f>IF(C$1=$A95,1,INDEX(Correlations!$F$3:$DA$102,MAX(C$1,$A95),MIN(C$1,$A95)))</f>
        <v>0</v>
      </c>
      <c r="D95">
        <f>IF(D$1=$A95,1,INDEX(Correlations!$F$3:$DA$102,MAX(D$1,$A95),MIN(D$1,$A95)))</f>
        <v>0</v>
      </c>
      <c r="E95">
        <f>IF(E$1=$A95,1,INDEX(Correlations!$F$3:$DA$102,MAX(E$1,$A95),MIN(E$1,$A95)))</f>
        <v>0</v>
      </c>
      <c r="F95">
        <f>IF(F$1=$A95,1,INDEX(Correlations!$F$3:$DA$102,MAX(F$1,$A95),MIN(F$1,$A95)))</f>
        <v>0</v>
      </c>
      <c r="G95">
        <f>IF(G$1=$A95,1,INDEX(Correlations!$F$3:$DA$102,MAX(G$1,$A95),MIN(G$1,$A95)))</f>
        <v>0</v>
      </c>
      <c r="H95">
        <f>IF(H$1=$A95,1,INDEX(Correlations!$F$3:$DA$102,MAX(H$1,$A95),MIN(H$1,$A95)))</f>
        <v>0</v>
      </c>
      <c r="I95">
        <f>IF(I$1=$A95,1,INDEX(Correlations!$F$3:$DA$102,MAX(I$1,$A95),MIN(I$1,$A95)))</f>
        <v>0</v>
      </c>
      <c r="J95">
        <f>IF(J$1=$A95,1,INDEX(Correlations!$F$3:$DA$102,MAX(J$1,$A95),MIN(J$1,$A95)))</f>
        <v>0</v>
      </c>
      <c r="K95">
        <f>IF(K$1=$A95,1,INDEX(Correlations!$F$3:$DA$102,MAX(K$1,$A95),MIN(K$1,$A95)))</f>
        <v>0</v>
      </c>
      <c r="L95">
        <f>IF(L$1=$A95,1,INDEX(Correlations!$F$3:$DA$102,MAX(L$1,$A95),MIN(L$1,$A95)))</f>
        <v>0</v>
      </c>
      <c r="M95">
        <f>IF(M$1=$A95,1,INDEX(Correlations!$F$3:$DA$102,MAX(M$1,$A95),MIN(M$1,$A95)))</f>
        <v>0</v>
      </c>
      <c r="N95">
        <f>IF(N$1=$A95,1,INDEX(Correlations!$F$3:$DA$102,MAX(N$1,$A95),MIN(N$1,$A95)))</f>
        <v>0</v>
      </c>
      <c r="O95">
        <f>IF(O$1=$A95,1,INDEX(Correlations!$F$3:$DA$102,MAX(O$1,$A95),MIN(O$1,$A95)))</f>
        <v>0</v>
      </c>
      <c r="P95">
        <f>IF(P$1=$A95,1,INDEX(Correlations!$F$3:$DA$102,MAX(P$1,$A95),MIN(P$1,$A95)))</f>
        <v>0</v>
      </c>
      <c r="Q95">
        <f>IF(Q$1=$A95,1,INDEX(Correlations!$F$3:$DA$102,MAX(Q$1,$A95),MIN(Q$1,$A95)))</f>
        <v>0</v>
      </c>
      <c r="R95">
        <f>IF(R$1=$A95,1,INDEX(Correlations!$F$3:$DA$102,MAX(R$1,$A95),MIN(R$1,$A95)))</f>
        <v>0</v>
      </c>
      <c r="S95">
        <f>IF(S$1=$A95,1,INDEX(Correlations!$F$3:$DA$102,MAX(S$1,$A95),MIN(S$1,$A95)))</f>
        <v>0</v>
      </c>
      <c r="T95">
        <f>IF(T$1=$A95,1,INDEX(Correlations!$F$3:$DA$102,MAX(T$1,$A95),MIN(T$1,$A95)))</f>
        <v>0</v>
      </c>
      <c r="U95">
        <f>IF(U$1=$A95,1,INDEX(Correlations!$F$3:$DA$102,MAX(U$1,$A95),MIN(U$1,$A95)))</f>
        <v>0</v>
      </c>
      <c r="V95">
        <f>IF(V$1=$A95,1,INDEX(Correlations!$F$3:$DA$102,MAX(V$1,$A95),MIN(V$1,$A95)))</f>
        <v>0</v>
      </c>
      <c r="W95">
        <f>IF(W$1=$A95,1,INDEX(Correlations!$F$3:$DA$102,MAX(W$1,$A95),MIN(W$1,$A95)))</f>
        <v>0</v>
      </c>
      <c r="X95">
        <f>IF(X$1=$A95,1,INDEX(Correlations!$F$3:$DA$102,MAX(X$1,$A95),MIN(X$1,$A95)))</f>
        <v>0</v>
      </c>
      <c r="Y95">
        <f>IF(Y$1=$A95,1,INDEX(Correlations!$F$3:$DA$102,MAX(Y$1,$A95),MIN(Y$1,$A95)))</f>
        <v>0</v>
      </c>
      <c r="Z95">
        <f>IF(Z$1=$A95,1,INDEX(Correlations!$F$3:$DA$102,MAX(Z$1,$A95),MIN(Z$1,$A95)))</f>
        <v>0</v>
      </c>
      <c r="AA95">
        <f>IF(AA$1=$A95,1,INDEX(Correlations!$F$3:$DA$102,MAX(AA$1,$A95),MIN(AA$1,$A95)))</f>
        <v>0</v>
      </c>
      <c r="AB95">
        <f>IF(AB$1=$A95,1,INDEX(Correlations!$F$3:$DA$102,MAX(AB$1,$A95),MIN(AB$1,$A95)))</f>
        <v>0</v>
      </c>
      <c r="AC95">
        <f>IF(AC$1=$A95,1,INDEX(Correlations!$F$3:$DA$102,MAX(AC$1,$A95),MIN(AC$1,$A95)))</f>
        <v>0</v>
      </c>
      <c r="AD95">
        <f>IF(AD$1=$A95,1,INDEX(Correlations!$F$3:$DA$102,MAX(AD$1,$A95),MIN(AD$1,$A95)))</f>
        <v>0</v>
      </c>
      <c r="AE95">
        <f>IF(AE$1=$A95,1,INDEX(Correlations!$F$3:$DA$102,MAX(AE$1,$A95),MIN(AE$1,$A95)))</f>
        <v>0</v>
      </c>
      <c r="AF95">
        <f>IF(AF$1=$A95,1,INDEX(Correlations!$F$3:$DA$102,MAX(AF$1,$A95),MIN(AF$1,$A95)))</f>
        <v>0</v>
      </c>
      <c r="AG95">
        <f>IF(AG$1=$A95,1,INDEX(Correlations!$F$3:$DA$102,MAX(AG$1,$A95),MIN(AG$1,$A95)))</f>
        <v>0</v>
      </c>
      <c r="AH95">
        <f>IF(AH$1=$A95,1,INDEX(Correlations!$F$3:$DA$102,MAX(AH$1,$A95),MIN(AH$1,$A95)))</f>
        <v>0</v>
      </c>
      <c r="AI95">
        <f>IF(AI$1=$A95,1,INDEX(Correlations!$F$3:$DA$102,MAX(AI$1,$A95),MIN(AI$1,$A95)))</f>
        <v>0</v>
      </c>
      <c r="AJ95">
        <f>IF(AJ$1=$A95,1,INDEX(Correlations!$F$3:$DA$102,MAX(AJ$1,$A95),MIN(AJ$1,$A95)))</f>
        <v>0</v>
      </c>
      <c r="AK95">
        <f>IF(AK$1=$A95,1,INDEX(Correlations!$F$3:$DA$102,MAX(AK$1,$A95),MIN(AK$1,$A95)))</f>
        <v>0</v>
      </c>
      <c r="AL95">
        <f>IF(AL$1=$A95,1,INDEX(Correlations!$F$3:$DA$102,MAX(AL$1,$A95),MIN(AL$1,$A95)))</f>
        <v>0</v>
      </c>
      <c r="AM95">
        <f>IF(AM$1=$A95,1,INDEX(Correlations!$F$3:$DA$102,MAX(AM$1,$A95),MIN(AM$1,$A95)))</f>
        <v>0</v>
      </c>
      <c r="AN95">
        <f>IF(AN$1=$A95,1,INDEX(Correlations!$F$3:$DA$102,MAX(AN$1,$A95),MIN(AN$1,$A95)))</f>
        <v>0</v>
      </c>
      <c r="AO95">
        <f>IF(AO$1=$A95,1,INDEX(Correlations!$F$3:$DA$102,MAX(AO$1,$A95),MIN(AO$1,$A95)))</f>
        <v>0</v>
      </c>
      <c r="AP95">
        <f>IF(AP$1=$A95,1,INDEX(Correlations!$F$3:$DA$102,MAX(AP$1,$A95),MIN(AP$1,$A95)))</f>
        <v>0</v>
      </c>
      <c r="AQ95">
        <f>IF(AQ$1=$A95,1,INDEX(Correlations!$F$3:$DA$102,MAX(AQ$1,$A95),MIN(AQ$1,$A95)))</f>
        <v>0</v>
      </c>
      <c r="AR95">
        <f>IF(AR$1=$A95,1,INDEX(Correlations!$F$3:$DA$102,MAX(AR$1,$A95),MIN(AR$1,$A95)))</f>
        <v>0</v>
      </c>
      <c r="AS95">
        <f>IF(AS$1=$A95,1,INDEX(Correlations!$F$3:$DA$102,MAX(AS$1,$A95),MIN(AS$1,$A95)))</f>
        <v>0</v>
      </c>
      <c r="AT95">
        <f>IF(AT$1=$A95,1,INDEX(Correlations!$F$3:$DA$102,MAX(AT$1,$A95),MIN(AT$1,$A95)))</f>
        <v>0</v>
      </c>
      <c r="AU95">
        <f>IF(AU$1=$A95,1,INDEX(Correlations!$F$3:$DA$102,MAX(AU$1,$A95),MIN(AU$1,$A95)))</f>
        <v>0</v>
      </c>
      <c r="AV95">
        <f>IF(AV$1=$A95,1,INDEX(Correlations!$F$3:$DA$102,MAX(AV$1,$A95),MIN(AV$1,$A95)))</f>
        <v>0</v>
      </c>
      <c r="AW95">
        <f>IF(AW$1=$A95,1,INDEX(Correlations!$F$3:$DA$102,MAX(AW$1,$A95),MIN(AW$1,$A95)))</f>
        <v>0</v>
      </c>
      <c r="AX95">
        <f>IF(AX$1=$A95,1,INDEX(Correlations!$F$3:$DA$102,MAX(AX$1,$A95),MIN(AX$1,$A95)))</f>
        <v>0</v>
      </c>
      <c r="AY95">
        <f>IF(AY$1=$A95,1,INDEX(Correlations!$F$3:$DA$102,MAX(AY$1,$A95),MIN(AY$1,$A95)))</f>
        <v>0</v>
      </c>
      <c r="AZ95">
        <f>IF(AZ$1=$A95,1,INDEX(Correlations!$F$3:$DA$102,MAX(AZ$1,$A95),MIN(AZ$1,$A95)))</f>
        <v>0</v>
      </c>
      <c r="BA95">
        <f>IF(BA$1=$A95,1,INDEX(Correlations!$F$3:$DA$102,MAX(BA$1,$A95),MIN(BA$1,$A95)))</f>
        <v>0</v>
      </c>
      <c r="BB95">
        <f>IF(BB$1=$A95,1,INDEX(Correlations!$F$3:$DA$102,MAX(BB$1,$A95),MIN(BB$1,$A95)))</f>
        <v>0</v>
      </c>
      <c r="BC95">
        <f>IF(BC$1=$A95,1,INDEX(Correlations!$F$3:$DA$102,MAX(BC$1,$A95),MIN(BC$1,$A95)))</f>
        <v>0</v>
      </c>
      <c r="BD95">
        <f>IF(BD$1=$A95,1,INDEX(Correlations!$F$3:$DA$102,MAX(BD$1,$A95),MIN(BD$1,$A95)))</f>
        <v>0</v>
      </c>
      <c r="BE95">
        <f>IF(BE$1=$A95,1,INDEX(Correlations!$F$3:$DA$102,MAX(BE$1,$A95),MIN(BE$1,$A95)))</f>
        <v>0</v>
      </c>
      <c r="BF95">
        <f>IF(BF$1=$A95,1,INDEX(Correlations!$F$3:$DA$102,MAX(BF$1,$A95),MIN(BF$1,$A95)))</f>
        <v>0</v>
      </c>
      <c r="BG95">
        <f>IF(BG$1=$A95,1,INDEX(Correlations!$F$3:$DA$102,MAX(BG$1,$A95),MIN(BG$1,$A95)))</f>
        <v>0</v>
      </c>
      <c r="BH95">
        <f>IF(BH$1=$A95,1,INDEX(Correlations!$F$3:$DA$102,MAX(BH$1,$A95),MIN(BH$1,$A95)))</f>
        <v>0</v>
      </c>
      <c r="BI95">
        <f>IF(BI$1=$A95,1,INDEX(Correlations!$F$3:$DA$102,MAX(BI$1,$A95),MIN(BI$1,$A95)))</f>
        <v>0</v>
      </c>
      <c r="BJ95">
        <f>IF(BJ$1=$A95,1,INDEX(Correlations!$F$3:$DA$102,MAX(BJ$1,$A95),MIN(BJ$1,$A95)))</f>
        <v>0</v>
      </c>
      <c r="BK95">
        <f>IF(BK$1=$A95,1,INDEX(Correlations!$F$3:$DA$102,MAX(BK$1,$A95),MIN(BK$1,$A95)))</f>
        <v>0</v>
      </c>
      <c r="BL95">
        <f>IF(BL$1=$A95,1,INDEX(Correlations!$F$3:$DA$102,MAX(BL$1,$A95),MIN(BL$1,$A95)))</f>
        <v>0</v>
      </c>
      <c r="BM95">
        <f>IF(BM$1=$A95,1,INDEX(Correlations!$F$3:$DA$102,MAX(BM$1,$A95),MIN(BM$1,$A95)))</f>
        <v>0</v>
      </c>
      <c r="BN95">
        <f>IF(BN$1=$A95,1,INDEX(Correlations!$F$3:$DA$102,MAX(BN$1,$A95),MIN(BN$1,$A95)))</f>
        <v>0</v>
      </c>
      <c r="BO95">
        <f>IF(BO$1=$A95,1,INDEX(Correlations!$F$3:$DA$102,MAX(BO$1,$A95),MIN(BO$1,$A95)))</f>
        <v>0</v>
      </c>
      <c r="BP95">
        <f>IF(BP$1=$A95,1,INDEX(Correlations!$F$3:$DA$102,MAX(BP$1,$A95),MIN(BP$1,$A95)))</f>
        <v>0</v>
      </c>
      <c r="BQ95">
        <f>IF(BQ$1=$A95,1,INDEX(Correlations!$F$3:$DA$102,MAX(BQ$1,$A95),MIN(BQ$1,$A95)))</f>
        <v>0</v>
      </c>
      <c r="BR95">
        <f>IF(BR$1=$A95,1,INDEX(Correlations!$F$3:$DA$102,MAX(BR$1,$A95),MIN(BR$1,$A95)))</f>
        <v>0</v>
      </c>
      <c r="BS95">
        <f>IF(BS$1=$A95,1,INDEX(Correlations!$F$3:$DA$102,MAX(BS$1,$A95),MIN(BS$1,$A95)))</f>
        <v>0</v>
      </c>
      <c r="BT95">
        <f>IF(BT$1=$A95,1,INDEX(Correlations!$F$3:$DA$102,MAX(BT$1,$A95),MIN(BT$1,$A95)))</f>
        <v>0.76</v>
      </c>
      <c r="BU95">
        <f>IF(BU$1=$A95,1,INDEX(Correlations!$F$3:$DA$102,MAX(BU$1,$A95),MIN(BU$1,$A95)))</f>
        <v>0.63</v>
      </c>
      <c r="BV95">
        <f>IF(BV$1=$A95,1,INDEX(Correlations!$F$3:$DA$102,MAX(BV$1,$A95),MIN(BV$1,$A95)))</f>
        <v>0.87</v>
      </c>
      <c r="BW95">
        <f>IF(BW$1=$A95,1,INDEX(Correlations!$F$3:$DA$102,MAX(BW$1,$A95),MIN(BW$1,$A95)))</f>
        <v>0.9</v>
      </c>
      <c r="BX95">
        <f>IF(BX$1=$A95,1,INDEX(Correlations!$F$3:$DA$102,MAX(BX$1,$A95),MIN(BX$1,$A95)))</f>
        <v>0.57999999999999996</v>
      </c>
      <c r="BY95">
        <f>IF(BY$1=$A95,1,INDEX(Correlations!$F$3:$DA$102,MAX(BY$1,$A95),MIN(BY$1,$A95)))</f>
        <v>0.56999999999999995</v>
      </c>
      <c r="BZ95">
        <f>IF(BZ$1=$A95,1,INDEX(Correlations!$F$3:$DA$102,MAX(BZ$1,$A95),MIN(BZ$1,$A95)))</f>
        <v>0.35</v>
      </c>
      <c r="CA95">
        <f>IF(CA$1=$A95,1,INDEX(Correlations!$F$3:$DA$102,MAX(CA$1,$A95),MIN(CA$1,$A95)))</f>
        <v>0.63</v>
      </c>
      <c r="CB95">
        <f>IF(CB$1=$A95,1,INDEX(Correlations!$F$3:$DA$102,MAX(CB$1,$A95),MIN(CB$1,$A95)))</f>
        <v>0.6</v>
      </c>
      <c r="CC95">
        <f>IF(CC$1=$A95,1,INDEX(Correlations!$F$3:$DA$102,MAX(CC$1,$A95),MIN(CC$1,$A95)))</f>
        <v>0.61</v>
      </c>
      <c r="CD95">
        <f>IF(CD$1=$A95,1,INDEX(Correlations!$F$3:$DA$102,MAX(CD$1,$A95),MIN(CD$1,$A95)))</f>
        <v>0.36</v>
      </c>
      <c r="CE95">
        <f>IF(CE$1=$A95,1,INDEX(Correlations!$F$3:$DA$102,MAX(CE$1,$A95),MIN(CE$1,$A95)))</f>
        <v>0.69</v>
      </c>
      <c r="CF95">
        <f>IF(CF$1=$A95,1,INDEX(Correlations!$F$3:$DA$102,MAX(CF$1,$A95),MIN(CF$1,$A95)))</f>
        <v>0.7</v>
      </c>
      <c r="CG95">
        <f>IF(CG$1=$A95,1,INDEX(Correlations!$F$3:$DA$102,MAX(CG$1,$A95),MIN(CG$1,$A95)))</f>
        <v>0.4</v>
      </c>
      <c r="CH95">
        <f>IF(CH$1=$A95,1,INDEX(Correlations!$F$3:$DA$102,MAX(CH$1,$A95),MIN(CH$1,$A95)))</f>
        <v>0.55000000000000004</v>
      </c>
      <c r="CI95">
        <f>IF(CI$1=$A95,1,INDEX(Correlations!$F$3:$DA$102,MAX(CI$1,$A95),MIN(CI$1,$A95)))</f>
        <v>0.48</v>
      </c>
      <c r="CJ95">
        <f>IF(CJ$1=$A95,1,INDEX(Correlations!$F$3:$DA$102,MAX(CJ$1,$A95),MIN(CJ$1,$A95)))</f>
        <v>0.17</v>
      </c>
      <c r="CK95">
        <f>IF(CK$1=$A95,1,INDEX(Correlations!$F$3:$DA$102,MAX(CK$1,$A95),MIN(CK$1,$A95)))</f>
        <v>0.32</v>
      </c>
      <c r="CL95">
        <f>IF(CL$1=$A95,1,INDEX(Correlations!$F$3:$DA$102,MAX(CL$1,$A95),MIN(CL$1,$A95)))</f>
        <v>0.32</v>
      </c>
      <c r="CM95">
        <f>IF(CM$1=$A95,1,INDEX(Correlations!$F$3:$DA$102,MAX(CM$1,$A95),MIN(CM$1,$A95)))</f>
        <v>0.76</v>
      </c>
      <c r="CN95">
        <f>IF(CN$1=$A95,1,INDEX(Correlations!$F$3:$DA$102,MAX(CN$1,$A95),MIN(CN$1,$A95)))</f>
        <v>0.63</v>
      </c>
      <c r="CO95">
        <f>IF(CO$1=$A95,1,INDEX(Correlations!$F$3:$DA$102,MAX(CO$1,$A95),MIN(CO$1,$A95)))</f>
        <v>0.75</v>
      </c>
      <c r="CP95">
        <f>IF(CP$1=$A95,1,INDEX(Correlations!$F$3:$DA$102,MAX(CP$1,$A95),MIN(CP$1,$A95)))</f>
        <v>0.79</v>
      </c>
      <c r="CQ95">
        <f>IF(CQ$1=$A95,1,INDEX(Correlations!$F$3:$DA$102,MAX(CQ$1,$A95),MIN(CQ$1,$A95)))</f>
        <v>1</v>
      </c>
      <c r="CR95">
        <f>IF(CR$1=$A95,1,INDEX(Correlations!$F$3:$DA$102,MAX(CR$1,$A95),MIN(CR$1,$A95)))</f>
        <v>0.86</v>
      </c>
      <c r="CS95">
        <f>IF(CS$1=$A95,1,INDEX(Correlations!$F$3:$DA$102,MAX(CS$1,$A95),MIN(CS$1,$A95)))</f>
        <v>0.56999999999999995</v>
      </c>
      <c r="CT95">
        <f>IF(CT$1=$A95,1,INDEX(Correlations!$F$3:$DA$102,MAX(CT$1,$A95),MIN(CT$1,$A95)))</f>
        <v>0.69</v>
      </c>
      <c r="CU95">
        <f>IF(CU$1=$A95,1,INDEX(Correlations!$F$3:$DA$102,MAX(CU$1,$A95),MIN(CU$1,$A95)))</f>
        <v>0.54</v>
      </c>
      <c r="CV95">
        <f>IF(CV$1=$A95,1,INDEX(Correlations!$F$3:$DA$102,MAX(CV$1,$A95),MIN(CV$1,$A95)))</f>
        <v>0.31</v>
      </c>
      <c r="CW95">
        <f>IF(CW$1=$A95,1,INDEX(Correlations!$F$3:$DA$102,MAX(CW$1,$A95),MIN(CW$1,$A95)))</f>
        <v>0.64</v>
      </c>
    </row>
    <row r="96" spans="1:101" x14ac:dyDescent="0.15">
      <c r="A96">
        <v>95</v>
      </c>
      <c r="B96">
        <f>IF(B$1=$A96,1,INDEX(Correlations!$F$3:$DA$102,MAX(B$1,$A96),MIN(B$1,$A96)))</f>
        <v>0</v>
      </c>
      <c r="C96">
        <f>IF(C$1=$A96,1,INDEX(Correlations!$F$3:$DA$102,MAX(C$1,$A96),MIN(C$1,$A96)))</f>
        <v>0</v>
      </c>
      <c r="D96">
        <f>IF(D$1=$A96,1,INDEX(Correlations!$F$3:$DA$102,MAX(D$1,$A96),MIN(D$1,$A96)))</f>
        <v>0</v>
      </c>
      <c r="E96">
        <f>IF(E$1=$A96,1,INDEX(Correlations!$F$3:$DA$102,MAX(E$1,$A96),MIN(E$1,$A96)))</f>
        <v>0</v>
      </c>
      <c r="F96">
        <f>IF(F$1=$A96,1,INDEX(Correlations!$F$3:$DA$102,MAX(F$1,$A96),MIN(F$1,$A96)))</f>
        <v>0</v>
      </c>
      <c r="G96">
        <f>IF(G$1=$A96,1,INDEX(Correlations!$F$3:$DA$102,MAX(G$1,$A96),MIN(G$1,$A96)))</f>
        <v>0</v>
      </c>
      <c r="H96">
        <f>IF(H$1=$A96,1,INDEX(Correlations!$F$3:$DA$102,MAX(H$1,$A96),MIN(H$1,$A96)))</f>
        <v>0</v>
      </c>
      <c r="I96">
        <f>IF(I$1=$A96,1,INDEX(Correlations!$F$3:$DA$102,MAX(I$1,$A96),MIN(I$1,$A96)))</f>
        <v>0</v>
      </c>
      <c r="J96">
        <f>IF(J$1=$A96,1,INDEX(Correlations!$F$3:$DA$102,MAX(J$1,$A96),MIN(J$1,$A96)))</f>
        <v>0</v>
      </c>
      <c r="K96">
        <f>IF(K$1=$A96,1,INDEX(Correlations!$F$3:$DA$102,MAX(K$1,$A96),MIN(K$1,$A96)))</f>
        <v>0</v>
      </c>
      <c r="L96">
        <f>IF(L$1=$A96,1,INDEX(Correlations!$F$3:$DA$102,MAX(L$1,$A96),MIN(L$1,$A96)))</f>
        <v>0</v>
      </c>
      <c r="M96">
        <f>IF(M$1=$A96,1,INDEX(Correlations!$F$3:$DA$102,MAX(M$1,$A96),MIN(M$1,$A96)))</f>
        <v>0</v>
      </c>
      <c r="N96">
        <f>IF(N$1=$A96,1,INDEX(Correlations!$F$3:$DA$102,MAX(N$1,$A96),MIN(N$1,$A96)))</f>
        <v>0</v>
      </c>
      <c r="O96">
        <f>IF(O$1=$A96,1,INDEX(Correlations!$F$3:$DA$102,MAX(O$1,$A96),MIN(O$1,$A96)))</f>
        <v>0</v>
      </c>
      <c r="P96">
        <f>IF(P$1=$A96,1,INDEX(Correlations!$F$3:$DA$102,MAX(P$1,$A96),MIN(P$1,$A96)))</f>
        <v>0</v>
      </c>
      <c r="Q96">
        <f>IF(Q$1=$A96,1,INDEX(Correlations!$F$3:$DA$102,MAX(Q$1,$A96),MIN(Q$1,$A96)))</f>
        <v>0</v>
      </c>
      <c r="R96">
        <f>IF(R$1=$A96,1,INDEX(Correlations!$F$3:$DA$102,MAX(R$1,$A96),MIN(R$1,$A96)))</f>
        <v>0</v>
      </c>
      <c r="S96">
        <f>IF(S$1=$A96,1,INDEX(Correlations!$F$3:$DA$102,MAX(S$1,$A96),MIN(S$1,$A96)))</f>
        <v>0</v>
      </c>
      <c r="T96">
        <f>IF(T$1=$A96,1,INDEX(Correlations!$F$3:$DA$102,MAX(T$1,$A96),MIN(T$1,$A96)))</f>
        <v>0</v>
      </c>
      <c r="U96">
        <f>IF(U$1=$A96,1,INDEX(Correlations!$F$3:$DA$102,MAX(U$1,$A96),MIN(U$1,$A96)))</f>
        <v>0</v>
      </c>
      <c r="V96">
        <f>IF(V$1=$A96,1,INDEX(Correlations!$F$3:$DA$102,MAX(V$1,$A96),MIN(V$1,$A96)))</f>
        <v>0</v>
      </c>
      <c r="W96">
        <f>IF(W$1=$A96,1,INDEX(Correlations!$F$3:$DA$102,MAX(W$1,$A96),MIN(W$1,$A96)))</f>
        <v>0</v>
      </c>
      <c r="X96">
        <f>IF(X$1=$A96,1,INDEX(Correlations!$F$3:$DA$102,MAX(X$1,$A96),MIN(X$1,$A96)))</f>
        <v>0</v>
      </c>
      <c r="Y96">
        <f>IF(Y$1=$A96,1,INDEX(Correlations!$F$3:$DA$102,MAX(Y$1,$A96),MIN(Y$1,$A96)))</f>
        <v>0</v>
      </c>
      <c r="Z96">
        <f>IF(Z$1=$A96,1,INDEX(Correlations!$F$3:$DA$102,MAX(Z$1,$A96),MIN(Z$1,$A96)))</f>
        <v>0</v>
      </c>
      <c r="AA96">
        <f>IF(AA$1=$A96,1,INDEX(Correlations!$F$3:$DA$102,MAX(AA$1,$A96),MIN(AA$1,$A96)))</f>
        <v>0</v>
      </c>
      <c r="AB96">
        <f>IF(AB$1=$A96,1,INDEX(Correlations!$F$3:$DA$102,MAX(AB$1,$A96),MIN(AB$1,$A96)))</f>
        <v>0</v>
      </c>
      <c r="AC96">
        <f>IF(AC$1=$A96,1,INDEX(Correlations!$F$3:$DA$102,MAX(AC$1,$A96),MIN(AC$1,$A96)))</f>
        <v>0</v>
      </c>
      <c r="AD96">
        <f>IF(AD$1=$A96,1,INDEX(Correlations!$F$3:$DA$102,MAX(AD$1,$A96),MIN(AD$1,$A96)))</f>
        <v>0</v>
      </c>
      <c r="AE96">
        <f>IF(AE$1=$A96,1,INDEX(Correlations!$F$3:$DA$102,MAX(AE$1,$A96),MIN(AE$1,$A96)))</f>
        <v>0</v>
      </c>
      <c r="AF96">
        <f>IF(AF$1=$A96,1,INDEX(Correlations!$F$3:$DA$102,MAX(AF$1,$A96),MIN(AF$1,$A96)))</f>
        <v>0</v>
      </c>
      <c r="AG96">
        <f>IF(AG$1=$A96,1,INDEX(Correlations!$F$3:$DA$102,MAX(AG$1,$A96),MIN(AG$1,$A96)))</f>
        <v>0</v>
      </c>
      <c r="AH96">
        <f>IF(AH$1=$A96,1,INDEX(Correlations!$F$3:$DA$102,MAX(AH$1,$A96),MIN(AH$1,$A96)))</f>
        <v>0</v>
      </c>
      <c r="AI96">
        <f>IF(AI$1=$A96,1,INDEX(Correlations!$F$3:$DA$102,MAX(AI$1,$A96),MIN(AI$1,$A96)))</f>
        <v>0</v>
      </c>
      <c r="AJ96">
        <f>IF(AJ$1=$A96,1,INDEX(Correlations!$F$3:$DA$102,MAX(AJ$1,$A96),MIN(AJ$1,$A96)))</f>
        <v>0</v>
      </c>
      <c r="AK96">
        <f>IF(AK$1=$A96,1,INDEX(Correlations!$F$3:$DA$102,MAX(AK$1,$A96),MIN(AK$1,$A96)))</f>
        <v>0</v>
      </c>
      <c r="AL96">
        <f>IF(AL$1=$A96,1,INDEX(Correlations!$F$3:$DA$102,MAX(AL$1,$A96),MIN(AL$1,$A96)))</f>
        <v>0</v>
      </c>
      <c r="AM96">
        <f>IF(AM$1=$A96,1,INDEX(Correlations!$F$3:$DA$102,MAX(AM$1,$A96),MIN(AM$1,$A96)))</f>
        <v>0</v>
      </c>
      <c r="AN96">
        <f>IF(AN$1=$A96,1,INDEX(Correlations!$F$3:$DA$102,MAX(AN$1,$A96),MIN(AN$1,$A96)))</f>
        <v>0</v>
      </c>
      <c r="AO96">
        <f>IF(AO$1=$A96,1,INDEX(Correlations!$F$3:$DA$102,MAX(AO$1,$A96),MIN(AO$1,$A96)))</f>
        <v>0</v>
      </c>
      <c r="AP96">
        <f>IF(AP$1=$A96,1,INDEX(Correlations!$F$3:$DA$102,MAX(AP$1,$A96),MIN(AP$1,$A96)))</f>
        <v>0</v>
      </c>
      <c r="AQ96">
        <f>IF(AQ$1=$A96,1,INDEX(Correlations!$F$3:$DA$102,MAX(AQ$1,$A96),MIN(AQ$1,$A96)))</f>
        <v>0</v>
      </c>
      <c r="AR96">
        <f>IF(AR$1=$A96,1,INDEX(Correlations!$F$3:$DA$102,MAX(AR$1,$A96),MIN(AR$1,$A96)))</f>
        <v>0</v>
      </c>
      <c r="AS96">
        <f>IF(AS$1=$A96,1,INDEX(Correlations!$F$3:$DA$102,MAX(AS$1,$A96),MIN(AS$1,$A96)))</f>
        <v>0</v>
      </c>
      <c r="AT96">
        <f>IF(AT$1=$A96,1,INDEX(Correlations!$F$3:$DA$102,MAX(AT$1,$A96),MIN(AT$1,$A96)))</f>
        <v>0</v>
      </c>
      <c r="AU96">
        <f>IF(AU$1=$A96,1,INDEX(Correlations!$F$3:$DA$102,MAX(AU$1,$A96),MIN(AU$1,$A96)))</f>
        <v>0</v>
      </c>
      <c r="AV96">
        <f>IF(AV$1=$A96,1,INDEX(Correlations!$F$3:$DA$102,MAX(AV$1,$A96),MIN(AV$1,$A96)))</f>
        <v>0</v>
      </c>
      <c r="AW96">
        <f>IF(AW$1=$A96,1,INDEX(Correlations!$F$3:$DA$102,MAX(AW$1,$A96),MIN(AW$1,$A96)))</f>
        <v>0</v>
      </c>
      <c r="AX96">
        <f>IF(AX$1=$A96,1,INDEX(Correlations!$F$3:$DA$102,MAX(AX$1,$A96),MIN(AX$1,$A96)))</f>
        <v>0</v>
      </c>
      <c r="AY96">
        <f>IF(AY$1=$A96,1,INDEX(Correlations!$F$3:$DA$102,MAX(AY$1,$A96),MIN(AY$1,$A96)))</f>
        <v>0</v>
      </c>
      <c r="AZ96">
        <f>IF(AZ$1=$A96,1,INDEX(Correlations!$F$3:$DA$102,MAX(AZ$1,$A96),MIN(AZ$1,$A96)))</f>
        <v>0</v>
      </c>
      <c r="BA96">
        <f>IF(BA$1=$A96,1,INDEX(Correlations!$F$3:$DA$102,MAX(BA$1,$A96),MIN(BA$1,$A96)))</f>
        <v>0</v>
      </c>
      <c r="BB96">
        <f>IF(BB$1=$A96,1,INDEX(Correlations!$F$3:$DA$102,MAX(BB$1,$A96),MIN(BB$1,$A96)))</f>
        <v>0</v>
      </c>
      <c r="BC96">
        <f>IF(BC$1=$A96,1,INDEX(Correlations!$F$3:$DA$102,MAX(BC$1,$A96),MIN(BC$1,$A96)))</f>
        <v>0</v>
      </c>
      <c r="BD96">
        <f>IF(BD$1=$A96,1,INDEX(Correlations!$F$3:$DA$102,MAX(BD$1,$A96),MIN(BD$1,$A96)))</f>
        <v>0</v>
      </c>
      <c r="BE96">
        <f>IF(BE$1=$A96,1,INDEX(Correlations!$F$3:$DA$102,MAX(BE$1,$A96),MIN(BE$1,$A96)))</f>
        <v>0</v>
      </c>
      <c r="BF96">
        <f>IF(BF$1=$A96,1,INDEX(Correlations!$F$3:$DA$102,MAX(BF$1,$A96),MIN(BF$1,$A96)))</f>
        <v>0</v>
      </c>
      <c r="BG96">
        <f>IF(BG$1=$A96,1,INDEX(Correlations!$F$3:$DA$102,MAX(BG$1,$A96),MIN(BG$1,$A96)))</f>
        <v>0</v>
      </c>
      <c r="BH96">
        <f>IF(BH$1=$A96,1,INDEX(Correlations!$F$3:$DA$102,MAX(BH$1,$A96),MIN(BH$1,$A96)))</f>
        <v>0</v>
      </c>
      <c r="BI96">
        <f>IF(BI$1=$A96,1,INDEX(Correlations!$F$3:$DA$102,MAX(BI$1,$A96),MIN(BI$1,$A96)))</f>
        <v>0</v>
      </c>
      <c r="BJ96">
        <f>IF(BJ$1=$A96,1,INDEX(Correlations!$F$3:$DA$102,MAX(BJ$1,$A96),MIN(BJ$1,$A96)))</f>
        <v>0</v>
      </c>
      <c r="BK96">
        <f>IF(BK$1=$A96,1,INDEX(Correlations!$F$3:$DA$102,MAX(BK$1,$A96),MIN(BK$1,$A96)))</f>
        <v>0</v>
      </c>
      <c r="BL96">
        <f>IF(BL$1=$A96,1,INDEX(Correlations!$F$3:$DA$102,MAX(BL$1,$A96),MIN(BL$1,$A96)))</f>
        <v>0</v>
      </c>
      <c r="BM96">
        <f>IF(BM$1=$A96,1,INDEX(Correlations!$F$3:$DA$102,MAX(BM$1,$A96),MIN(BM$1,$A96)))</f>
        <v>0</v>
      </c>
      <c r="BN96">
        <f>IF(BN$1=$A96,1,INDEX(Correlations!$F$3:$DA$102,MAX(BN$1,$A96),MIN(BN$1,$A96)))</f>
        <v>0</v>
      </c>
      <c r="BO96">
        <f>IF(BO$1=$A96,1,INDEX(Correlations!$F$3:$DA$102,MAX(BO$1,$A96),MIN(BO$1,$A96)))</f>
        <v>0</v>
      </c>
      <c r="BP96">
        <f>IF(BP$1=$A96,1,INDEX(Correlations!$F$3:$DA$102,MAX(BP$1,$A96),MIN(BP$1,$A96)))</f>
        <v>0</v>
      </c>
      <c r="BQ96">
        <f>IF(BQ$1=$A96,1,INDEX(Correlations!$F$3:$DA$102,MAX(BQ$1,$A96),MIN(BQ$1,$A96)))</f>
        <v>0</v>
      </c>
      <c r="BR96">
        <f>IF(BR$1=$A96,1,INDEX(Correlations!$F$3:$DA$102,MAX(BR$1,$A96),MIN(BR$1,$A96)))</f>
        <v>0</v>
      </c>
      <c r="BS96">
        <f>IF(BS$1=$A96,1,INDEX(Correlations!$F$3:$DA$102,MAX(BS$1,$A96),MIN(BS$1,$A96)))</f>
        <v>0</v>
      </c>
      <c r="BT96">
        <f>IF(BT$1=$A96,1,INDEX(Correlations!$F$3:$DA$102,MAX(BT$1,$A96),MIN(BT$1,$A96)))</f>
        <v>0.96</v>
      </c>
      <c r="BU96">
        <f>IF(BU$1=$A96,1,INDEX(Correlations!$F$3:$DA$102,MAX(BU$1,$A96),MIN(BU$1,$A96)))</f>
        <v>0.64</v>
      </c>
      <c r="BV96">
        <f>IF(BV$1=$A96,1,INDEX(Correlations!$F$3:$DA$102,MAX(BV$1,$A96),MIN(BV$1,$A96)))</f>
        <v>0.95</v>
      </c>
      <c r="BW96">
        <f>IF(BW$1=$A96,1,INDEX(Correlations!$F$3:$DA$102,MAX(BW$1,$A96),MIN(BW$1,$A96)))</f>
        <v>0.6</v>
      </c>
      <c r="BX96">
        <f>IF(BX$1=$A96,1,INDEX(Correlations!$F$3:$DA$102,MAX(BX$1,$A96),MIN(BX$1,$A96)))</f>
        <v>0.72</v>
      </c>
      <c r="BY96">
        <f>IF(BY$1=$A96,1,INDEX(Correlations!$F$3:$DA$102,MAX(BY$1,$A96),MIN(BY$1,$A96)))</f>
        <v>0.69</v>
      </c>
      <c r="BZ96">
        <f>IF(BZ$1=$A96,1,INDEX(Correlations!$F$3:$DA$102,MAX(BZ$1,$A96),MIN(BZ$1,$A96)))</f>
        <v>0.51</v>
      </c>
      <c r="CA96">
        <f>IF(CA$1=$A96,1,INDEX(Correlations!$F$3:$DA$102,MAX(CA$1,$A96),MIN(CA$1,$A96)))</f>
        <v>0.78</v>
      </c>
      <c r="CB96">
        <f>IF(CB$1=$A96,1,INDEX(Correlations!$F$3:$DA$102,MAX(CB$1,$A96),MIN(CB$1,$A96)))</f>
        <v>0.62</v>
      </c>
      <c r="CC96">
        <f>IF(CC$1=$A96,1,INDEX(Correlations!$F$3:$DA$102,MAX(CC$1,$A96),MIN(CC$1,$A96)))</f>
        <v>0.57999999999999996</v>
      </c>
      <c r="CD96">
        <f>IF(CD$1=$A96,1,INDEX(Correlations!$F$3:$DA$102,MAX(CD$1,$A96),MIN(CD$1,$A96)))</f>
        <v>0.44</v>
      </c>
      <c r="CE96">
        <f>IF(CE$1=$A96,1,INDEX(Correlations!$F$3:$DA$102,MAX(CE$1,$A96),MIN(CE$1,$A96)))</f>
        <v>0.69</v>
      </c>
      <c r="CF96">
        <f>IF(CF$1=$A96,1,INDEX(Correlations!$F$3:$DA$102,MAX(CF$1,$A96),MIN(CF$1,$A96)))</f>
        <v>0.84</v>
      </c>
      <c r="CG96">
        <f>IF(CG$1=$A96,1,INDEX(Correlations!$F$3:$DA$102,MAX(CG$1,$A96),MIN(CG$1,$A96)))</f>
        <v>0.53</v>
      </c>
      <c r="CH96">
        <f>IF(CH$1=$A96,1,INDEX(Correlations!$F$3:$DA$102,MAX(CH$1,$A96),MIN(CH$1,$A96)))</f>
        <v>0.46</v>
      </c>
      <c r="CI96">
        <f>IF(CI$1=$A96,1,INDEX(Correlations!$F$3:$DA$102,MAX(CI$1,$A96),MIN(CI$1,$A96)))</f>
        <v>0.43</v>
      </c>
      <c r="CJ96">
        <f>IF(CJ$1=$A96,1,INDEX(Correlations!$F$3:$DA$102,MAX(CJ$1,$A96),MIN(CJ$1,$A96)))</f>
        <v>0.3</v>
      </c>
      <c r="CK96">
        <f>IF(CK$1=$A96,1,INDEX(Correlations!$F$3:$DA$102,MAX(CK$1,$A96),MIN(CK$1,$A96)))</f>
        <v>0.41</v>
      </c>
      <c r="CL96">
        <f>IF(CL$1=$A96,1,INDEX(Correlations!$F$3:$DA$102,MAX(CL$1,$A96),MIN(CL$1,$A96)))</f>
        <v>0.38</v>
      </c>
      <c r="CM96">
        <f>IF(CM$1=$A96,1,INDEX(Correlations!$F$3:$DA$102,MAX(CM$1,$A96),MIN(CM$1,$A96)))</f>
        <v>0.88</v>
      </c>
      <c r="CN96">
        <f>IF(CN$1=$A96,1,INDEX(Correlations!$F$3:$DA$102,MAX(CN$1,$A96),MIN(CN$1,$A96)))</f>
        <v>0.62</v>
      </c>
      <c r="CO96">
        <f>IF(CO$1=$A96,1,INDEX(Correlations!$F$3:$DA$102,MAX(CO$1,$A96),MIN(CO$1,$A96)))</f>
        <v>0.82</v>
      </c>
      <c r="CP96">
        <f>IF(CP$1=$A96,1,INDEX(Correlations!$F$3:$DA$102,MAX(CP$1,$A96),MIN(CP$1,$A96)))</f>
        <v>0.86</v>
      </c>
      <c r="CQ96">
        <f>IF(CQ$1=$A96,1,INDEX(Correlations!$F$3:$DA$102,MAX(CQ$1,$A96),MIN(CQ$1,$A96)))</f>
        <v>0.86</v>
      </c>
      <c r="CR96">
        <f>IF(CR$1=$A96,1,INDEX(Correlations!$F$3:$DA$102,MAX(CR$1,$A96),MIN(CR$1,$A96)))</f>
        <v>1</v>
      </c>
      <c r="CS96">
        <f>IF(CS$1=$A96,1,INDEX(Correlations!$F$3:$DA$102,MAX(CS$1,$A96),MIN(CS$1,$A96)))</f>
        <v>0.73</v>
      </c>
      <c r="CT96">
        <f>IF(CT$1=$A96,1,INDEX(Correlations!$F$3:$DA$102,MAX(CT$1,$A96),MIN(CT$1,$A96)))</f>
        <v>0.78</v>
      </c>
      <c r="CU96">
        <f>IF(CU$1=$A96,1,INDEX(Correlations!$F$3:$DA$102,MAX(CU$1,$A96),MIN(CU$1,$A96)))</f>
        <v>0.54</v>
      </c>
      <c r="CV96">
        <f>IF(CV$1=$A96,1,INDEX(Correlations!$F$3:$DA$102,MAX(CV$1,$A96),MIN(CV$1,$A96)))</f>
        <v>0.43</v>
      </c>
      <c r="CW96">
        <f>IF(CW$1=$A96,1,INDEX(Correlations!$F$3:$DA$102,MAX(CW$1,$A96),MIN(CW$1,$A96)))</f>
        <v>0.6</v>
      </c>
    </row>
    <row r="97" spans="1:101" x14ac:dyDescent="0.15">
      <c r="A97">
        <v>96</v>
      </c>
      <c r="B97">
        <f>IF(B$1=$A97,1,INDEX(Correlations!$F$3:$DA$102,MAX(B$1,$A97),MIN(B$1,$A97)))</f>
        <v>0</v>
      </c>
      <c r="C97">
        <f>IF(C$1=$A97,1,INDEX(Correlations!$F$3:$DA$102,MAX(C$1,$A97),MIN(C$1,$A97)))</f>
        <v>0</v>
      </c>
      <c r="D97">
        <f>IF(D$1=$A97,1,INDEX(Correlations!$F$3:$DA$102,MAX(D$1,$A97),MIN(D$1,$A97)))</f>
        <v>0</v>
      </c>
      <c r="E97">
        <f>IF(E$1=$A97,1,INDEX(Correlations!$F$3:$DA$102,MAX(E$1,$A97),MIN(E$1,$A97)))</f>
        <v>0</v>
      </c>
      <c r="F97">
        <f>IF(F$1=$A97,1,INDEX(Correlations!$F$3:$DA$102,MAX(F$1,$A97),MIN(F$1,$A97)))</f>
        <v>0</v>
      </c>
      <c r="G97">
        <f>IF(G$1=$A97,1,INDEX(Correlations!$F$3:$DA$102,MAX(G$1,$A97),MIN(G$1,$A97)))</f>
        <v>0</v>
      </c>
      <c r="H97">
        <f>IF(H$1=$A97,1,INDEX(Correlations!$F$3:$DA$102,MAX(H$1,$A97),MIN(H$1,$A97)))</f>
        <v>0</v>
      </c>
      <c r="I97">
        <f>IF(I$1=$A97,1,INDEX(Correlations!$F$3:$DA$102,MAX(I$1,$A97),MIN(I$1,$A97)))</f>
        <v>0</v>
      </c>
      <c r="J97">
        <f>IF(J$1=$A97,1,INDEX(Correlations!$F$3:$DA$102,MAX(J$1,$A97),MIN(J$1,$A97)))</f>
        <v>0</v>
      </c>
      <c r="K97">
        <f>IF(K$1=$A97,1,INDEX(Correlations!$F$3:$DA$102,MAX(K$1,$A97),MIN(K$1,$A97)))</f>
        <v>0</v>
      </c>
      <c r="L97">
        <f>IF(L$1=$A97,1,INDEX(Correlations!$F$3:$DA$102,MAX(L$1,$A97),MIN(L$1,$A97)))</f>
        <v>0</v>
      </c>
      <c r="M97">
        <f>IF(M$1=$A97,1,INDEX(Correlations!$F$3:$DA$102,MAX(M$1,$A97),MIN(M$1,$A97)))</f>
        <v>0</v>
      </c>
      <c r="N97">
        <f>IF(N$1=$A97,1,INDEX(Correlations!$F$3:$DA$102,MAX(N$1,$A97),MIN(N$1,$A97)))</f>
        <v>0</v>
      </c>
      <c r="O97">
        <f>IF(O$1=$A97,1,INDEX(Correlations!$F$3:$DA$102,MAX(O$1,$A97),MIN(O$1,$A97)))</f>
        <v>0</v>
      </c>
      <c r="P97">
        <f>IF(P$1=$A97,1,INDEX(Correlations!$F$3:$DA$102,MAX(P$1,$A97),MIN(P$1,$A97)))</f>
        <v>0</v>
      </c>
      <c r="Q97">
        <f>IF(Q$1=$A97,1,INDEX(Correlations!$F$3:$DA$102,MAX(Q$1,$A97),MIN(Q$1,$A97)))</f>
        <v>0</v>
      </c>
      <c r="R97">
        <f>IF(R$1=$A97,1,INDEX(Correlations!$F$3:$DA$102,MAX(R$1,$A97),MIN(R$1,$A97)))</f>
        <v>0</v>
      </c>
      <c r="S97">
        <f>IF(S$1=$A97,1,INDEX(Correlations!$F$3:$DA$102,MAX(S$1,$A97),MIN(S$1,$A97)))</f>
        <v>0</v>
      </c>
      <c r="T97">
        <f>IF(T$1=$A97,1,INDEX(Correlations!$F$3:$DA$102,MAX(T$1,$A97),MIN(T$1,$A97)))</f>
        <v>0</v>
      </c>
      <c r="U97">
        <f>IF(U$1=$A97,1,INDEX(Correlations!$F$3:$DA$102,MAX(U$1,$A97),MIN(U$1,$A97)))</f>
        <v>0</v>
      </c>
      <c r="V97">
        <f>IF(V$1=$A97,1,INDEX(Correlations!$F$3:$DA$102,MAX(V$1,$A97),MIN(V$1,$A97)))</f>
        <v>0</v>
      </c>
      <c r="W97">
        <f>IF(W$1=$A97,1,INDEX(Correlations!$F$3:$DA$102,MAX(W$1,$A97),MIN(W$1,$A97)))</f>
        <v>0</v>
      </c>
      <c r="X97">
        <f>IF(X$1=$A97,1,INDEX(Correlations!$F$3:$DA$102,MAX(X$1,$A97),MIN(X$1,$A97)))</f>
        <v>0</v>
      </c>
      <c r="Y97">
        <f>IF(Y$1=$A97,1,INDEX(Correlations!$F$3:$DA$102,MAX(Y$1,$A97),MIN(Y$1,$A97)))</f>
        <v>0</v>
      </c>
      <c r="Z97">
        <f>IF(Z$1=$A97,1,INDEX(Correlations!$F$3:$DA$102,MAX(Z$1,$A97),MIN(Z$1,$A97)))</f>
        <v>0</v>
      </c>
      <c r="AA97">
        <f>IF(AA$1=$A97,1,INDEX(Correlations!$F$3:$DA$102,MAX(AA$1,$A97),MIN(AA$1,$A97)))</f>
        <v>0</v>
      </c>
      <c r="AB97">
        <f>IF(AB$1=$A97,1,INDEX(Correlations!$F$3:$DA$102,MAX(AB$1,$A97),MIN(AB$1,$A97)))</f>
        <v>0</v>
      </c>
      <c r="AC97">
        <f>IF(AC$1=$A97,1,INDEX(Correlations!$F$3:$DA$102,MAX(AC$1,$A97),MIN(AC$1,$A97)))</f>
        <v>0</v>
      </c>
      <c r="AD97">
        <f>IF(AD$1=$A97,1,INDEX(Correlations!$F$3:$DA$102,MAX(AD$1,$A97),MIN(AD$1,$A97)))</f>
        <v>0</v>
      </c>
      <c r="AE97">
        <f>IF(AE$1=$A97,1,INDEX(Correlations!$F$3:$DA$102,MAX(AE$1,$A97),MIN(AE$1,$A97)))</f>
        <v>0</v>
      </c>
      <c r="AF97">
        <f>IF(AF$1=$A97,1,INDEX(Correlations!$F$3:$DA$102,MAX(AF$1,$A97),MIN(AF$1,$A97)))</f>
        <v>0</v>
      </c>
      <c r="AG97">
        <f>IF(AG$1=$A97,1,INDEX(Correlations!$F$3:$DA$102,MAX(AG$1,$A97),MIN(AG$1,$A97)))</f>
        <v>0</v>
      </c>
      <c r="AH97">
        <f>IF(AH$1=$A97,1,INDEX(Correlations!$F$3:$DA$102,MAX(AH$1,$A97),MIN(AH$1,$A97)))</f>
        <v>0</v>
      </c>
      <c r="AI97">
        <f>IF(AI$1=$A97,1,INDEX(Correlations!$F$3:$DA$102,MAX(AI$1,$A97),MIN(AI$1,$A97)))</f>
        <v>0</v>
      </c>
      <c r="AJ97">
        <f>IF(AJ$1=$A97,1,INDEX(Correlations!$F$3:$DA$102,MAX(AJ$1,$A97),MIN(AJ$1,$A97)))</f>
        <v>0</v>
      </c>
      <c r="AK97">
        <f>IF(AK$1=$A97,1,INDEX(Correlations!$F$3:$DA$102,MAX(AK$1,$A97),MIN(AK$1,$A97)))</f>
        <v>0</v>
      </c>
      <c r="AL97">
        <f>IF(AL$1=$A97,1,INDEX(Correlations!$F$3:$DA$102,MAX(AL$1,$A97),MIN(AL$1,$A97)))</f>
        <v>0</v>
      </c>
      <c r="AM97">
        <f>IF(AM$1=$A97,1,INDEX(Correlations!$F$3:$DA$102,MAX(AM$1,$A97),MIN(AM$1,$A97)))</f>
        <v>0</v>
      </c>
      <c r="AN97">
        <f>IF(AN$1=$A97,1,INDEX(Correlations!$F$3:$DA$102,MAX(AN$1,$A97),MIN(AN$1,$A97)))</f>
        <v>0</v>
      </c>
      <c r="AO97">
        <f>IF(AO$1=$A97,1,INDEX(Correlations!$F$3:$DA$102,MAX(AO$1,$A97),MIN(AO$1,$A97)))</f>
        <v>0</v>
      </c>
      <c r="AP97">
        <f>IF(AP$1=$A97,1,INDEX(Correlations!$F$3:$DA$102,MAX(AP$1,$A97),MIN(AP$1,$A97)))</f>
        <v>0</v>
      </c>
      <c r="AQ97">
        <f>IF(AQ$1=$A97,1,INDEX(Correlations!$F$3:$DA$102,MAX(AQ$1,$A97),MIN(AQ$1,$A97)))</f>
        <v>0</v>
      </c>
      <c r="AR97">
        <f>IF(AR$1=$A97,1,INDEX(Correlations!$F$3:$DA$102,MAX(AR$1,$A97),MIN(AR$1,$A97)))</f>
        <v>0</v>
      </c>
      <c r="AS97">
        <f>IF(AS$1=$A97,1,INDEX(Correlations!$F$3:$DA$102,MAX(AS$1,$A97),MIN(AS$1,$A97)))</f>
        <v>0</v>
      </c>
      <c r="AT97">
        <f>IF(AT$1=$A97,1,INDEX(Correlations!$F$3:$DA$102,MAX(AT$1,$A97),MIN(AT$1,$A97)))</f>
        <v>0</v>
      </c>
      <c r="AU97">
        <f>IF(AU$1=$A97,1,INDEX(Correlations!$F$3:$DA$102,MAX(AU$1,$A97),MIN(AU$1,$A97)))</f>
        <v>0</v>
      </c>
      <c r="AV97">
        <f>IF(AV$1=$A97,1,INDEX(Correlations!$F$3:$DA$102,MAX(AV$1,$A97),MIN(AV$1,$A97)))</f>
        <v>0</v>
      </c>
      <c r="AW97">
        <f>IF(AW$1=$A97,1,INDEX(Correlations!$F$3:$DA$102,MAX(AW$1,$A97),MIN(AW$1,$A97)))</f>
        <v>0</v>
      </c>
      <c r="AX97">
        <f>IF(AX$1=$A97,1,INDEX(Correlations!$F$3:$DA$102,MAX(AX$1,$A97),MIN(AX$1,$A97)))</f>
        <v>0</v>
      </c>
      <c r="AY97">
        <f>IF(AY$1=$A97,1,INDEX(Correlations!$F$3:$DA$102,MAX(AY$1,$A97),MIN(AY$1,$A97)))</f>
        <v>0</v>
      </c>
      <c r="AZ97">
        <f>IF(AZ$1=$A97,1,INDEX(Correlations!$F$3:$DA$102,MAX(AZ$1,$A97),MIN(AZ$1,$A97)))</f>
        <v>0</v>
      </c>
      <c r="BA97">
        <f>IF(BA$1=$A97,1,INDEX(Correlations!$F$3:$DA$102,MAX(BA$1,$A97),MIN(BA$1,$A97)))</f>
        <v>0</v>
      </c>
      <c r="BB97">
        <f>IF(BB$1=$A97,1,INDEX(Correlations!$F$3:$DA$102,MAX(BB$1,$A97),MIN(BB$1,$A97)))</f>
        <v>0</v>
      </c>
      <c r="BC97">
        <f>IF(BC$1=$A97,1,INDEX(Correlations!$F$3:$DA$102,MAX(BC$1,$A97),MIN(BC$1,$A97)))</f>
        <v>0</v>
      </c>
      <c r="BD97">
        <f>IF(BD$1=$A97,1,INDEX(Correlations!$F$3:$DA$102,MAX(BD$1,$A97),MIN(BD$1,$A97)))</f>
        <v>0</v>
      </c>
      <c r="BE97">
        <f>IF(BE$1=$A97,1,INDEX(Correlations!$F$3:$DA$102,MAX(BE$1,$A97),MIN(BE$1,$A97)))</f>
        <v>0</v>
      </c>
      <c r="BF97">
        <f>IF(BF$1=$A97,1,INDEX(Correlations!$F$3:$DA$102,MAX(BF$1,$A97),MIN(BF$1,$A97)))</f>
        <v>0</v>
      </c>
      <c r="BG97">
        <f>IF(BG$1=$A97,1,INDEX(Correlations!$F$3:$DA$102,MAX(BG$1,$A97),MIN(BG$1,$A97)))</f>
        <v>0</v>
      </c>
      <c r="BH97">
        <f>IF(BH$1=$A97,1,INDEX(Correlations!$F$3:$DA$102,MAX(BH$1,$A97),MIN(BH$1,$A97)))</f>
        <v>0</v>
      </c>
      <c r="BI97">
        <f>IF(BI$1=$A97,1,INDEX(Correlations!$F$3:$DA$102,MAX(BI$1,$A97),MIN(BI$1,$A97)))</f>
        <v>0</v>
      </c>
      <c r="BJ97">
        <f>IF(BJ$1=$A97,1,INDEX(Correlations!$F$3:$DA$102,MAX(BJ$1,$A97),MIN(BJ$1,$A97)))</f>
        <v>0</v>
      </c>
      <c r="BK97">
        <f>IF(BK$1=$A97,1,INDEX(Correlations!$F$3:$DA$102,MAX(BK$1,$A97),MIN(BK$1,$A97)))</f>
        <v>0</v>
      </c>
      <c r="BL97">
        <f>IF(BL$1=$A97,1,INDEX(Correlations!$F$3:$DA$102,MAX(BL$1,$A97),MIN(BL$1,$A97)))</f>
        <v>0</v>
      </c>
      <c r="BM97">
        <f>IF(BM$1=$A97,1,INDEX(Correlations!$F$3:$DA$102,MAX(BM$1,$A97),MIN(BM$1,$A97)))</f>
        <v>0</v>
      </c>
      <c r="BN97">
        <f>IF(BN$1=$A97,1,INDEX(Correlations!$F$3:$DA$102,MAX(BN$1,$A97),MIN(BN$1,$A97)))</f>
        <v>0</v>
      </c>
      <c r="BO97">
        <f>IF(BO$1=$A97,1,INDEX(Correlations!$F$3:$DA$102,MAX(BO$1,$A97),MIN(BO$1,$A97)))</f>
        <v>0</v>
      </c>
      <c r="BP97">
        <f>IF(BP$1=$A97,1,INDEX(Correlations!$F$3:$DA$102,MAX(BP$1,$A97),MIN(BP$1,$A97)))</f>
        <v>0</v>
      </c>
      <c r="BQ97">
        <f>IF(BQ$1=$A97,1,INDEX(Correlations!$F$3:$DA$102,MAX(BQ$1,$A97),MIN(BQ$1,$A97)))</f>
        <v>0</v>
      </c>
      <c r="BR97">
        <f>IF(BR$1=$A97,1,INDEX(Correlations!$F$3:$DA$102,MAX(BR$1,$A97),MIN(BR$1,$A97)))</f>
        <v>0</v>
      </c>
      <c r="BS97">
        <f>IF(BS$1=$A97,1,INDEX(Correlations!$F$3:$DA$102,MAX(BS$1,$A97),MIN(BS$1,$A97)))</f>
        <v>0</v>
      </c>
      <c r="BT97">
        <f>IF(BT$1=$A97,1,INDEX(Correlations!$F$3:$DA$102,MAX(BT$1,$A97),MIN(BT$1,$A97)))</f>
        <v>0.7</v>
      </c>
      <c r="BU97">
        <f>IF(BU$1=$A97,1,INDEX(Correlations!$F$3:$DA$102,MAX(BU$1,$A97),MIN(BU$1,$A97)))</f>
        <v>0.43</v>
      </c>
      <c r="BV97">
        <f>IF(BV$1=$A97,1,INDEX(Correlations!$F$3:$DA$102,MAX(BV$1,$A97),MIN(BV$1,$A97)))</f>
        <v>0.69</v>
      </c>
      <c r="BW97">
        <f>IF(BW$1=$A97,1,INDEX(Correlations!$F$3:$DA$102,MAX(BW$1,$A97),MIN(BW$1,$A97)))</f>
        <v>0.35</v>
      </c>
      <c r="BX97">
        <f>IF(BX$1=$A97,1,INDEX(Correlations!$F$3:$DA$102,MAX(BX$1,$A97),MIN(BX$1,$A97)))</f>
        <v>0.91</v>
      </c>
      <c r="BY97">
        <f>IF(BY$1=$A97,1,INDEX(Correlations!$F$3:$DA$102,MAX(BY$1,$A97),MIN(BY$1,$A97)))</f>
        <v>0.88</v>
      </c>
      <c r="BZ97">
        <f>IF(BZ$1=$A97,1,INDEX(Correlations!$F$3:$DA$102,MAX(BZ$1,$A97),MIN(BZ$1,$A97)))</f>
        <v>0.8</v>
      </c>
      <c r="CA97">
        <f>IF(CA$1=$A97,1,INDEX(Correlations!$F$3:$DA$102,MAX(CA$1,$A97),MIN(CA$1,$A97)))</f>
        <v>0.62</v>
      </c>
      <c r="CB97">
        <f>IF(CB$1=$A97,1,INDEX(Correlations!$F$3:$DA$102,MAX(CB$1,$A97),MIN(CB$1,$A97)))</f>
        <v>0.42</v>
      </c>
      <c r="CC97">
        <f>IF(CC$1=$A97,1,INDEX(Correlations!$F$3:$DA$102,MAX(CC$1,$A97),MIN(CC$1,$A97)))</f>
        <v>0.37</v>
      </c>
      <c r="CD97">
        <f>IF(CD$1=$A97,1,INDEX(Correlations!$F$3:$DA$102,MAX(CD$1,$A97),MIN(CD$1,$A97)))</f>
        <v>0.62</v>
      </c>
      <c r="CE97">
        <f>IF(CE$1=$A97,1,INDEX(Correlations!$F$3:$DA$102,MAX(CE$1,$A97),MIN(CE$1,$A97)))</f>
        <v>0.56000000000000005</v>
      </c>
      <c r="CF97">
        <f>IF(CF$1=$A97,1,INDEX(Correlations!$F$3:$DA$102,MAX(CF$1,$A97),MIN(CF$1,$A97)))</f>
        <v>0.79</v>
      </c>
      <c r="CG97">
        <f>IF(CG$1=$A97,1,INDEX(Correlations!$F$3:$DA$102,MAX(CG$1,$A97),MIN(CG$1,$A97)))</f>
        <v>0.64</v>
      </c>
      <c r="CH97">
        <f>IF(CH$1=$A97,1,INDEX(Correlations!$F$3:$DA$102,MAX(CH$1,$A97),MIN(CH$1,$A97)))</f>
        <v>0.27</v>
      </c>
      <c r="CI97">
        <f>IF(CI$1=$A97,1,INDEX(Correlations!$F$3:$DA$102,MAX(CI$1,$A97),MIN(CI$1,$A97)))</f>
        <v>0.28999999999999998</v>
      </c>
      <c r="CJ97">
        <f>IF(CJ$1=$A97,1,INDEX(Correlations!$F$3:$DA$102,MAX(CJ$1,$A97),MIN(CJ$1,$A97)))</f>
        <v>0.3</v>
      </c>
      <c r="CK97">
        <f>IF(CK$1=$A97,1,INDEX(Correlations!$F$3:$DA$102,MAX(CK$1,$A97),MIN(CK$1,$A97)))</f>
        <v>0.5</v>
      </c>
      <c r="CL97">
        <f>IF(CL$1=$A97,1,INDEX(Correlations!$F$3:$DA$102,MAX(CL$1,$A97),MIN(CL$1,$A97)))</f>
        <v>0.56999999999999995</v>
      </c>
      <c r="CM97">
        <f>IF(CM$1=$A97,1,INDEX(Correlations!$F$3:$DA$102,MAX(CM$1,$A97),MIN(CM$1,$A97)))</f>
        <v>0.62</v>
      </c>
      <c r="CN97">
        <f>IF(CN$1=$A97,1,INDEX(Correlations!$F$3:$DA$102,MAX(CN$1,$A97),MIN(CN$1,$A97)))</f>
        <v>0.41</v>
      </c>
      <c r="CO97">
        <f>IF(CO$1=$A97,1,INDEX(Correlations!$F$3:$DA$102,MAX(CO$1,$A97),MIN(CO$1,$A97)))</f>
        <v>0.72</v>
      </c>
      <c r="CP97">
        <f>IF(CP$1=$A97,1,INDEX(Correlations!$F$3:$DA$102,MAX(CP$1,$A97),MIN(CP$1,$A97)))</f>
        <v>0.64</v>
      </c>
      <c r="CQ97">
        <f>IF(CQ$1=$A97,1,INDEX(Correlations!$F$3:$DA$102,MAX(CQ$1,$A97),MIN(CQ$1,$A97)))</f>
        <v>0.56999999999999995</v>
      </c>
      <c r="CR97">
        <f>IF(CR$1=$A97,1,INDEX(Correlations!$F$3:$DA$102,MAX(CR$1,$A97),MIN(CR$1,$A97)))</f>
        <v>0.73</v>
      </c>
      <c r="CS97">
        <f>IF(CS$1=$A97,1,INDEX(Correlations!$F$3:$DA$102,MAX(CS$1,$A97),MIN(CS$1,$A97)))</f>
        <v>1</v>
      </c>
      <c r="CT97">
        <f>IF(CT$1=$A97,1,INDEX(Correlations!$F$3:$DA$102,MAX(CT$1,$A97),MIN(CT$1,$A97)))</f>
        <v>0.56999999999999995</v>
      </c>
      <c r="CU97">
        <f>IF(CU$1=$A97,1,INDEX(Correlations!$F$3:$DA$102,MAX(CU$1,$A97),MIN(CU$1,$A97)))</f>
        <v>0.41</v>
      </c>
      <c r="CV97">
        <f>IF(CV$1=$A97,1,INDEX(Correlations!$F$3:$DA$102,MAX(CV$1,$A97),MIN(CV$1,$A97)))</f>
        <v>0.47</v>
      </c>
      <c r="CW97">
        <f>IF(CW$1=$A97,1,INDEX(Correlations!$F$3:$DA$102,MAX(CW$1,$A97),MIN(CW$1,$A97)))</f>
        <v>0.38</v>
      </c>
    </row>
    <row r="98" spans="1:101" x14ac:dyDescent="0.15">
      <c r="A98">
        <v>97</v>
      </c>
      <c r="B98">
        <f>IF(B$1=$A98,1,INDEX(Correlations!$F$3:$DA$102,MAX(B$1,$A98),MIN(B$1,$A98)))</f>
        <v>0</v>
      </c>
      <c r="C98">
        <f>IF(C$1=$A98,1,INDEX(Correlations!$F$3:$DA$102,MAX(C$1,$A98),MIN(C$1,$A98)))</f>
        <v>0</v>
      </c>
      <c r="D98">
        <f>IF(D$1=$A98,1,INDEX(Correlations!$F$3:$DA$102,MAX(D$1,$A98),MIN(D$1,$A98)))</f>
        <v>0</v>
      </c>
      <c r="E98">
        <f>IF(E$1=$A98,1,INDEX(Correlations!$F$3:$DA$102,MAX(E$1,$A98),MIN(E$1,$A98)))</f>
        <v>0</v>
      </c>
      <c r="F98">
        <f>IF(F$1=$A98,1,INDEX(Correlations!$F$3:$DA$102,MAX(F$1,$A98),MIN(F$1,$A98)))</f>
        <v>0</v>
      </c>
      <c r="G98">
        <f>IF(G$1=$A98,1,INDEX(Correlations!$F$3:$DA$102,MAX(G$1,$A98),MIN(G$1,$A98)))</f>
        <v>0</v>
      </c>
      <c r="H98">
        <f>IF(H$1=$A98,1,INDEX(Correlations!$F$3:$DA$102,MAX(H$1,$A98),MIN(H$1,$A98)))</f>
        <v>0</v>
      </c>
      <c r="I98">
        <f>IF(I$1=$A98,1,INDEX(Correlations!$F$3:$DA$102,MAX(I$1,$A98),MIN(I$1,$A98)))</f>
        <v>0</v>
      </c>
      <c r="J98">
        <f>IF(J$1=$A98,1,INDEX(Correlations!$F$3:$DA$102,MAX(J$1,$A98),MIN(J$1,$A98)))</f>
        <v>0</v>
      </c>
      <c r="K98">
        <f>IF(K$1=$A98,1,INDEX(Correlations!$F$3:$DA$102,MAX(K$1,$A98),MIN(K$1,$A98)))</f>
        <v>0</v>
      </c>
      <c r="L98">
        <f>IF(L$1=$A98,1,INDEX(Correlations!$F$3:$DA$102,MAX(L$1,$A98),MIN(L$1,$A98)))</f>
        <v>0</v>
      </c>
      <c r="M98">
        <f>IF(M$1=$A98,1,INDEX(Correlations!$F$3:$DA$102,MAX(M$1,$A98),MIN(M$1,$A98)))</f>
        <v>0</v>
      </c>
      <c r="N98">
        <f>IF(N$1=$A98,1,INDEX(Correlations!$F$3:$DA$102,MAX(N$1,$A98),MIN(N$1,$A98)))</f>
        <v>0</v>
      </c>
      <c r="O98">
        <f>IF(O$1=$A98,1,INDEX(Correlations!$F$3:$DA$102,MAX(O$1,$A98),MIN(O$1,$A98)))</f>
        <v>0</v>
      </c>
      <c r="P98">
        <f>IF(P$1=$A98,1,INDEX(Correlations!$F$3:$DA$102,MAX(P$1,$A98),MIN(P$1,$A98)))</f>
        <v>0</v>
      </c>
      <c r="Q98">
        <f>IF(Q$1=$A98,1,INDEX(Correlations!$F$3:$DA$102,MAX(Q$1,$A98),MIN(Q$1,$A98)))</f>
        <v>0</v>
      </c>
      <c r="R98">
        <f>IF(R$1=$A98,1,INDEX(Correlations!$F$3:$DA$102,MAX(R$1,$A98),MIN(R$1,$A98)))</f>
        <v>0</v>
      </c>
      <c r="S98">
        <f>IF(S$1=$A98,1,INDEX(Correlations!$F$3:$DA$102,MAX(S$1,$A98),MIN(S$1,$A98)))</f>
        <v>0</v>
      </c>
      <c r="T98">
        <f>IF(T$1=$A98,1,INDEX(Correlations!$F$3:$DA$102,MAX(T$1,$A98),MIN(T$1,$A98)))</f>
        <v>0</v>
      </c>
      <c r="U98">
        <f>IF(U$1=$A98,1,INDEX(Correlations!$F$3:$DA$102,MAX(U$1,$A98),MIN(U$1,$A98)))</f>
        <v>0</v>
      </c>
      <c r="V98">
        <f>IF(V$1=$A98,1,INDEX(Correlations!$F$3:$DA$102,MAX(V$1,$A98),MIN(V$1,$A98)))</f>
        <v>0</v>
      </c>
      <c r="W98">
        <f>IF(W$1=$A98,1,INDEX(Correlations!$F$3:$DA$102,MAX(W$1,$A98),MIN(W$1,$A98)))</f>
        <v>0</v>
      </c>
      <c r="X98">
        <f>IF(X$1=$A98,1,INDEX(Correlations!$F$3:$DA$102,MAX(X$1,$A98),MIN(X$1,$A98)))</f>
        <v>0</v>
      </c>
      <c r="Y98">
        <f>IF(Y$1=$A98,1,INDEX(Correlations!$F$3:$DA$102,MAX(Y$1,$A98),MIN(Y$1,$A98)))</f>
        <v>0</v>
      </c>
      <c r="Z98">
        <f>IF(Z$1=$A98,1,INDEX(Correlations!$F$3:$DA$102,MAX(Z$1,$A98),MIN(Z$1,$A98)))</f>
        <v>0</v>
      </c>
      <c r="AA98">
        <f>IF(AA$1=$A98,1,INDEX(Correlations!$F$3:$DA$102,MAX(AA$1,$A98),MIN(AA$1,$A98)))</f>
        <v>0</v>
      </c>
      <c r="AB98">
        <f>IF(AB$1=$A98,1,INDEX(Correlations!$F$3:$DA$102,MAX(AB$1,$A98),MIN(AB$1,$A98)))</f>
        <v>0</v>
      </c>
      <c r="AC98">
        <f>IF(AC$1=$A98,1,INDEX(Correlations!$F$3:$DA$102,MAX(AC$1,$A98),MIN(AC$1,$A98)))</f>
        <v>0</v>
      </c>
      <c r="AD98">
        <f>IF(AD$1=$A98,1,INDEX(Correlations!$F$3:$DA$102,MAX(AD$1,$A98),MIN(AD$1,$A98)))</f>
        <v>0</v>
      </c>
      <c r="AE98">
        <f>IF(AE$1=$A98,1,INDEX(Correlations!$F$3:$DA$102,MAX(AE$1,$A98),MIN(AE$1,$A98)))</f>
        <v>0</v>
      </c>
      <c r="AF98">
        <f>IF(AF$1=$A98,1,INDEX(Correlations!$F$3:$DA$102,MAX(AF$1,$A98),MIN(AF$1,$A98)))</f>
        <v>0</v>
      </c>
      <c r="AG98">
        <f>IF(AG$1=$A98,1,INDEX(Correlations!$F$3:$DA$102,MAX(AG$1,$A98),MIN(AG$1,$A98)))</f>
        <v>0</v>
      </c>
      <c r="AH98">
        <f>IF(AH$1=$A98,1,INDEX(Correlations!$F$3:$DA$102,MAX(AH$1,$A98),MIN(AH$1,$A98)))</f>
        <v>0</v>
      </c>
      <c r="AI98">
        <f>IF(AI$1=$A98,1,INDEX(Correlations!$F$3:$DA$102,MAX(AI$1,$A98),MIN(AI$1,$A98)))</f>
        <v>0</v>
      </c>
      <c r="AJ98">
        <f>IF(AJ$1=$A98,1,INDEX(Correlations!$F$3:$DA$102,MAX(AJ$1,$A98),MIN(AJ$1,$A98)))</f>
        <v>0</v>
      </c>
      <c r="AK98">
        <f>IF(AK$1=$A98,1,INDEX(Correlations!$F$3:$DA$102,MAX(AK$1,$A98),MIN(AK$1,$A98)))</f>
        <v>0</v>
      </c>
      <c r="AL98">
        <f>IF(AL$1=$A98,1,INDEX(Correlations!$F$3:$DA$102,MAX(AL$1,$A98),MIN(AL$1,$A98)))</f>
        <v>0</v>
      </c>
      <c r="AM98">
        <f>IF(AM$1=$A98,1,INDEX(Correlations!$F$3:$DA$102,MAX(AM$1,$A98),MIN(AM$1,$A98)))</f>
        <v>0</v>
      </c>
      <c r="AN98">
        <f>IF(AN$1=$A98,1,INDEX(Correlations!$F$3:$DA$102,MAX(AN$1,$A98),MIN(AN$1,$A98)))</f>
        <v>0</v>
      </c>
      <c r="AO98">
        <f>IF(AO$1=$A98,1,INDEX(Correlations!$F$3:$DA$102,MAX(AO$1,$A98),MIN(AO$1,$A98)))</f>
        <v>0</v>
      </c>
      <c r="AP98">
        <f>IF(AP$1=$A98,1,INDEX(Correlations!$F$3:$DA$102,MAX(AP$1,$A98),MIN(AP$1,$A98)))</f>
        <v>0</v>
      </c>
      <c r="AQ98">
        <f>IF(AQ$1=$A98,1,INDEX(Correlations!$F$3:$DA$102,MAX(AQ$1,$A98),MIN(AQ$1,$A98)))</f>
        <v>0</v>
      </c>
      <c r="AR98">
        <f>IF(AR$1=$A98,1,INDEX(Correlations!$F$3:$DA$102,MAX(AR$1,$A98),MIN(AR$1,$A98)))</f>
        <v>0</v>
      </c>
      <c r="AS98">
        <f>IF(AS$1=$A98,1,INDEX(Correlations!$F$3:$DA$102,MAX(AS$1,$A98),MIN(AS$1,$A98)))</f>
        <v>0</v>
      </c>
      <c r="AT98">
        <f>IF(AT$1=$A98,1,INDEX(Correlations!$F$3:$DA$102,MAX(AT$1,$A98),MIN(AT$1,$A98)))</f>
        <v>0</v>
      </c>
      <c r="AU98">
        <f>IF(AU$1=$A98,1,INDEX(Correlations!$F$3:$DA$102,MAX(AU$1,$A98),MIN(AU$1,$A98)))</f>
        <v>0</v>
      </c>
      <c r="AV98">
        <f>IF(AV$1=$A98,1,INDEX(Correlations!$F$3:$DA$102,MAX(AV$1,$A98),MIN(AV$1,$A98)))</f>
        <v>0</v>
      </c>
      <c r="AW98">
        <f>IF(AW$1=$A98,1,INDEX(Correlations!$F$3:$DA$102,MAX(AW$1,$A98),MIN(AW$1,$A98)))</f>
        <v>0</v>
      </c>
      <c r="AX98">
        <f>IF(AX$1=$A98,1,INDEX(Correlations!$F$3:$DA$102,MAX(AX$1,$A98),MIN(AX$1,$A98)))</f>
        <v>0</v>
      </c>
      <c r="AY98">
        <f>IF(AY$1=$A98,1,INDEX(Correlations!$F$3:$DA$102,MAX(AY$1,$A98),MIN(AY$1,$A98)))</f>
        <v>0</v>
      </c>
      <c r="AZ98">
        <f>IF(AZ$1=$A98,1,INDEX(Correlations!$F$3:$DA$102,MAX(AZ$1,$A98),MIN(AZ$1,$A98)))</f>
        <v>0</v>
      </c>
      <c r="BA98">
        <f>IF(BA$1=$A98,1,INDEX(Correlations!$F$3:$DA$102,MAX(BA$1,$A98),MIN(BA$1,$A98)))</f>
        <v>0</v>
      </c>
      <c r="BB98">
        <f>IF(BB$1=$A98,1,INDEX(Correlations!$F$3:$DA$102,MAX(BB$1,$A98),MIN(BB$1,$A98)))</f>
        <v>0</v>
      </c>
      <c r="BC98">
        <f>IF(BC$1=$A98,1,INDEX(Correlations!$F$3:$DA$102,MAX(BC$1,$A98),MIN(BC$1,$A98)))</f>
        <v>0</v>
      </c>
      <c r="BD98">
        <f>IF(BD$1=$A98,1,INDEX(Correlations!$F$3:$DA$102,MAX(BD$1,$A98),MIN(BD$1,$A98)))</f>
        <v>0</v>
      </c>
      <c r="BE98">
        <f>IF(BE$1=$A98,1,INDEX(Correlations!$F$3:$DA$102,MAX(BE$1,$A98),MIN(BE$1,$A98)))</f>
        <v>0</v>
      </c>
      <c r="BF98">
        <f>IF(BF$1=$A98,1,INDEX(Correlations!$F$3:$DA$102,MAX(BF$1,$A98),MIN(BF$1,$A98)))</f>
        <v>0</v>
      </c>
      <c r="BG98">
        <f>IF(BG$1=$A98,1,INDEX(Correlations!$F$3:$DA$102,MAX(BG$1,$A98),MIN(BG$1,$A98)))</f>
        <v>0</v>
      </c>
      <c r="BH98">
        <f>IF(BH$1=$A98,1,INDEX(Correlations!$F$3:$DA$102,MAX(BH$1,$A98),MIN(BH$1,$A98)))</f>
        <v>0</v>
      </c>
      <c r="BI98">
        <f>IF(BI$1=$A98,1,INDEX(Correlations!$F$3:$DA$102,MAX(BI$1,$A98),MIN(BI$1,$A98)))</f>
        <v>0</v>
      </c>
      <c r="BJ98">
        <f>IF(BJ$1=$A98,1,INDEX(Correlations!$F$3:$DA$102,MAX(BJ$1,$A98),MIN(BJ$1,$A98)))</f>
        <v>0</v>
      </c>
      <c r="BK98">
        <f>IF(BK$1=$A98,1,INDEX(Correlations!$F$3:$DA$102,MAX(BK$1,$A98),MIN(BK$1,$A98)))</f>
        <v>0</v>
      </c>
      <c r="BL98">
        <f>IF(BL$1=$A98,1,INDEX(Correlations!$F$3:$DA$102,MAX(BL$1,$A98),MIN(BL$1,$A98)))</f>
        <v>0</v>
      </c>
      <c r="BM98">
        <f>IF(BM$1=$A98,1,INDEX(Correlations!$F$3:$DA$102,MAX(BM$1,$A98),MIN(BM$1,$A98)))</f>
        <v>0</v>
      </c>
      <c r="BN98">
        <f>IF(BN$1=$A98,1,INDEX(Correlations!$F$3:$DA$102,MAX(BN$1,$A98),MIN(BN$1,$A98)))</f>
        <v>0</v>
      </c>
      <c r="BO98">
        <f>IF(BO$1=$A98,1,INDEX(Correlations!$F$3:$DA$102,MAX(BO$1,$A98),MIN(BO$1,$A98)))</f>
        <v>0</v>
      </c>
      <c r="BP98">
        <f>IF(BP$1=$A98,1,INDEX(Correlations!$F$3:$DA$102,MAX(BP$1,$A98),MIN(BP$1,$A98)))</f>
        <v>0</v>
      </c>
      <c r="BQ98">
        <f>IF(BQ$1=$A98,1,INDEX(Correlations!$F$3:$DA$102,MAX(BQ$1,$A98),MIN(BQ$1,$A98)))</f>
        <v>0</v>
      </c>
      <c r="BR98">
        <f>IF(BR$1=$A98,1,INDEX(Correlations!$F$3:$DA$102,MAX(BR$1,$A98),MIN(BR$1,$A98)))</f>
        <v>0</v>
      </c>
      <c r="BS98">
        <f>IF(BS$1=$A98,1,INDEX(Correlations!$F$3:$DA$102,MAX(BS$1,$A98),MIN(BS$1,$A98)))</f>
        <v>0</v>
      </c>
      <c r="BT98">
        <f>IF(BT$1=$A98,1,INDEX(Correlations!$F$3:$DA$102,MAX(BT$1,$A98),MIN(BT$1,$A98)))</f>
        <v>0.8</v>
      </c>
      <c r="BU98">
        <f>IF(BU$1=$A98,1,INDEX(Correlations!$F$3:$DA$102,MAX(BU$1,$A98),MIN(BU$1,$A98)))</f>
        <v>0.91</v>
      </c>
      <c r="BV98">
        <f>IF(BV$1=$A98,1,INDEX(Correlations!$F$3:$DA$102,MAX(BV$1,$A98),MIN(BV$1,$A98)))</f>
        <v>0.67</v>
      </c>
      <c r="BW98">
        <f>IF(BW$1=$A98,1,INDEX(Correlations!$F$3:$DA$102,MAX(BW$1,$A98),MIN(BW$1,$A98)))</f>
        <v>0.56999999999999995</v>
      </c>
      <c r="BX98">
        <f>IF(BX$1=$A98,1,INDEX(Correlations!$F$3:$DA$102,MAX(BX$1,$A98),MIN(BX$1,$A98)))</f>
        <v>0.55000000000000004</v>
      </c>
      <c r="BY98">
        <f>IF(BY$1=$A98,1,INDEX(Correlations!$F$3:$DA$102,MAX(BY$1,$A98),MIN(BY$1,$A98)))</f>
        <v>0.48</v>
      </c>
      <c r="BZ98">
        <f>IF(BZ$1=$A98,1,INDEX(Correlations!$F$3:$DA$102,MAX(BZ$1,$A98),MIN(BZ$1,$A98)))</f>
        <v>0.47</v>
      </c>
      <c r="CA98">
        <f>IF(CA$1=$A98,1,INDEX(Correlations!$F$3:$DA$102,MAX(CA$1,$A98),MIN(CA$1,$A98)))</f>
        <v>0.9</v>
      </c>
      <c r="CB98">
        <f>IF(CB$1=$A98,1,INDEX(Correlations!$F$3:$DA$102,MAX(CB$1,$A98),MIN(CB$1,$A98)))</f>
        <v>0.7</v>
      </c>
      <c r="CC98">
        <f>IF(CC$1=$A98,1,INDEX(Correlations!$F$3:$DA$102,MAX(CC$1,$A98),MIN(CC$1,$A98)))</f>
        <v>0.61</v>
      </c>
      <c r="CD98">
        <f>IF(CD$1=$A98,1,INDEX(Correlations!$F$3:$DA$102,MAX(CD$1,$A98),MIN(CD$1,$A98)))</f>
        <v>0.33</v>
      </c>
      <c r="CE98">
        <f>IF(CE$1=$A98,1,INDEX(Correlations!$F$3:$DA$102,MAX(CE$1,$A98),MIN(CE$1,$A98)))</f>
        <v>0.7</v>
      </c>
      <c r="CF98">
        <f>IF(CF$1=$A98,1,INDEX(Correlations!$F$3:$DA$102,MAX(CF$1,$A98),MIN(CF$1,$A98)))</f>
        <v>0.69</v>
      </c>
      <c r="CG98">
        <f>IF(CG$1=$A98,1,INDEX(Correlations!$F$3:$DA$102,MAX(CG$1,$A98),MIN(CG$1,$A98)))</f>
        <v>0.41</v>
      </c>
      <c r="CH98">
        <f>IF(CH$1=$A98,1,INDEX(Correlations!$F$3:$DA$102,MAX(CH$1,$A98),MIN(CH$1,$A98)))</f>
        <v>0.72</v>
      </c>
      <c r="CI98">
        <f>IF(CI$1=$A98,1,INDEX(Correlations!$F$3:$DA$102,MAX(CI$1,$A98),MIN(CI$1,$A98)))</f>
        <v>0.52</v>
      </c>
      <c r="CJ98">
        <f>IF(CJ$1=$A98,1,INDEX(Correlations!$F$3:$DA$102,MAX(CJ$1,$A98),MIN(CJ$1,$A98)))</f>
        <v>0.36</v>
      </c>
      <c r="CK98">
        <f>IF(CK$1=$A98,1,INDEX(Correlations!$F$3:$DA$102,MAX(CK$1,$A98),MIN(CK$1,$A98)))</f>
        <v>0.34</v>
      </c>
      <c r="CL98">
        <f>IF(CL$1=$A98,1,INDEX(Correlations!$F$3:$DA$102,MAX(CL$1,$A98),MIN(CL$1,$A98)))</f>
        <v>0.21</v>
      </c>
      <c r="CM98">
        <f>IF(CM$1=$A98,1,INDEX(Correlations!$F$3:$DA$102,MAX(CM$1,$A98),MIN(CM$1,$A98)))</f>
        <v>0.94</v>
      </c>
      <c r="CN98">
        <f>IF(CN$1=$A98,1,INDEX(Correlations!$F$3:$DA$102,MAX(CN$1,$A98),MIN(CN$1,$A98)))</f>
        <v>0.68</v>
      </c>
      <c r="CO98">
        <f>IF(CO$1=$A98,1,INDEX(Correlations!$F$3:$DA$102,MAX(CO$1,$A98),MIN(CO$1,$A98)))</f>
        <v>0.75</v>
      </c>
      <c r="CP98">
        <f>IF(CP$1=$A98,1,INDEX(Correlations!$F$3:$DA$102,MAX(CP$1,$A98),MIN(CP$1,$A98)))</f>
        <v>0.89</v>
      </c>
      <c r="CQ98">
        <f>IF(CQ$1=$A98,1,INDEX(Correlations!$F$3:$DA$102,MAX(CQ$1,$A98),MIN(CQ$1,$A98)))</f>
        <v>0.69</v>
      </c>
      <c r="CR98">
        <f>IF(CR$1=$A98,1,INDEX(Correlations!$F$3:$DA$102,MAX(CR$1,$A98),MIN(CR$1,$A98)))</f>
        <v>0.78</v>
      </c>
      <c r="CS98">
        <f>IF(CS$1=$A98,1,INDEX(Correlations!$F$3:$DA$102,MAX(CS$1,$A98),MIN(CS$1,$A98)))</f>
        <v>0.56999999999999995</v>
      </c>
      <c r="CT98">
        <f>IF(CT$1=$A98,1,INDEX(Correlations!$F$3:$DA$102,MAX(CT$1,$A98),MIN(CT$1,$A98)))</f>
        <v>1</v>
      </c>
      <c r="CU98">
        <f>IF(CU$1=$A98,1,INDEX(Correlations!$F$3:$DA$102,MAX(CU$1,$A98),MIN(CU$1,$A98)))</f>
        <v>0.72</v>
      </c>
      <c r="CV98">
        <f>IF(CV$1=$A98,1,INDEX(Correlations!$F$3:$DA$102,MAX(CV$1,$A98),MIN(CV$1,$A98)))</f>
        <v>0.43</v>
      </c>
      <c r="CW98">
        <f>IF(CW$1=$A98,1,INDEX(Correlations!$F$3:$DA$102,MAX(CW$1,$A98),MIN(CW$1,$A98)))</f>
        <v>0.88</v>
      </c>
    </row>
    <row r="99" spans="1:101" x14ac:dyDescent="0.15">
      <c r="A99">
        <v>98</v>
      </c>
      <c r="B99">
        <f>IF(B$1=$A99,1,INDEX(Correlations!$F$3:$DA$102,MAX(B$1,$A99),MIN(B$1,$A99)))</f>
        <v>0</v>
      </c>
      <c r="C99">
        <f>IF(C$1=$A99,1,INDEX(Correlations!$F$3:$DA$102,MAX(C$1,$A99),MIN(C$1,$A99)))</f>
        <v>0</v>
      </c>
      <c r="D99">
        <f>IF(D$1=$A99,1,INDEX(Correlations!$F$3:$DA$102,MAX(D$1,$A99),MIN(D$1,$A99)))</f>
        <v>0</v>
      </c>
      <c r="E99">
        <f>IF(E$1=$A99,1,INDEX(Correlations!$F$3:$DA$102,MAX(E$1,$A99),MIN(E$1,$A99)))</f>
        <v>0</v>
      </c>
      <c r="F99">
        <f>IF(F$1=$A99,1,INDEX(Correlations!$F$3:$DA$102,MAX(F$1,$A99),MIN(F$1,$A99)))</f>
        <v>0</v>
      </c>
      <c r="G99">
        <f>IF(G$1=$A99,1,INDEX(Correlations!$F$3:$DA$102,MAX(G$1,$A99),MIN(G$1,$A99)))</f>
        <v>0</v>
      </c>
      <c r="H99">
        <f>IF(H$1=$A99,1,INDEX(Correlations!$F$3:$DA$102,MAX(H$1,$A99),MIN(H$1,$A99)))</f>
        <v>0</v>
      </c>
      <c r="I99">
        <f>IF(I$1=$A99,1,INDEX(Correlations!$F$3:$DA$102,MAX(I$1,$A99),MIN(I$1,$A99)))</f>
        <v>0</v>
      </c>
      <c r="J99">
        <f>IF(J$1=$A99,1,INDEX(Correlations!$F$3:$DA$102,MAX(J$1,$A99),MIN(J$1,$A99)))</f>
        <v>0</v>
      </c>
      <c r="K99">
        <f>IF(K$1=$A99,1,INDEX(Correlations!$F$3:$DA$102,MAX(K$1,$A99),MIN(K$1,$A99)))</f>
        <v>0</v>
      </c>
      <c r="L99">
        <f>IF(L$1=$A99,1,INDEX(Correlations!$F$3:$DA$102,MAX(L$1,$A99),MIN(L$1,$A99)))</f>
        <v>0</v>
      </c>
      <c r="M99">
        <f>IF(M$1=$A99,1,INDEX(Correlations!$F$3:$DA$102,MAX(M$1,$A99),MIN(M$1,$A99)))</f>
        <v>0</v>
      </c>
      <c r="N99">
        <f>IF(N$1=$A99,1,INDEX(Correlations!$F$3:$DA$102,MAX(N$1,$A99),MIN(N$1,$A99)))</f>
        <v>0</v>
      </c>
      <c r="O99">
        <f>IF(O$1=$A99,1,INDEX(Correlations!$F$3:$DA$102,MAX(O$1,$A99),MIN(O$1,$A99)))</f>
        <v>0</v>
      </c>
      <c r="P99">
        <f>IF(P$1=$A99,1,INDEX(Correlations!$F$3:$DA$102,MAX(P$1,$A99),MIN(P$1,$A99)))</f>
        <v>0</v>
      </c>
      <c r="Q99">
        <f>IF(Q$1=$A99,1,INDEX(Correlations!$F$3:$DA$102,MAX(Q$1,$A99),MIN(Q$1,$A99)))</f>
        <v>0</v>
      </c>
      <c r="R99">
        <f>IF(R$1=$A99,1,INDEX(Correlations!$F$3:$DA$102,MAX(R$1,$A99),MIN(R$1,$A99)))</f>
        <v>0</v>
      </c>
      <c r="S99">
        <f>IF(S$1=$A99,1,INDEX(Correlations!$F$3:$DA$102,MAX(S$1,$A99),MIN(S$1,$A99)))</f>
        <v>0</v>
      </c>
      <c r="T99">
        <f>IF(T$1=$A99,1,INDEX(Correlations!$F$3:$DA$102,MAX(T$1,$A99),MIN(T$1,$A99)))</f>
        <v>0</v>
      </c>
      <c r="U99">
        <f>IF(U$1=$A99,1,INDEX(Correlations!$F$3:$DA$102,MAX(U$1,$A99),MIN(U$1,$A99)))</f>
        <v>0</v>
      </c>
      <c r="V99">
        <f>IF(V$1=$A99,1,INDEX(Correlations!$F$3:$DA$102,MAX(V$1,$A99),MIN(V$1,$A99)))</f>
        <v>0</v>
      </c>
      <c r="W99">
        <f>IF(W$1=$A99,1,INDEX(Correlations!$F$3:$DA$102,MAX(W$1,$A99),MIN(W$1,$A99)))</f>
        <v>0</v>
      </c>
      <c r="X99">
        <f>IF(X$1=$A99,1,INDEX(Correlations!$F$3:$DA$102,MAX(X$1,$A99),MIN(X$1,$A99)))</f>
        <v>0</v>
      </c>
      <c r="Y99">
        <f>IF(Y$1=$A99,1,INDEX(Correlations!$F$3:$DA$102,MAX(Y$1,$A99),MIN(Y$1,$A99)))</f>
        <v>0</v>
      </c>
      <c r="Z99">
        <f>IF(Z$1=$A99,1,INDEX(Correlations!$F$3:$DA$102,MAX(Z$1,$A99),MIN(Z$1,$A99)))</f>
        <v>0</v>
      </c>
      <c r="AA99">
        <f>IF(AA$1=$A99,1,INDEX(Correlations!$F$3:$DA$102,MAX(AA$1,$A99),MIN(AA$1,$A99)))</f>
        <v>0</v>
      </c>
      <c r="AB99">
        <f>IF(AB$1=$A99,1,INDEX(Correlations!$F$3:$DA$102,MAX(AB$1,$A99),MIN(AB$1,$A99)))</f>
        <v>0</v>
      </c>
      <c r="AC99">
        <f>IF(AC$1=$A99,1,INDEX(Correlations!$F$3:$DA$102,MAX(AC$1,$A99),MIN(AC$1,$A99)))</f>
        <v>0</v>
      </c>
      <c r="AD99">
        <f>IF(AD$1=$A99,1,INDEX(Correlations!$F$3:$DA$102,MAX(AD$1,$A99),MIN(AD$1,$A99)))</f>
        <v>0</v>
      </c>
      <c r="AE99">
        <f>IF(AE$1=$A99,1,INDEX(Correlations!$F$3:$DA$102,MAX(AE$1,$A99),MIN(AE$1,$A99)))</f>
        <v>0</v>
      </c>
      <c r="AF99">
        <f>IF(AF$1=$A99,1,INDEX(Correlations!$F$3:$DA$102,MAX(AF$1,$A99),MIN(AF$1,$A99)))</f>
        <v>0</v>
      </c>
      <c r="AG99">
        <f>IF(AG$1=$A99,1,INDEX(Correlations!$F$3:$DA$102,MAX(AG$1,$A99),MIN(AG$1,$A99)))</f>
        <v>0</v>
      </c>
      <c r="AH99">
        <f>IF(AH$1=$A99,1,INDEX(Correlations!$F$3:$DA$102,MAX(AH$1,$A99),MIN(AH$1,$A99)))</f>
        <v>0</v>
      </c>
      <c r="AI99">
        <f>IF(AI$1=$A99,1,INDEX(Correlations!$F$3:$DA$102,MAX(AI$1,$A99),MIN(AI$1,$A99)))</f>
        <v>0</v>
      </c>
      <c r="AJ99">
        <f>IF(AJ$1=$A99,1,INDEX(Correlations!$F$3:$DA$102,MAX(AJ$1,$A99),MIN(AJ$1,$A99)))</f>
        <v>0</v>
      </c>
      <c r="AK99">
        <f>IF(AK$1=$A99,1,INDEX(Correlations!$F$3:$DA$102,MAX(AK$1,$A99),MIN(AK$1,$A99)))</f>
        <v>0</v>
      </c>
      <c r="AL99">
        <f>IF(AL$1=$A99,1,INDEX(Correlations!$F$3:$DA$102,MAX(AL$1,$A99),MIN(AL$1,$A99)))</f>
        <v>0</v>
      </c>
      <c r="AM99">
        <f>IF(AM$1=$A99,1,INDEX(Correlations!$F$3:$DA$102,MAX(AM$1,$A99),MIN(AM$1,$A99)))</f>
        <v>0</v>
      </c>
      <c r="AN99">
        <f>IF(AN$1=$A99,1,INDEX(Correlations!$F$3:$DA$102,MAX(AN$1,$A99),MIN(AN$1,$A99)))</f>
        <v>0</v>
      </c>
      <c r="AO99">
        <f>IF(AO$1=$A99,1,INDEX(Correlations!$F$3:$DA$102,MAX(AO$1,$A99),MIN(AO$1,$A99)))</f>
        <v>0</v>
      </c>
      <c r="AP99">
        <f>IF(AP$1=$A99,1,INDEX(Correlations!$F$3:$DA$102,MAX(AP$1,$A99),MIN(AP$1,$A99)))</f>
        <v>0</v>
      </c>
      <c r="AQ99">
        <f>IF(AQ$1=$A99,1,INDEX(Correlations!$F$3:$DA$102,MAX(AQ$1,$A99),MIN(AQ$1,$A99)))</f>
        <v>0</v>
      </c>
      <c r="AR99">
        <f>IF(AR$1=$A99,1,INDEX(Correlations!$F$3:$DA$102,MAX(AR$1,$A99),MIN(AR$1,$A99)))</f>
        <v>0</v>
      </c>
      <c r="AS99">
        <f>IF(AS$1=$A99,1,INDEX(Correlations!$F$3:$DA$102,MAX(AS$1,$A99),MIN(AS$1,$A99)))</f>
        <v>0</v>
      </c>
      <c r="AT99">
        <f>IF(AT$1=$A99,1,INDEX(Correlations!$F$3:$DA$102,MAX(AT$1,$A99),MIN(AT$1,$A99)))</f>
        <v>0</v>
      </c>
      <c r="AU99">
        <f>IF(AU$1=$A99,1,INDEX(Correlations!$F$3:$DA$102,MAX(AU$1,$A99),MIN(AU$1,$A99)))</f>
        <v>0</v>
      </c>
      <c r="AV99">
        <f>IF(AV$1=$A99,1,INDEX(Correlations!$F$3:$DA$102,MAX(AV$1,$A99),MIN(AV$1,$A99)))</f>
        <v>0</v>
      </c>
      <c r="AW99">
        <f>IF(AW$1=$A99,1,INDEX(Correlations!$F$3:$DA$102,MAX(AW$1,$A99),MIN(AW$1,$A99)))</f>
        <v>0</v>
      </c>
      <c r="AX99">
        <f>IF(AX$1=$A99,1,INDEX(Correlations!$F$3:$DA$102,MAX(AX$1,$A99),MIN(AX$1,$A99)))</f>
        <v>0</v>
      </c>
      <c r="AY99">
        <f>IF(AY$1=$A99,1,INDEX(Correlations!$F$3:$DA$102,MAX(AY$1,$A99),MIN(AY$1,$A99)))</f>
        <v>0</v>
      </c>
      <c r="AZ99">
        <f>IF(AZ$1=$A99,1,INDEX(Correlations!$F$3:$DA$102,MAX(AZ$1,$A99),MIN(AZ$1,$A99)))</f>
        <v>0</v>
      </c>
      <c r="BA99">
        <f>IF(BA$1=$A99,1,INDEX(Correlations!$F$3:$DA$102,MAX(BA$1,$A99),MIN(BA$1,$A99)))</f>
        <v>0</v>
      </c>
      <c r="BB99">
        <f>IF(BB$1=$A99,1,INDEX(Correlations!$F$3:$DA$102,MAX(BB$1,$A99),MIN(BB$1,$A99)))</f>
        <v>0</v>
      </c>
      <c r="BC99">
        <f>IF(BC$1=$A99,1,INDEX(Correlations!$F$3:$DA$102,MAX(BC$1,$A99),MIN(BC$1,$A99)))</f>
        <v>0</v>
      </c>
      <c r="BD99">
        <f>IF(BD$1=$A99,1,INDEX(Correlations!$F$3:$DA$102,MAX(BD$1,$A99),MIN(BD$1,$A99)))</f>
        <v>0</v>
      </c>
      <c r="BE99">
        <f>IF(BE$1=$A99,1,INDEX(Correlations!$F$3:$DA$102,MAX(BE$1,$A99),MIN(BE$1,$A99)))</f>
        <v>0</v>
      </c>
      <c r="BF99">
        <f>IF(BF$1=$A99,1,INDEX(Correlations!$F$3:$DA$102,MAX(BF$1,$A99),MIN(BF$1,$A99)))</f>
        <v>0</v>
      </c>
      <c r="BG99">
        <f>IF(BG$1=$A99,1,INDEX(Correlations!$F$3:$DA$102,MAX(BG$1,$A99),MIN(BG$1,$A99)))</f>
        <v>0</v>
      </c>
      <c r="BH99">
        <f>IF(BH$1=$A99,1,INDEX(Correlations!$F$3:$DA$102,MAX(BH$1,$A99),MIN(BH$1,$A99)))</f>
        <v>0</v>
      </c>
      <c r="BI99">
        <f>IF(BI$1=$A99,1,INDEX(Correlations!$F$3:$DA$102,MAX(BI$1,$A99),MIN(BI$1,$A99)))</f>
        <v>0</v>
      </c>
      <c r="BJ99">
        <f>IF(BJ$1=$A99,1,INDEX(Correlations!$F$3:$DA$102,MAX(BJ$1,$A99),MIN(BJ$1,$A99)))</f>
        <v>0</v>
      </c>
      <c r="BK99">
        <f>IF(BK$1=$A99,1,INDEX(Correlations!$F$3:$DA$102,MAX(BK$1,$A99),MIN(BK$1,$A99)))</f>
        <v>0</v>
      </c>
      <c r="BL99">
        <f>IF(BL$1=$A99,1,INDEX(Correlations!$F$3:$DA$102,MAX(BL$1,$A99),MIN(BL$1,$A99)))</f>
        <v>0</v>
      </c>
      <c r="BM99">
        <f>IF(BM$1=$A99,1,INDEX(Correlations!$F$3:$DA$102,MAX(BM$1,$A99),MIN(BM$1,$A99)))</f>
        <v>0</v>
      </c>
      <c r="BN99">
        <f>IF(BN$1=$A99,1,INDEX(Correlations!$F$3:$DA$102,MAX(BN$1,$A99),MIN(BN$1,$A99)))</f>
        <v>0</v>
      </c>
      <c r="BO99">
        <f>IF(BO$1=$A99,1,INDEX(Correlations!$F$3:$DA$102,MAX(BO$1,$A99),MIN(BO$1,$A99)))</f>
        <v>0</v>
      </c>
      <c r="BP99">
        <f>IF(BP$1=$A99,1,INDEX(Correlations!$F$3:$DA$102,MAX(BP$1,$A99),MIN(BP$1,$A99)))</f>
        <v>0</v>
      </c>
      <c r="BQ99">
        <f>IF(BQ$1=$A99,1,INDEX(Correlations!$F$3:$DA$102,MAX(BQ$1,$A99),MIN(BQ$1,$A99)))</f>
        <v>0</v>
      </c>
      <c r="BR99">
        <f>IF(BR$1=$A99,1,INDEX(Correlations!$F$3:$DA$102,MAX(BR$1,$A99),MIN(BR$1,$A99)))</f>
        <v>0</v>
      </c>
      <c r="BS99">
        <f>IF(BS$1=$A99,1,INDEX(Correlations!$F$3:$DA$102,MAX(BS$1,$A99),MIN(BS$1,$A99)))</f>
        <v>0</v>
      </c>
      <c r="BT99">
        <f>IF(BT$1=$A99,1,INDEX(Correlations!$F$3:$DA$102,MAX(BT$1,$A99),MIN(BT$1,$A99)))</f>
        <v>0.56999999999999995</v>
      </c>
      <c r="BU99">
        <f>IF(BU$1=$A99,1,INDEX(Correlations!$F$3:$DA$102,MAX(BU$1,$A99),MIN(BU$1,$A99)))</f>
        <v>0.69</v>
      </c>
      <c r="BV99">
        <f>IF(BV$1=$A99,1,INDEX(Correlations!$F$3:$DA$102,MAX(BV$1,$A99),MIN(BV$1,$A99)))</f>
        <v>0.44</v>
      </c>
      <c r="BW99">
        <f>IF(BW$1=$A99,1,INDEX(Correlations!$F$3:$DA$102,MAX(BW$1,$A99),MIN(BW$1,$A99)))</f>
        <v>0.53</v>
      </c>
      <c r="BX99">
        <f>IF(BX$1=$A99,1,INDEX(Correlations!$F$3:$DA$102,MAX(BX$1,$A99),MIN(BX$1,$A99)))</f>
        <v>0.45</v>
      </c>
      <c r="BY99">
        <f>IF(BY$1=$A99,1,INDEX(Correlations!$F$3:$DA$102,MAX(BY$1,$A99),MIN(BY$1,$A99)))</f>
        <v>0.28999999999999998</v>
      </c>
      <c r="BZ99">
        <f>IF(BZ$1=$A99,1,INDEX(Correlations!$F$3:$DA$102,MAX(BZ$1,$A99),MIN(BZ$1,$A99)))</f>
        <v>0.34</v>
      </c>
      <c r="CA99">
        <f>IF(CA$1=$A99,1,INDEX(Correlations!$F$3:$DA$102,MAX(CA$1,$A99),MIN(CA$1,$A99)))</f>
        <v>0.62</v>
      </c>
      <c r="CB99">
        <f>IF(CB$1=$A99,1,INDEX(Correlations!$F$3:$DA$102,MAX(CB$1,$A99),MIN(CB$1,$A99)))</f>
        <v>0.51</v>
      </c>
      <c r="CC99">
        <f>IF(CC$1=$A99,1,INDEX(Correlations!$F$3:$DA$102,MAX(CC$1,$A99),MIN(CC$1,$A99)))</f>
        <v>0.46</v>
      </c>
      <c r="CD99">
        <f>IF(CD$1=$A99,1,INDEX(Correlations!$F$3:$DA$102,MAX(CD$1,$A99),MIN(CD$1,$A99)))</f>
        <v>0.19</v>
      </c>
      <c r="CE99">
        <f>IF(CE$1=$A99,1,INDEX(Correlations!$F$3:$DA$102,MAX(CE$1,$A99),MIN(CE$1,$A99)))</f>
        <v>0.62</v>
      </c>
      <c r="CF99">
        <f>IF(CF$1=$A99,1,INDEX(Correlations!$F$3:$DA$102,MAX(CF$1,$A99),MIN(CF$1,$A99)))</f>
        <v>0.51</v>
      </c>
      <c r="CG99">
        <f>IF(CG$1=$A99,1,INDEX(Correlations!$F$3:$DA$102,MAX(CG$1,$A99),MIN(CG$1,$A99)))</f>
        <v>0.31</v>
      </c>
      <c r="CH99">
        <f>IF(CH$1=$A99,1,INDEX(Correlations!$F$3:$DA$102,MAX(CH$1,$A99),MIN(CH$1,$A99)))</f>
        <v>0.8</v>
      </c>
      <c r="CI99">
        <f>IF(CI$1=$A99,1,INDEX(Correlations!$F$3:$DA$102,MAX(CI$1,$A99),MIN(CI$1,$A99)))</f>
        <v>0.78</v>
      </c>
      <c r="CJ99">
        <f>IF(CJ$1=$A99,1,INDEX(Correlations!$F$3:$DA$102,MAX(CJ$1,$A99),MIN(CJ$1,$A99)))</f>
        <v>0.62</v>
      </c>
      <c r="CK99">
        <f>IF(CK$1=$A99,1,INDEX(Correlations!$F$3:$DA$102,MAX(CK$1,$A99),MIN(CK$1,$A99)))</f>
        <v>0.38</v>
      </c>
      <c r="CL99">
        <f>IF(CL$1=$A99,1,INDEX(Correlations!$F$3:$DA$102,MAX(CL$1,$A99),MIN(CL$1,$A99)))</f>
        <v>0.1</v>
      </c>
      <c r="CM99">
        <f>IF(CM$1=$A99,1,INDEX(Correlations!$F$3:$DA$102,MAX(CM$1,$A99),MIN(CM$1,$A99)))</f>
        <v>0.68</v>
      </c>
      <c r="CN99">
        <f>IF(CN$1=$A99,1,INDEX(Correlations!$F$3:$DA$102,MAX(CN$1,$A99),MIN(CN$1,$A99)))</f>
        <v>0.5</v>
      </c>
      <c r="CO99">
        <f>IF(CO$1=$A99,1,INDEX(Correlations!$F$3:$DA$102,MAX(CO$1,$A99),MIN(CO$1,$A99)))</f>
        <v>0.61</v>
      </c>
      <c r="CP99">
        <f>IF(CP$1=$A99,1,INDEX(Correlations!$F$3:$DA$102,MAX(CP$1,$A99),MIN(CP$1,$A99)))</f>
        <v>0.67</v>
      </c>
      <c r="CQ99">
        <f>IF(CQ$1=$A99,1,INDEX(Correlations!$F$3:$DA$102,MAX(CQ$1,$A99),MIN(CQ$1,$A99)))</f>
        <v>0.54</v>
      </c>
      <c r="CR99">
        <f>IF(CR$1=$A99,1,INDEX(Correlations!$F$3:$DA$102,MAX(CR$1,$A99),MIN(CR$1,$A99)))</f>
        <v>0.54</v>
      </c>
      <c r="CS99">
        <f>IF(CS$1=$A99,1,INDEX(Correlations!$F$3:$DA$102,MAX(CS$1,$A99),MIN(CS$1,$A99)))</f>
        <v>0.41</v>
      </c>
      <c r="CT99">
        <f>IF(CT$1=$A99,1,INDEX(Correlations!$F$3:$DA$102,MAX(CT$1,$A99),MIN(CT$1,$A99)))</f>
        <v>0.72</v>
      </c>
      <c r="CU99">
        <f>IF(CU$1=$A99,1,INDEX(Correlations!$F$3:$DA$102,MAX(CU$1,$A99),MIN(CU$1,$A99)))</f>
        <v>1</v>
      </c>
      <c r="CV99">
        <f>IF(CV$1=$A99,1,INDEX(Correlations!$F$3:$DA$102,MAX(CV$1,$A99),MIN(CV$1,$A99)))</f>
        <v>0.6</v>
      </c>
      <c r="CW99">
        <f>IF(CW$1=$A99,1,INDEX(Correlations!$F$3:$DA$102,MAX(CW$1,$A99),MIN(CW$1,$A99)))</f>
        <v>0.8</v>
      </c>
    </row>
    <row r="100" spans="1:101" x14ac:dyDescent="0.15">
      <c r="A100">
        <v>99</v>
      </c>
      <c r="B100">
        <f>IF(B$1=$A100,1,INDEX(Correlations!$F$3:$DA$102,MAX(B$1,$A100),MIN(B$1,$A100)))</f>
        <v>0</v>
      </c>
      <c r="C100">
        <f>IF(C$1=$A100,1,INDEX(Correlations!$F$3:$DA$102,MAX(C$1,$A100),MIN(C$1,$A100)))</f>
        <v>0</v>
      </c>
      <c r="D100">
        <f>IF(D$1=$A100,1,INDEX(Correlations!$F$3:$DA$102,MAX(D$1,$A100),MIN(D$1,$A100)))</f>
        <v>0</v>
      </c>
      <c r="E100">
        <f>IF(E$1=$A100,1,INDEX(Correlations!$F$3:$DA$102,MAX(E$1,$A100),MIN(E$1,$A100)))</f>
        <v>0</v>
      </c>
      <c r="F100">
        <f>IF(F$1=$A100,1,INDEX(Correlations!$F$3:$DA$102,MAX(F$1,$A100),MIN(F$1,$A100)))</f>
        <v>0</v>
      </c>
      <c r="G100">
        <f>IF(G$1=$A100,1,INDEX(Correlations!$F$3:$DA$102,MAX(G$1,$A100),MIN(G$1,$A100)))</f>
        <v>0</v>
      </c>
      <c r="H100">
        <f>IF(H$1=$A100,1,INDEX(Correlations!$F$3:$DA$102,MAX(H$1,$A100),MIN(H$1,$A100)))</f>
        <v>0</v>
      </c>
      <c r="I100">
        <f>IF(I$1=$A100,1,INDEX(Correlations!$F$3:$DA$102,MAX(I$1,$A100),MIN(I$1,$A100)))</f>
        <v>0</v>
      </c>
      <c r="J100">
        <f>IF(J$1=$A100,1,INDEX(Correlations!$F$3:$DA$102,MAX(J$1,$A100),MIN(J$1,$A100)))</f>
        <v>0</v>
      </c>
      <c r="K100">
        <f>IF(K$1=$A100,1,INDEX(Correlations!$F$3:$DA$102,MAX(K$1,$A100),MIN(K$1,$A100)))</f>
        <v>0</v>
      </c>
      <c r="L100">
        <f>IF(L$1=$A100,1,INDEX(Correlations!$F$3:$DA$102,MAX(L$1,$A100),MIN(L$1,$A100)))</f>
        <v>0</v>
      </c>
      <c r="M100">
        <f>IF(M$1=$A100,1,INDEX(Correlations!$F$3:$DA$102,MAX(M$1,$A100),MIN(M$1,$A100)))</f>
        <v>0</v>
      </c>
      <c r="N100">
        <f>IF(N$1=$A100,1,INDEX(Correlations!$F$3:$DA$102,MAX(N$1,$A100),MIN(N$1,$A100)))</f>
        <v>0</v>
      </c>
      <c r="O100">
        <f>IF(O$1=$A100,1,INDEX(Correlations!$F$3:$DA$102,MAX(O$1,$A100),MIN(O$1,$A100)))</f>
        <v>0</v>
      </c>
      <c r="P100">
        <f>IF(P$1=$A100,1,INDEX(Correlations!$F$3:$DA$102,MAX(P$1,$A100),MIN(P$1,$A100)))</f>
        <v>0</v>
      </c>
      <c r="Q100">
        <f>IF(Q$1=$A100,1,INDEX(Correlations!$F$3:$DA$102,MAX(Q$1,$A100),MIN(Q$1,$A100)))</f>
        <v>0</v>
      </c>
      <c r="R100">
        <f>IF(R$1=$A100,1,INDEX(Correlations!$F$3:$DA$102,MAX(R$1,$A100),MIN(R$1,$A100)))</f>
        <v>0</v>
      </c>
      <c r="S100">
        <f>IF(S$1=$A100,1,INDEX(Correlations!$F$3:$DA$102,MAX(S$1,$A100),MIN(S$1,$A100)))</f>
        <v>0</v>
      </c>
      <c r="T100">
        <f>IF(T$1=$A100,1,INDEX(Correlations!$F$3:$DA$102,MAX(T$1,$A100),MIN(T$1,$A100)))</f>
        <v>0</v>
      </c>
      <c r="U100">
        <f>IF(U$1=$A100,1,INDEX(Correlations!$F$3:$DA$102,MAX(U$1,$A100),MIN(U$1,$A100)))</f>
        <v>0</v>
      </c>
      <c r="V100">
        <f>IF(V$1=$A100,1,INDEX(Correlations!$F$3:$DA$102,MAX(V$1,$A100),MIN(V$1,$A100)))</f>
        <v>0</v>
      </c>
      <c r="W100">
        <f>IF(W$1=$A100,1,INDEX(Correlations!$F$3:$DA$102,MAX(W$1,$A100),MIN(W$1,$A100)))</f>
        <v>0</v>
      </c>
      <c r="X100">
        <f>IF(X$1=$A100,1,INDEX(Correlations!$F$3:$DA$102,MAX(X$1,$A100),MIN(X$1,$A100)))</f>
        <v>0</v>
      </c>
      <c r="Y100">
        <f>IF(Y$1=$A100,1,INDEX(Correlations!$F$3:$DA$102,MAX(Y$1,$A100),MIN(Y$1,$A100)))</f>
        <v>0</v>
      </c>
      <c r="Z100">
        <f>IF(Z$1=$A100,1,INDEX(Correlations!$F$3:$DA$102,MAX(Z$1,$A100),MIN(Z$1,$A100)))</f>
        <v>0</v>
      </c>
      <c r="AA100">
        <f>IF(AA$1=$A100,1,INDEX(Correlations!$F$3:$DA$102,MAX(AA$1,$A100),MIN(AA$1,$A100)))</f>
        <v>0</v>
      </c>
      <c r="AB100">
        <f>IF(AB$1=$A100,1,INDEX(Correlations!$F$3:$DA$102,MAX(AB$1,$A100),MIN(AB$1,$A100)))</f>
        <v>0</v>
      </c>
      <c r="AC100">
        <f>IF(AC$1=$A100,1,INDEX(Correlations!$F$3:$DA$102,MAX(AC$1,$A100),MIN(AC$1,$A100)))</f>
        <v>0</v>
      </c>
      <c r="AD100">
        <f>IF(AD$1=$A100,1,INDEX(Correlations!$F$3:$DA$102,MAX(AD$1,$A100),MIN(AD$1,$A100)))</f>
        <v>0</v>
      </c>
      <c r="AE100">
        <f>IF(AE$1=$A100,1,INDEX(Correlations!$F$3:$DA$102,MAX(AE$1,$A100),MIN(AE$1,$A100)))</f>
        <v>0</v>
      </c>
      <c r="AF100">
        <f>IF(AF$1=$A100,1,INDEX(Correlations!$F$3:$DA$102,MAX(AF$1,$A100),MIN(AF$1,$A100)))</f>
        <v>0</v>
      </c>
      <c r="AG100">
        <f>IF(AG$1=$A100,1,INDEX(Correlations!$F$3:$DA$102,MAX(AG$1,$A100),MIN(AG$1,$A100)))</f>
        <v>0</v>
      </c>
      <c r="AH100">
        <f>IF(AH$1=$A100,1,INDEX(Correlations!$F$3:$DA$102,MAX(AH$1,$A100),MIN(AH$1,$A100)))</f>
        <v>0</v>
      </c>
      <c r="AI100">
        <f>IF(AI$1=$A100,1,INDEX(Correlations!$F$3:$DA$102,MAX(AI$1,$A100),MIN(AI$1,$A100)))</f>
        <v>0</v>
      </c>
      <c r="AJ100">
        <f>IF(AJ$1=$A100,1,INDEX(Correlations!$F$3:$DA$102,MAX(AJ$1,$A100),MIN(AJ$1,$A100)))</f>
        <v>0</v>
      </c>
      <c r="AK100">
        <f>IF(AK$1=$A100,1,INDEX(Correlations!$F$3:$DA$102,MAX(AK$1,$A100),MIN(AK$1,$A100)))</f>
        <v>0</v>
      </c>
      <c r="AL100">
        <f>IF(AL$1=$A100,1,INDEX(Correlations!$F$3:$DA$102,MAX(AL$1,$A100),MIN(AL$1,$A100)))</f>
        <v>0</v>
      </c>
      <c r="AM100">
        <f>IF(AM$1=$A100,1,INDEX(Correlations!$F$3:$DA$102,MAX(AM$1,$A100),MIN(AM$1,$A100)))</f>
        <v>0</v>
      </c>
      <c r="AN100">
        <f>IF(AN$1=$A100,1,INDEX(Correlations!$F$3:$DA$102,MAX(AN$1,$A100),MIN(AN$1,$A100)))</f>
        <v>0</v>
      </c>
      <c r="AO100">
        <f>IF(AO$1=$A100,1,INDEX(Correlations!$F$3:$DA$102,MAX(AO$1,$A100),MIN(AO$1,$A100)))</f>
        <v>0</v>
      </c>
      <c r="AP100">
        <f>IF(AP$1=$A100,1,INDEX(Correlations!$F$3:$DA$102,MAX(AP$1,$A100),MIN(AP$1,$A100)))</f>
        <v>0</v>
      </c>
      <c r="AQ100">
        <f>IF(AQ$1=$A100,1,INDEX(Correlations!$F$3:$DA$102,MAX(AQ$1,$A100),MIN(AQ$1,$A100)))</f>
        <v>0</v>
      </c>
      <c r="AR100">
        <f>IF(AR$1=$A100,1,INDEX(Correlations!$F$3:$DA$102,MAX(AR$1,$A100),MIN(AR$1,$A100)))</f>
        <v>0</v>
      </c>
      <c r="AS100">
        <f>IF(AS$1=$A100,1,INDEX(Correlations!$F$3:$DA$102,MAX(AS$1,$A100),MIN(AS$1,$A100)))</f>
        <v>0</v>
      </c>
      <c r="AT100">
        <f>IF(AT$1=$A100,1,INDEX(Correlations!$F$3:$DA$102,MAX(AT$1,$A100),MIN(AT$1,$A100)))</f>
        <v>0</v>
      </c>
      <c r="AU100">
        <f>IF(AU$1=$A100,1,INDEX(Correlations!$F$3:$DA$102,MAX(AU$1,$A100),MIN(AU$1,$A100)))</f>
        <v>0</v>
      </c>
      <c r="AV100">
        <f>IF(AV$1=$A100,1,INDEX(Correlations!$F$3:$DA$102,MAX(AV$1,$A100),MIN(AV$1,$A100)))</f>
        <v>0</v>
      </c>
      <c r="AW100">
        <f>IF(AW$1=$A100,1,INDEX(Correlations!$F$3:$DA$102,MAX(AW$1,$A100),MIN(AW$1,$A100)))</f>
        <v>0</v>
      </c>
      <c r="AX100">
        <f>IF(AX$1=$A100,1,INDEX(Correlations!$F$3:$DA$102,MAX(AX$1,$A100),MIN(AX$1,$A100)))</f>
        <v>0</v>
      </c>
      <c r="AY100">
        <f>IF(AY$1=$A100,1,INDEX(Correlations!$F$3:$DA$102,MAX(AY$1,$A100),MIN(AY$1,$A100)))</f>
        <v>0</v>
      </c>
      <c r="AZ100">
        <f>IF(AZ$1=$A100,1,INDEX(Correlations!$F$3:$DA$102,MAX(AZ$1,$A100),MIN(AZ$1,$A100)))</f>
        <v>0</v>
      </c>
      <c r="BA100">
        <f>IF(BA$1=$A100,1,INDEX(Correlations!$F$3:$DA$102,MAX(BA$1,$A100),MIN(BA$1,$A100)))</f>
        <v>0</v>
      </c>
      <c r="BB100">
        <f>IF(BB$1=$A100,1,INDEX(Correlations!$F$3:$DA$102,MAX(BB$1,$A100),MIN(BB$1,$A100)))</f>
        <v>0</v>
      </c>
      <c r="BC100">
        <f>IF(BC$1=$A100,1,INDEX(Correlations!$F$3:$DA$102,MAX(BC$1,$A100),MIN(BC$1,$A100)))</f>
        <v>0</v>
      </c>
      <c r="BD100">
        <f>IF(BD$1=$A100,1,INDEX(Correlations!$F$3:$DA$102,MAX(BD$1,$A100),MIN(BD$1,$A100)))</f>
        <v>0</v>
      </c>
      <c r="BE100">
        <f>IF(BE$1=$A100,1,INDEX(Correlations!$F$3:$DA$102,MAX(BE$1,$A100),MIN(BE$1,$A100)))</f>
        <v>0</v>
      </c>
      <c r="BF100">
        <f>IF(BF$1=$A100,1,INDEX(Correlations!$F$3:$DA$102,MAX(BF$1,$A100),MIN(BF$1,$A100)))</f>
        <v>0</v>
      </c>
      <c r="BG100">
        <f>IF(BG$1=$A100,1,INDEX(Correlations!$F$3:$DA$102,MAX(BG$1,$A100),MIN(BG$1,$A100)))</f>
        <v>0</v>
      </c>
      <c r="BH100">
        <f>IF(BH$1=$A100,1,INDEX(Correlations!$F$3:$DA$102,MAX(BH$1,$A100),MIN(BH$1,$A100)))</f>
        <v>0</v>
      </c>
      <c r="BI100">
        <f>IF(BI$1=$A100,1,INDEX(Correlations!$F$3:$DA$102,MAX(BI$1,$A100),MIN(BI$1,$A100)))</f>
        <v>0</v>
      </c>
      <c r="BJ100">
        <f>IF(BJ$1=$A100,1,INDEX(Correlations!$F$3:$DA$102,MAX(BJ$1,$A100),MIN(BJ$1,$A100)))</f>
        <v>0</v>
      </c>
      <c r="BK100">
        <f>IF(BK$1=$A100,1,INDEX(Correlations!$F$3:$DA$102,MAX(BK$1,$A100),MIN(BK$1,$A100)))</f>
        <v>0</v>
      </c>
      <c r="BL100">
        <f>IF(BL$1=$A100,1,INDEX(Correlations!$F$3:$DA$102,MAX(BL$1,$A100),MIN(BL$1,$A100)))</f>
        <v>0</v>
      </c>
      <c r="BM100">
        <f>IF(BM$1=$A100,1,INDEX(Correlations!$F$3:$DA$102,MAX(BM$1,$A100),MIN(BM$1,$A100)))</f>
        <v>0</v>
      </c>
      <c r="BN100">
        <f>IF(BN$1=$A100,1,INDEX(Correlations!$F$3:$DA$102,MAX(BN$1,$A100),MIN(BN$1,$A100)))</f>
        <v>0</v>
      </c>
      <c r="BO100">
        <f>IF(BO$1=$A100,1,INDEX(Correlations!$F$3:$DA$102,MAX(BO$1,$A100),MIN(BO$1,$A100)))</f>
        <v>0</v>
      </c>
      <c r="BP100">
        <f>IF(BP$1=$A100,1,INDEX(Correlations!$F$3:$DA$102,MAX(BP$1,$A100),MIN(BP$1,$A100)))</f>
        <v>0</v>
      </c>
      <c r="BQ100">
        <f>IF(BQ$1=$A100,1,INDEX(Correlations!$F$3:$DA$102,MAX(BQ$1,$A100),MIN(BQ$1,$A100)))</f>
        <v>0</v>
      </c>
      <c r="BR100">
        <f>IF(BR$1=$A100,1,INDEX(Correlations!$F$3:$DA$102,MAX(BR$1,$A100),MIN(BR$1,$A100)))</f>
        <v>0</v>
      </c>
      <c r="BS100">
        <f>IF(BS$1=$A100,1,INDEX(Correlations!$F$3:$DA$102,MAX(BS$1,$A100),MIN(BS$1,$A100)))</f>
        <v>0</v>
      </c>
      <c r="BT100">
        <f>IF(BT$1=$A100,1,INDEX(Correlations!$F$3:$DA$102,MAX(BT$1,$A100),MIN(BT$1,$A100)))</f>
        <v>0.48</v>
      </c>
      <c r="BU100">
        <f>IF(BU$1=$A100,1,INDEX(Correlations!$F$3:$DA$102,MAX(BU$1,$A100),MIN(BU$1,$A100)))</f>
        <v>0.35</v>
      </c>
      <c r="BV100">
        <f>IF(BV$1=$A100,1,INDEX(Correlations!$F$3:$DA$102,MAX(BV$1,$A100),MIN(BV$1,$A100)))</f>
        <v>0.35</v>
      </c>
      <c r="BW100">
        <f>IF(BW$1=$A100,1,INDEX(Correlations!$F$3:$DA$102,MAX(BW$1,$A100),MIN(BW$1,$A100)))</f>
        <v>0.21</v>
      </c>
      <c r="BX100">
        <f>IF(BX$1=$A100,1,INDEX(Correlations!$F$3:$DA$102,MAX(BX$1,$A100),MIN(BX$1,$A100)))</f>
        <v>0.52</v>
      </c>
      <c r="BY100">
        <f>IF(BY$1=$A100,1,INDEX(Correlations!$F$3:$DA$102,MAX(BY$1,$A100),MIN(BY$1,$A100)))</f>
        <v>0.34</v>
      </c>
      <c r="BZ100">
        <f>IF(BZ$1=$A100,1,INDEX(Correlations!$F$3:$DA$102,MAX(BZ$1,$A100),MIN(BZ$1,$A100)))</f>
        <v>0.4</v>
      </c>
      <c r="CA100">
        <f>IF(CA$1=$A100,1,INDEX(Correlations!$F$3:$DA$102,MAX(CA$1,$A100),MIN(CA$1,$A100)))</f>
        <v>0.44</v>
      </c>
      <c r="CB100">
        <f>IF(CB$1=$A100,1,INDEX(Correlations!$F$3:$DA$102,MAX(CB$1,$A100),MIN(CB$1,$A100)))</f>
        <v>0.3</v>
      </c>
      <c r="CC100">
        <f>IF(CC$1=$A100,1,INDEX(Correlations!$F$3:$DA$102,MAX(CC$1,$A100),MIN(CC$1,$A100)))</f>
        <v>0.28000000000000003</v>
      </c>
      <c r="CD100">
        <f>IF(CD$1=$A100,1,INDEX(Correlations!$F$3:$DA$102,MAX(CD$1,$A100),MIN(CD$1,$A100)))</f>
        <v>0.28999999999999998</v>
      </c>
      <c r="CE100">
        <f>IF(CE$1=$A100,1,INDEX(Correlations!$F$3:$DA$102,MAX(CE$1,$A100),MIN(CE$1,$A100)))</f>
        <v>0.37</v>
      </c>
      <c r="CF100">
        <f>IF(CF$1=$A100,1,INDEX(Correlations!$F$3:$DA$102,MAX(CF$1,$A100),MIN(CF$1,$A100)))</f>
        <v>0.51</v>
      </c>
      <c r="CG100">
        <f>IF(CG$1=$A100,1,INDEX(Correlations!$F$3:$DA$102,MAX(CG$1,$A100),MIN(CG$1,$A100)))</f>
        <v>0.46</v>
      </c>
      <c r="CH100">
        <f>IF(CH$1=$A100,1,INDEX(Correlations!$F$3:$DA$102,MAX(CH$1,$A100),MIN(CH$1,$A100)))</f>
        <v>0.27</v>
      </c>
      <c r="CI100">
        <f>IF(CI$1=$A100,1,INDEX(Correlations!$F$3:$DA$102,MAX(CI$1,$A100),MIN(CI$1,$A100)))</f>
        <v>0.26</v>
      </c>
      <c r="CJ100">
        <f>IF(CJ$1=$A100,1,INDEX(Correlations!$F$3:$DA$102,MAX(CJ$1,$A100),MIN(CJ$1,$A100)))</f>
        <v>0.83</v>
      </c>
      <c r="CK100">
        <f>IF(CK$1=$A100,1,INDEX(Correlations!$F$3:$DA$102,MAX(CK$1,$A100),MIN(CK$1,$A100)))</f>
        <v>0.82</v>
      </c>
      <c r="CL100">
        <f>IF(CL$1=$A100,1,INDEX(Correlations!$F$3:$DA$102,MAX(CL$1,$A100),MIN(CL$1,$A100)))</f>
        <v>0.41</v>
      </c>
      <c r="CM100">
        <f>IF(CM$1=$A100,1,INDEX(Correlations!$F$3:$DA$102,MAX(CM$1,$A100),MIN(CM$1,$A100)))</f>
        <v>0.45</v>
      </c>
      <c r="CN100">
        <f>IF(CN$1=$A100,1,INDEX(Correlations!$F$3:$DA$102,MAX(CN$1,$A100),MIN(CN$1,$A100)))</f>
        <v>0.3</v>
      </c>
      <c r="CO100">
        <f>IF(CO$1=$A100,1,INDEX(Correlations!$F$3:$DA$102,MAX(CO$1,$A100),MIN(CO$1,$A100)))</f>
        <v>0.46</v>
      </c>
      <c r="CP100">
        <f>IF(CP$1=$A100,1,INDEX(Correlations!$F$3:$DA$102,MAX(CP$1,$A100),MIN(CP$1,$A100)))</f>
        <v>0.43</v>
      </c>
      <c r="CQ100">
        <f>IF(CQ$1=$A100,1,INDEX(Correlations!$F$3:$DA$102,MAX(CQ$1,$A100),MIN(CQ$1,$A100)))</f>
        <v>0.31</v>
      </c>
      <c r="CR100">
        <f>IF(CR$1=$A100,1,INDEX(Correlations!$F$3:$DA$102,MAX(CR$1,$A100),MIN(CR$1,$A100)))</f>
        <v>0.43</v>
      </c>
      <c r="CS100">
        <f>IF(CS$1=$A100,1,INDEX(Correlations!$F$3:$DA$102,MAX(CS$1,$A100),MIN(CS$1,$A100)))</f>
        <v>0.47</v>
      </c>
      <c r="CT100">
        <f>IF(CT$1=$A100,1,INDEX(Correlations!$F$3:$DA$102,MAX(CT$1,$A100),MIN(CT$1,$A100)))</f>
        <v>0.43</v>
      </c>
      <c r="CU100">
        <f>IF(CU$1=$A100,1,INDEX(Correlations!$F$3:$DA$102,MAX(CU$1,$A100),MIN(CU$1,$A100)))</f>
        <v>0.6</v>
      </c>
      <c r="CV100">
        <f>IF(CV$1=$A100,1,INDEX(Correlations!$F$3:$DA$102,MAX(CV$1,$A100),MIN(CV$1,$A100)))</f>
        <v>1</v>
      </c>
      <c r="CW100">
        <f>IF(CW$1=$A100,1,INDEX(Correlations!$F$3:$DA$102,MAX(CW$1,$A100),MIN(CW$1,$A100)))</f>
        <v>0.33</v>
      </c>
    </row>
    <row r="101" spans="1:101" x14ac:dyDescent="0.15">
      <c r="A101">
        <v>100</v>
      </c>
      <c r="B101">
        <f>IF(B$1=$A101,1,INDEX(Correlations!$F$3:$DA$102,MAX(B$1,$A101),MIN(B$1,$A101)))</f>
        <v>0</v>
      </c>
      <c r="C101">
        <f>IF(C$1=$A101,1,INDEX(Correlations!$F$3:$DA$102,MAX(C$1,$A101),MIN(C$1,$A101)))</f>
        <v>0</v>
      </c>
      <c r="D101">
        <f>IF(D$1=$A101,1,INDEX(Correlations!$F$3:$DA$102,MAX(D$1,$A101),MIN(D$1,$A101)))</f>
        <v>0</v>
      </c>
      <c r="E101">
        <f>IF(E$1=$A101,1,INDEX(Correlations!$F$3:$DA$102,MAX(E$1,$A101),MIN(E$1,$A101)))</f>
        <v>0</v>
      </c>
      <c r="F101">
        <f>IF(F$1=$A101,1,INDEX(Correlations!$F$3:$DA$102,MAX(F$1,$A101),MIN(F$1,$A101)))</f>
        <v>0</v>
      </c>
      <c r="G101">
        <f>IF(G$1=$A101,1,INDEX(Correlations!$F$3:$DA$102,MAX(G$1,$A101),MIN(G$1,$A101)))</f>
        <v>0</v>
      </c>
      <c r="H101">
        <f>IF(H$1=$A101,1,INDEX(Correlations!$F$3:$DA$102,MAX(H$1,$A101),MIN(H$1,$A101)))</f>
        <v>0</v>
      </c>
      <c r="I101">
        <f>IF(I$1=$A101,1,INDEX(Correlations!$F$3:$DA$102,MAX(I$1,$A101),MIN(I$1,$A101)))</f>
        <v>0</v>
      </c>
      <c r="J101">
        <f>IF(J$1=$A101,1,INDEX(Correlations!$F$3:$DA$102,MAX(J$1,$A101),MIN(J$1,$A101)))</f>
        <v>0</v>
      </c>
      <c r="K101">
        <f>IF(K$1=$A101,1,INDEX(Correlations!$F$3:$DA$102,MAX(K$1,$A101),MIN(K$1,$A101)))</f>
        <v>0</v>
      </c>
      <c r="L101">
        <f>IF(L$1=$A101,1,INDEX(Correlations!$F$3:$DA$102,MAX(L$1,$A101),MIN(L$1,$A101)))</f>
        <v>0</v>
      </c>
      <c r="M101">
        <f>IF(M$1=$A101,1,INDEX(Correlations!$F$3:$DA$102,MAX(M$1,$A101),MIN(M$1,$A101)))</f>
        <v>0</v>
      </c>
      <c r="N101">
        <f>IF(N$1=$A101,1,INDEX(Correlations!$F$3:$DA$102,MAX(N$1,$A101),MIN(N$1,$A101)))</f>
        <v>0</v>
      </c>
      <c r="O101">
        <f>IF(O$1=$A101,1,INDEX(Correlations!$F$3:$DA$102,MAX(O$1,$A101),MIN(O$1,$A101)))</f>
        <v>0</v>
      </c>
      <c r="P101">
        <f>IF(P$1=$A101,1,INDEX(Correlations!$F$3:$DA$102,MAX(P$1,$A101),MIN(P$1,$A101)))</f>
        <v>0</v>
      </c>
      <c r="Q101">
        <f>IF(Q$1=$A101,1,INDEX(Correlations!$F$3:$DA$102,MAX(Q$1,$A101),MIN(Q$1,$A101)))</f>
        <v>0</v>
      </c>
      <c r="R101">
        <f>IF(R$1=$A101,1,INDEX(Correlations!$F$3:$DA$102,MAX(R$1,$A101),MIN(R$1,$A101)))</f>
        <v>0</v>
      </c>
      <c r="S101">
        <f>IF(S$1=$A101,1,INDEX(Correlations!$F$3:$DA$102,MAX(S$1,$A101),MIN(S$1,$A101)))</f>
        <v>0</v>
      </c>
      <c r="T101">
        <f>IF(T$1=$A101,1,INDEX(Correlations!$F$3:$DA$102,MAX(T$1,$A101),MIN(T$1,$A101)))</f>
        <v>0</v>
      </c>
      <c r="U101">
        <f>IF(U$1=$A101,1,INDEX(Correlations!$F$3:$DA$102,MAX(U$1,$A101),MIN(U$1,$A101)))</f>
        <v>0</v>
      </c>
      <c r="V101">
        <f>IF(V$1=$A101,1,INDEX(Correlations!$F$3:$DA$102,MAX(V$1,$A101),MIN(V$1,$A101)))</f>
        <v>0</v>
      </c>
      <c r="W101">
        <f>IF(W$1=$A101,1,INDEX(Correlations!$F$3:$DA$102,MAX(W$1,$A101),MIN(W$1,$A101)))</f>
        <v>0</v>
      </c>
      <c r="X101">
        <f>IF(X$1=$A101,1,INDEX(Correlations!$F$3:$DA$102,MAX(X$1,$A101),MIN(X$1,$A101)))</f>
        <v>0</v>
      </c>
      <c r="Y101">
        <f>IF(Y$1=$A101,1,INDEX(Correlations!$F$3:$DA$102,MAX(Y$1,$A101),MIN(Y$1,$A101)))</f>
        <v>0</v>
      </c>
      <c r="Z101">
        <f>IF(Z$1=$A101,1,INDEX(Correlations!$F$3:$DA$102,MAX(Z$1,$A101),MIN(Z$1,$A101)))</f>
        <v>0</v>
      </c>
      <c r="AA101">
        <f>IF(AA$1=$A101,1,INDEX(Correlations!$F$3:$DA$102,MAX(AA$1,$A101),MIN(AA$1,$A101)))</f>
        <v>0</v>
      </c>
      <c r="AB101">
        <f>IF(AB$1=$A101,1,INDEX(Correlations!$F$3:$DA$102,MAX(AB$1,$A101),MIN(AB$1,$A101)))</f>
        <v>0</v>
      </c>
      <c r="AC101">
        <f>IF(AC$1=$A101,1,INDEX(Correlations!$F$3:$DA$102,MAX(AC$1,$A101),MIN(AC$1,$A101)))</f>
        <v>0</v>
      </c>
      <c r="AD101">
        <f>IF(AD$1=$A101,1,INDEX(Correlations!$F$3:$DA$102,MAX(AD$1,$A101),MIN(AD$1,$A101)))</f>
        <v>0</v>
      </c>
      <c r="AE101">
        <f>IF(AE$1=$A101,1,INDEX(Correlations!$F$3:$DA$102,MAX(AE$1,$A101),MIN(AE$1,$A101)))</f>
        <v>0</v>
      </c>
      <c r="AF101">
        <f>IF(AF$1=$A101,1,INDEX(Correlations!$F$3:$DA$102,MAX(AF$1,$A101),MIN(AF$1,$A101)))</f>
        <v>0</v>
      </c>
      <c r="AG101">
        <f>IF(AG$1=$A101,1,INDEX(Correlations!$F$3:$DA$102,MAX(AG$1,$A101),MIN(AG$1,$A101)))</f>
        <v>0</v>
      </c>
      <c r="AH101">
        <f>IF(AH$1=$A101,1,INDEX(Correlations!$F$3:$DA$102,MAX(AH$1,$A101),MIN(AH$1,$A101)))</f>
        <v>0</v>
      </c>
      <c r="AI101">
        <f>IF(AI$1=$A101,1,INDEX(Correlations!$F$3:$DA$102,MAX(AI$1,$A101),MIN(AI$1,$A101)))</f>
        <v>0</v>
      </c>
      <c r="AJ101">
        <f>IF(AJ$1=$A101,1,INDEX(Correlations!$F$3:$DA$102,MAX(AJ$1,$A101),MIN(AJ$1,$A101)))</f>
        <v>0</v>
      </c>
      <c r="AK101">
        <f>IF(AK$1=$A101,1,INDEX(Correlations!$F$3:$DA$102,MAX(AK$1,$A101),MIN(AK$1,$A101)))</f>
        <v>0</v>
      </c>
      <c r="AL101">
        <f>IF(AL$1=$A101,1,INDEX(Correlations!$F$3:$DA$102,MAX(AL$1,$A101),MIN(AL$1,$A101)))</f>
        <v>0</v>
      </c>
      <c r="AM101">
        <f>IF(AM$1=$A101,1,INDEX(Correlations!$F$3:$DA$102,MAX(AM$1,$A101),MIN(AM$1,$A101)))</f>
        <v>0</v>
      </c>
      <c r="AN101">
        <f>IF(AN$1=$A101,1,INDEX(Correlations!$F$3:$DA$102,MAX(AN$1,$A101),MIN(AN$1,$A101)))</f>
        <v>0</v>
      </c>
      <c r="AO101">
        <f>IF(AO$1=$A101,1,INDEX(Correlations!$F$3:$DA$102,MAX(AO$1,$A101),MIN(AO$1,$A101)))</f>
        <v>0</v>
      </c>
      <c r="AP101">
        <f>IF(AP$1=$A101,1,INDEX(Correlations!$F$3:$DA$102,MAX(AP$1,$A101),MIN(AP$1,$A101)))</f>
        <v>0</v>
      </c>
      <c r="AQ101">
        <f>IF(AQ$1=$A101,1,INDEX(Correlations!$F$3:$DA$102,MAX(AQ$1,$A101),MIN(AQ$1,$A101)))</f>
        <v>0</v>
      </c>
      <c r="AR101">
        <f>IF(AR$1=$A101,1,INDEX(Correlations!$F$3:$DA$102,MAX(AR$1,$A101),MIN(AR$1,$A101)))</f>
        <v>0</v>
      </c>
      <c r="AS101">
        <f>IF(AS$1=$A101,1,INDEX(Correlations!$F$3:$DA$102,MAX(AS$1,$A101),MIN(AS$1,$A101)))</f>
        <v>0</v>
      </c>
      <c r="AT101">
        <f>IF(AT$1=$A101,1,INDEX(Correlations!$F$3:$DA$102,MAX(AT$1,$A101),MIN(AT$1,$A101)))</f>
        <v>0</v>
      </c>
      <c r="AU101">
        <f>IF(AU$1=$A101,1,INDEX(Correlations!$F$3:$DA$102,MAX(AU$1,$A101),MIN(AU$1,$A101)))</f>
        <v>0</v>
      </c>
      <c r="AV101">
        <f>IF(AV$1=$A101,1,INDEX(Correlations!$F$3:$DA$102,MAX(AV$1,$A101),MIN(AV$1,$A101)))</f>
        <v>0</v>
      </c>
      <c r="AW101">
        <f>IF(AW$1=$A101,1,INDEX(Correlations!$F$3:$DA$102,MAX(AW$1,$A101),MIN(AW$1,$A101)))</f>
        <v>0</v>
      </c>
      <c r="AX101">
        <f>IF(AX$1=$A101,1,INDEX(Correlations!$F$3:$DA$102,MAX(AX$1,$A101),MIN(AX$1,$A101)))</f>
        <v>0</v>
      </c>
      <c r="AY101">
        <f>IF(AY$1=$A101,1,INDEX(Correlations!$F$3:$DA$102,MAX(AY$1,$A101),MIN(AY$1,$A101)))</f>
        <v>0</v>
      </c>
      <c r="AZ101">
        <f>IF(AZ$1=$A101,1,INDEX(Correlations!$F$3:$DA$102,MAX(AZ$1,$A101),MIN(AZ$1,$A101)))</f>
        <v>0</v>
      </c>
      <c r="BA101">
        <f>IF(BA$1=$A101,1,INDEX(Correlations!$F$3:$DA$102,MAX(BA$1,$A101),MIN(BA$1,$A101)))</f>
        <v>0</v>
      </c>
      <c r="BB101">
        <f>IF(BB$1=$A101,1,INDEX(Correlations!$F$3:$DA$102,MAX(BB$1,$A101),MIN(BB$1,$A101)))</f>
        <v>0</v>
      </c>
      <c r="BC101">
        <f>IF(BC$1=$A101,1,INDEX(Correlations!$F$3:$DA$102,MAX(BC$1,$A101),MIN(BC$1,$A101)))</f>
        <v>0</v>
      </c>
      <c r="BD101">
        <f>IF(BD$1=$A101,1,INDEX(Correlations!$F$3:$DA$102,MAX(BD$1,$A101),MIN(BD$1,$A101)))</f>
        <v>0</v>
      </c>
      <c r="BE101">
        <f>IF(BE$1=$A101,1,INDEX(Correlations!$F$3:$DA$102,MAX(BE$1,$A101),MIN(BE$1,$A101)))</f>
        <v>0</v>
      </c>
      <c r="BF101">
        <f>IF(BF$1=$A101,1,INDEX(Correlations!$F$3:$DA$102,MAX(BF$1,$A101),MIN(BF$1,$A101)))</f>
        <v>0</v>
      </c>
      <c r="BG101">
        <f>IF(BG$1=$A101,1,INDEX(Correlations!$F$3:$DA$102,MAX(BG$1,$A101),MIN(BG$1,$A101)))</f>
        <v>0</v>
      </c>
      <c r="BH101">
        <f>IF(BH$1=$A101,1,INDEX(Correlations!$F$3:$DA$102,MAX(BH$1,$A101),MIN(BH$1,$A101)))</f>
        <v>0</v>
      </c>
      <c r="BI101">
        <f>IF(BI$1=$A101,1,INDEX(Correlations!$F$3:$DA$102,MAX(BI$1,$A101),MIN(BI$1,$A101)))</f>
        <v>0</v>
      </c>
      <c r="BJ101">
        <f>IF(BJ$1=$A101,1,INDEX(Correlations!$F$3:$DA$102,MAX(BJ$1,$A101),MIN(BJ$1,$A101)))</f>
        <v>0</v>
      </c>
      <c r="BK101">
        <f>IF(BK$1=$A101,1,INDEX(Correlations!$F$3:$DA$102,MAX(BK$1,$A101),MIN(BK$1,$A101)))</f>
        <v>0</v>
      </c>
      <c r="BL101">
        <f>IF(BL$1=$A101,1,INDEX(Correlations!$F$3:$DA$102,MAX(BL$1,$A101),MIN(BL$1,$A101)))</f>
        <v>0</v>
      </c>
      <c r="BM101">
        <f>IF(BM$1=$A101,1,INDEX(Correlations!$F$3:$DA$102,MAX(BM$1,$A101),MIN(BM$1,$A101)))</f>
        <v>0</v>
      </c>
      <c r="BN101">
        <f>IF(BN$1=$A101,1,INDEX(Correlations!$F$3:$DA$102,MAX(BN$1,$A101),MIN(BN$1,$A101)))</f>
        <v>0</v>
      </c>
      <c r="BO101">
        <f>IF(BO$1=$A101,1,INDEX(Correlations!$F$3:$DA$102,MAX(BO$1,$A101),MIN(BO$1,$A101)))</f>
        <v>0</v>
      </c>
      <c r="BP101">
        <f>IF(BP$1=$A101,1,INDEX(Correlations!$F$3:$DA$102,MAX(BP$1,$A101),MIN(BP$1,$A101)))</f>
        <v>0</v>
      </c>
      <c r="BQ101">
        <f>IF(BQ$1=$A101,1,INDEX(Correlations!$F$3:$DA$102,MAX(BQ$1,$A101),MIN(BQ$1,$A101)))</f>
        <v>0</v>
      </c>
      <c r="BR101">
        <f>IF(BR$1=$A101,1,INDEX(Correlations!$F$3:$DA$102,MAX(BR$1,$A101),MIN(BR$1,$A101)))</f>
        <v>0</v>
      </c>
      <c r="BS101">
        <f>IF(BS$1=$A101,1,INDEX(Correlations!$F$3:$DA$102,MAX(BS$1,$A101),MIN(BS$1,$A101)))</f>
        <v>0</v>
      </c>
      <c r="BT101">
        <f>IF(BT$1=$A101,1,INDEX(Correlations!$F$3:$DA$102,MAX(BT$1,$A101),MIN(BT$1,$A101)))</f>
        <v>0.62</v>
      </c>
      <c r="BU101">
        <f>IF(BU$1=$A101,1,INDEX(Correlations!$F$3:$DA$102,MAX(BU$1,$A101),MIN(BU$1,$A101)))</f>
        <v>0.93</v>
      </c>
      <c r="BV101">
        <f>IF(BV$1=$A101,1,INDEX(Correlations!$F$3:$DA$102,MAX(BV$1,$A101),MIN(BV$1,$A101)))</f>
        <v>0.5</v>
      </c>
      <c r="BW101">
        <f>IF(BW$1=$A101,1,INDEX(Correlations!$F$3:$DA$102,MAX(BW$1,$A101),MIN(BW$1,$A101)))</f>
        <v>0.63</v>
      </c>
      <c r="BX101">
        <f>IF(BX$1=$A101,1,INDEX(Correlations!$F$3:$DA$102,MAX(BX$1,$A101),MIN(BX$1,$A101)))</f>
        <v>0.37</v>
      </c>
      <c r="BY101">
        <f>IF(BY$1=$A101,1,INDEX(Correlations!$F$3:$DA$102,MAX(BY$1,$A101),MIN(BY$1,$A101)))</f>
        <v>0.31</v>
      </c>
      <c r="BZ101">
        <f>IF(BZ$1=$A101,1,INDEX(Correlations!$F$3:$DA$102,MAX(BZ$1,$A101),MIN(BZ$1,$A101)))</f>
        <v>0.32</v>
      </c>
      <c r="CA101">
        <f>IF(CA$1=$A101,1,INDEX(Correlations!$F$3:$DA$102,MAX(CA$1,$A101),MIN(CA$1,$A101)))</f>
        <v>0.67</v>
      </c>
      <c r="CB101">
        <f>IF(CB$1=$A101,1,INDEX(Correlations!$F$3:$DA$102,MAX(CB$1,$A101),MIN(CB$1,$A101)))</f>
        <v>0.63</v>
      </c>
      <c r="CC101">
        <f>IF(CC$1=$A101,1,INDEX(Correlations!$F$3:$DA$102,MAX(CC$1,$A101),MIN(CC$1,$A101)))</f>
        <v>0.52</v>
      </c>
      <c r="CD101">
        <f>IF(CD$1=$A101,1,INDEX(Correlations!$F$3:$DA$102,MAX(CD$1,$A101),MIN(CD$1,$A101)))</f>
        <v>0.21</v>
      </c>
      <c r="CE101">
        <f>IF(CE$1=$A101,1,INDEX(Correlations!$F$3:$DA$102,MAX(CE$1,$A101),MIN(CE$1,$A101)))</f>
        <v>0.62</v>
      </c>
      <c r="CF101">
        <f>IF(CF$1=$A101,1,INDEX(Correlations!$F$3:$DA$102,MAX(CF$1,$A101),MIN(CF$1,$A101)))</f>
        <v>0.47</v>
      </c>
      <c r="CG101">
        <f>IF(CG$1=$A101,1,INDEX(Correlations!$F$3:$DA$102,MAX(CG$1,$A101),MIN(CG$1,$A101)))</f>
        <v>0.32</v>
      </c>
      <c r="CH101">
        <f>IF(CH$1=$A101,1,INDEX(Correlations!$F$3:$DA$102,MAX(CH$1,$A101),MIN(CH$1,$A101)))</f>
        <v>0.93</v>
      </c>
      <c r="CI101">
        <f>IF(CI$1=$A101,1,INDEX(Correlations!$F$3:$DA$102,MAX(CI$1,$A101),MIN(CI$1,$A101)))</f>
        <v>0.56999999999999995</v>
      </c>
      <c r="CJ101">
        <f>IF(CJ$1=$A101,1,INDEX(Correlations!$F$3:$DA$102,MAX(CJ$1,$A101),MIN(CJ$1,$A101)))</f>
        <v>0.28999999999999998</v>
      </c>
      <c r="CK101">
        <f>IF(CK$1=$A101,1,INDEX(Correlations!$F$3:$DA$102,MAX(CK$1,$A101),MIN(CK$1,$A101)))</f>
        <v>0.23</v>
      </c>
      <c r="CL101">
        <f>IF(CL$1=$A101,1,INDEX(Correlations!$F$3:$DA$102,MAX(CL$1,$A101),MIN(CL$1,$A101)))</f>
        <v>0.02</v>
      </c>
      <c r="CM101">
        <f>IF(CM$1=$A101,1,INDEX(Correlations!$F$3:$DA$102,MAX(CM$1,$A101),MIN(CM$1,$A101)))</f>
        <v>0.85</v>
      </c>
      <c r="CN101">
        <f>IF(CN$1=$A101,1,INDEX(Correlations!$F$3:$DA$102,MAX(CN$1,$A101),MIN(CN$1,$A101)))</f>
        <v>0.6</v>
      </c>
      <c r="CO101">
        <f>IF(CO$1=$A101,1,INDEX(Correlations!$F$3:$DA$102,MAX(CO$1,$A101),MIN(CO$1,$A101)))</f>
        <v>0.59</v>
      </c>
      <c r="CP101">
        <f>IF(CP$1=$A101,1,INDEX(Correlations!$F$3:$DA$102,MAX(CP$1,$A101),MIN(CP$1,$A101)))</f>
        <v>0.77</v>
      </c>
      <c r="CQ101">
        <f>IF(CQ$1=$A101,1,INDEX(Correlations!$F$3:$DA$102,MAX(CQ$1,$A101),MIN(CQ$1,$A101)))</f>
        <v>0.64</v>
      </c>
      <c r="CR101">
        <f>IF(CR$1=$A101,1,INDEX(Correlations!$F$3:$DA$102,MAX(CR$1,$A101),MIN(CR$1,$A101)))</f>
        <v>0.6</v>
      </c>
      <c r="CS101">
        <f>IF(CS$1=$A101,1,INDEX(Correlations!$F$3:$DA$102,MAX(CS$1,$A101),MIN(CS$1,$A101)))</f>
        <v>0.38</v>
      </c>
      <c r="CT101">
        <f>IF(CT$1=$A101,1,INDEX(Correlations!$F$3:$DA$102,MAX(CT$1,$A101),MIN(CT$1,$A101)))</f>
        <v>0.88</v>
      </c>
      <c r="CU101">
        <f>IF(CU$1=$A101,1,INDEX(Correlations!$F$3:$DA$102,MAX(CU$1,$A101),MIN(CU$1,$A101)))</f>
        <v>0.8</v>
      </c>
      <c r="CV101">
        <f>IF(CV$1=$A101,1,INDEX(Correlations!$F$3:$DA$102,MAX(CV$1,$A101),MIN(CV$1,$A101)))</f>
        <v>0.33</v>
      </c>
      <c r="CW101">
        <f>IF(CW$1=$A101,1,INDEX(Correlations!$F$3:$DA$102,MAX(CW$1,$A101),MIN(CW$1,$A101)))</f>
        <v>1</v>
      </c>
    </row>
  </sheetData>
  <phoneticPr fontId="4" type="noConversion"/>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FFA69464F155B46BB0EA2E365586169" ma:contentTypeVersion="4" ma:contentTypeDescription="Create a new document." ma:contentTypeScope="" ma:versionID="1e50b06b9b396726f60fdc2139a43603">
  <xsd:schema xmlns:xsd="http://www.w3.org/2001/XMLSchema" xmlns:xs="http://www.w3.org/2001/XMLSchema" xmlns:p="http://schemas.microsoft.com/office/2006/metadata/properties" xmlns:ns3="9737d2e3-510b-4932-97c6-8880d86c4529" targetNamespace="http://schemas.microsoft.com/office/2006/metadata/properties" ma:root="true" ma:fieldsID="572d77eb9199d0ec619b2f6d80d3491c" ns3:_="">
    <xsd:import namespace="9737d2e3-510b-4932-97c6-8880d86c452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37d2e3-510b-4932-97c6-8880d86c4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A14B045-7B84-445E-9D85-E64DACBA6FAA}">
  <ds:schemaRefs>
    <ds:schemaRef ds:uri="http://schemas.microsoft.com/office/2006/documentManagement/types"/>
    <ds:schemaRef ds:uri="9737d2e3-510b-4932-97c6-8880d86c4529"/>
    <ds:schemaRef ds:uri="http://www.w3.org/XML/1998/namespace"/>
    <ds:schemaRef ds:uri="http://purl.org/dc/term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4C2BF601-0E3B-4755-87E2-AA0DD3CBB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37d2e3-510b-4932-97c6-8880d86c45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98884C1-5EF4-43DC-AD59-38F2DA0FD5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Instructions</vt:lpstr>
      <vt:lpstr>larragee_cog_domains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Joey Trampush, PhD</cp:lastModifiedBy>
  <dcterms:created xsi:type="dcterms:W3CDTF">2004-05-31T18:16:36Z</dcterms:created>
  <dcterms:modified xsi:type="dcterms:W3CDTF">2023-12-01T22:45:19Z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0x010100EFFA69464F155B46BB0EA2E365586169</vt:lpwstr>
  </property>
</Properties>
</file>